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zps99632\Desktop\鮮食\★食研所每日\"/>
    </mc:Choice>
  </mc:AlternateContent>
  <xr:revisionPtr revIDLastSave="0" documentId="8_{CCDC3F1E-A01E-416D-9B55-6C199AC6C6B1}" xr6:coauthVersionLast="47" xr6:coauthVersionMax="47" xr10:uidLastSave="{00000000-0000-0000-0000-000000000000}"/>
  <bookViews>
    <workbookView xWindow="-120" yWindow="-120" windowWidth="29040" windowHeight="15720" tabRatio="881" xr2:uid="{437CE4EC-B57C-470A-8EC0-2D8CCD8640D2}"/>
  </bookViews>
  <sheets>
    <sheet name="0630" sheetId="652" r:id="rId1"/>
    <sheet name="0630(18度C)" sheetId="653" r:id="rId2"/>
    <sheet name="0630(4度C)" sheetId="654" r:id="rId3"/>
    <sheet name="0629" sheetId="649" r:id="rId4"/>
    <sheet name="0629(18度C)" sheetId="650" r:id="rId5"/>
    <sheet name="0629(4度C)" sheetId="651" r:id="rId6"/>
    <sheet name="0628" sheetId="646" r:id="rId7"/>
    <sheet name="0628(18度C)" sheetId="647" r:id="rId8"/>
    <sheet name="0628(4度C)" sheetId="648" r:id="rId9"/>
    <sheet name="0627" sheetId="643" r:id="rId10"/>
    <sheet name="0627(18度C)" sheetId="644" r:id="rId11"/>
    <sheet name="0627(4度C)" sheetId="645" r:id="rId12"/>
    <sheet name="0626" sheetId="640" r:id="rId13"/>
    <sheet name="0626(18度C)" sheetId="641" r:id="rId14"/>
    <sheet name="0626(4度C)" sheetId="642" r:id="rId15"/>
    <sheet name="0625" sheetId="637" r:id="rId16"/>
    <sheet name="0625(18度C)" sheetId="638" r:id="rId17"/>
    <sheet name="0625(4度C)" sheetId="639" r:id="rId18"/>
    <sheet name="0624" sheetId="634" r:id="rId19"/>
    <sheet name="0624(18度C)" sheetId="635" r:id="rId20"/>
    <sheet name="0624(4度C)" sheetId="636" r:id="rId21"/>
    <sheet name="0623" sheetId="631" r:id="rId22"/>
    <sheet name="0623(18度C)" sheetId="632" r:id="rId23"/>
    <sheet name="0623(4度C)" sheetId="633" r:id="rId24"/>
    <sheet name="0622" sheetId="628" r:id="rId25"/>
    <sheet name="0622(18度C)" sheetId="629" r:id="rId26"/>
    <sheet name="0622(4度C)" sheetId="630" r:id="rId27"/>
    <sheet name="0621" sheetId="625" r:id="rId28"/>
    <sheet name="0621(18度C)" sheetId="626" r:id="rId29"/>
    <sheet name="0621(4度C)" sheetId="627" r:id="rId30"/>
    <sheet name="0620" sheetId="622" r:id="rId31"/>
    <sheet name="0620(18度C)" sheetId="623" r:id="rId32"/>
    <sheet name="0620(4度C)" sheetId="624" r:id="rId33"/>
    <sheet name="0619" sheetId="619" r:id="rId34"/>
    <sheet name="0619(18度C)" sheetId="620" r:id="rId35"/>
    <sheet name="0619(4度C)" sheetId="621" r:id="rId36"/>
    <sheet name="0618" sheetId="616" r:id="rId37"/>
    <sheet name="0618(18度C)" sheetId="617" r:id="rId38"/>
    <sheet name="0618(4度C)" sheetId="618" r:id="rId39"/>
    <sheet name="0617" sheetId="613" r:id="rId40"/>
    <sheet name="0617(18度C)" sheetId="614" r:id="rId41"/>
    <sheet name="0617(4度C)" sheetId="615" r:id="rId42"/>
    <sheet name="0616" sheetId="610" r:id="rId43"/>
    <sheet name="0616(18度C)" sheetId="611" r:id="rId44"/>
    <sheet name="0616(4度C)" sheetId="612" r:id="rId45"/>
    <sheet name="0615" sheetId="607" r:id="rId46"/>
    <sheet name="0615(18度C)" sheetId="608" r:id="rId47"/>
    <sheet name="0615(4度C)" sheetId="609" r:id="rId48"/>
    <sheet name="0614" sheetId="604" r:id="rId49"/>
    <sheet name="0614(18度C)" sheetId="605" r:id="rId50"/>
    <sheet name="0614(4度C)" sheetId="606" r:id="rId51"/>
    <sheet name="0613" sheetId="601" r:id="rId52"/>
    <sheet name="0613(18度C)" sheetId="602" r:id="rId53"/>
    <sheet name="0613(4度C)" sheetId="603" r:id="rId54"/>
    <sheet name="0612" sheetId="598" r:id="rId55"/>
    <sheet name="0612(18度C)" sheetId="599" r:id="rId56"/>
    <sheet name="0612(4度C)" sheetId="600" r:id="rId57"/>
    <sheet name="0611" sheetId="595" r:id="rId58"/>
    <sheet name="0611(18度C)" sheetId="596" r:id="rId59"/>
    <sheet name="0611(4度C)" sheetId="597" r:id="rId60"/>
    <sheet name="0610" sheetId="592" r:id="rId61"/>
    <sheet name="0610(18度C)" sheetId="593" r:id="rId62"/>
    <sheet name="0610(4度C)" sheetId="594" r:id="rId63"/>
    <sheet name="0609" sheetId="589" r:id="rId64"/>
    <sheet name="0609(18度C)" sheetId="590" r:id="rId65"/>
    <sheet name="0609(4度C)" sheetId="591" r:id="rId66"/>
    <sheet name="0608" sheetId="586" r:id="rId67"/>
    <sheet name="0608(18度C)" sheetId="587" r:id="rId68"/>
    <sheet name="0608(4度C)" sheetId="588" r:id="rId69"/>
    <sheet name="0607" sheetId="583" r:id="rId70"/>
    <sheet name="0607(18度C)" sheetId="584" r:id="rId71"/>
    <sheet name="0607(4度C)" sheetId="585" r:id="rId72"/>
    <sheet name="0606" sheetId="580" r:id="rId73"/>
    <sheet name="0606(18度C)" sheetId="581" r:id="rId74"/>
    <sheet name="0606(4度C)" sheetId="582" r:id="rId75"/>
    <sheet name="0605" sheetId="577" r:id="rId76"/>
    <sheet name="0605(18度C)" sheetId="578" r:id="rId77"/>
    <sheet name="0605(4度C)" sheetId="579" r:id="rId78"/>
    <sheet name="0604" sheetId="574" r:id="rId79"/>
    <sheet name="0604(18度C)" sheetId="575" r:id="rId80"/>
    <sheet name="0604(4度C)" sheetId="576" r:id="rId81"/>
    <sheet name="0603" sheetId="571" r:id="rId82"/>
    <sheet name="0603(18度C)" sheetId="572" r:id="rId83"/>
    <sheet name="0603(4度C)" sheetId="573" r:id="rId84"/>
    <sheet name="0602" sheetId="568" r:id="rId85"/>
    <sheet name="0602(18度C)" sheetId="569" r:id="rId86"/>
    <sheet name="0602(4度C)" sheetId="570" r:id="rId87"/>
    <sheet name="0601" sheetId="565" r:id="rId88"/>
    <sheet name="0601(18度C)" sheetId="566" r:id="rId89"/>
    <sheet name="0601(4度C)" sheetId="567" r:id="rId90"/>
  </sheets>
  <definedNames>
    <definedName name="_xlnm._FilterDatabase" localSheetId="88" hidden="1">'0601(18度C)'!$A$4:$AC$140</definedName>
    <definedName name="_xlnm._FilterDatabase" localSheetId="89" hidden="1">'0601(4度C)'!$A$4:$AG$140</definedName>
    <definedName name="_xlnm._FilterDatabase" localSheetId="85" hidden="1">'0602(18度C)'!$A$4:$AC$140</definedName>
    <definedName name="_xlnm._FilterDatabase" localSheetId="86" hidden="1">'0602(4度C)'!$A$4:$AG$140</definedName>
    <definedName name="_xlnm._FilterDatabase" localSheetId="82" hidden="1">'0603(18度C)'!$A$4:$AC$140</definedName>
    <definedName name="_xlnm._FilterDatabase" localSheetId="83" hidden="1">'0603(4度C)'!$A$4:$AG$140</definedName>
    <definedName name="_xlnm._FilterDatabase" localSheetId="79" hidden="1">'0604(18度C)'!$A$4:$AC$140</definedName>
    <definedName name="_xlnm._FilterDatabase" localSheetId="80" hidden="1">'0604(4度C)'!$A$4:$AG$140</definedName>
    <definedName name="_xlnm._FilterDatabase" localSheetId="76" hidden="1">'0605(18度C)'!$A$4:$AC$140</definedName>
    <definedName name="_xlnm._FilterDatabase" localSheetId="77" hidden="1">'0605(4度C)'!$A$4:$AG$4</definedName>
    <definedName name="_xlnm._FilterDatabase" localSheetId="73" hidden="1">'0606(18度C)'!$A$4:$AC$140</definedName>
    <definedName name="_xlnm._FilterDatabase" localSheetId="74" hidden="1">'0606(4度C)'!$A$4:$AG$140</definedName>
    <definedName name="_xlnm._FilterDatabase" localSheetId="70" hidden="1">'0607(18度C)'!$A$4:$AF$140</definedName>
    <definedName name="_xlnm._FilterDatabase" localSheetId="71" hidden="1">'0607(4度C)'!$A$4:$AG$140</definedName>
    <definedName name="_xlnm._FilterDatabase" localSheetId="67" hidden="1">'0608(18度C)'!$A$4:$AC$140</definedName>
    <definedName name="_xlnm._FilterDatabase" localSheetId="68" hidden="1">'0608(4度C)'!$A$4:$AG$140</definedName>
    <definedName name="_xlnm._FilterDatabase" localSheetId="64" hidden="1">'0609(18度C)'!$A$4:$AC$140</definedName>
    <definedName name="_xlnm._FilterDatabase" localSheetId="65" hidden="1">'0609(4度C)'!$A$4:$AG$157</definedName>
    <definedName name="_xlnm._FilterDatabase" localSheetId="61" hidden="1">'0610(18度C)'!$A$4:$AF$140</definedName>
    <definedName name="_xlnm._FilterDatabase" localSheetId="62" hidden="1">'0610(4度C)'!$A$4:$AP$140</definedName>
    <definedName name="_xlnm._FilterDatabase" localSheetId="58" hidden="1">'0611(18度C)'!$A$4:$AC$140</definedName>
    <definedName name="_xlnm._FilterDatabase" localSheetId="59" hidden="1">'0611(4度C)'!$A$4:$AG$140</definedName>
    <definedName name="_xlnm._FilterDatabase" localSheetId="55" hidden="1">'0612(18度C)'!$A$4:$AC$140</definedName>
    <definedName name="_xlnm._FilterDatabase" localSheetId="56" hidden="1">'0612(4度C)'!$A$4:$AG$140</definedName>
    <definedName name="_xlnm._FilterDatabase" localSheetId="52" hidden="1">'0613(18度C)'!$A$4:$AC$140</definedName>
    <definedName name="_xlnm._FilterDatabase" localSheetId="53" hidden="1">'0613(4度C)'!$A$4:$AG$140</definedName>
    <definedName name="_xlnm._FilterDatabase" localSheetId="49" hidden="1">'0614(18度C)'!$A$4:$AC$140</definedName>
    <definedName name="_xlnm._FilterDatabase" localSheetId="50" hidden="1">'0614(4度C)'!$A$4:$AG$140</definedName>
    <definedName name="_xlnm._FilterDatabase" localSheetId="46" hidden="1">'0615(18度C)'!$A$4:$AC$140</definedName>
    <definedName name="_xlnm._FilterDatabase" localSheetId="47" hidden="1">'0615(4度C)'!$A$4:$AG$157</definedName>
    <definedName name="_xlnm._FilterDatabase" localSheetId="43" hidden="1">'0616(18度C)'!$A$4:$AC$140</definedName>
    <definedName name="_xlnm._FilterDatabase" localSheetId="44" hidden="1">'0616(4度C)'!$A$4:$AG$157</definedName>
    <definedName name="_xlnm._FilterDatabase" localSheetId="40" hidden="1">'0617(18度C)'!$A$4:$AC$140</definedName>
    <definedName name="_xlnm._FilterDatabase" localSheetId="41" hidden="1">'0617(4度C)'!$A$4:$AG$157</definedName>
    <definedName name="_xlnm._FilterDatabase" localSheetId="37" hidden="1">'0618(18度C)'!$A$4:$AC$140</definedName>
    <definedName name="_xlnm._FilterDatabase" localSheetId="38" hidden="1">'0618(4度C)'!$A$4:$AG$157</definedName>
    <definedName name="_xlnm._FilterDatabase" localSheetId="34" hidden="1">'0619(18度C)'!$A$4:$AC$140</definedName>
    <definedName name="_xlnm._FilterDatabase" localSheetId="35" hidden="1">'0619(4度C)'!$A$4:$AG$140</definedName>
    <definedName name="_xlnm._FilterDatabase" localSheetId="31" hidden="1">'0620(18度C)'!$A$4:$AC$140</definedName>
    <definedName name="_xlnm._FilterDatabase" localSheetId="32" hidden="1">'0620(4度C)'!$A$4:$AG$140</definedName>
    <definedName name="_xlnm._FilterDatabase" localSheetId="28" hidden="1">'0621(18度C)'!$A$4:$AC$140</definedName>
    <definedName name="_xlnm._FilterDatabase" localSheetId="29" hidden="1">'0621(4度C)'!$A$4:$AG$157</definedName>
    <definedName name="_xlnm._FilterDatabase" localSheetId="25" hidden="1">'0622(18度C)'!$A$4:$AF$140</definedName>
    <definedName name="_xlnm._FilterDatabase" localSheetId="26" hidden="1">'0622(4度C)'!$A$4:$AG$157</definedName>
    <definedName name="_xlnm._FilterDatabase" localSheetId="22" hidden="1">'0623(18度C)'!$A$4:$AC$140</definedName>
    <definedName name="_xlnm._FilterDatabase" localSheetId="23" hidden="1">'0623(4度C)'!$A$4:$AG$157</definedName>
    <definedName name="_xlnm._FilterDatabase" localSheetId="19" hidden="1">'0624(18度C)'!$A$4:$AC$140</definedName>
    <definedName name="_xlnm._FilterDatabase" localSheetId="20" hidden="1">'0624(4度C)'!$A$4:$AG$157</definedName>
    <definedName name="_xlnm._FilterDatabase" localSheetId="16" hidden="1">'0625(18度C)'!$A$4:$AC$140</definedName>
    <definedName name="_xlnm._FilterDatabase" localSheetId="17" hidden="1">'0625(4度C)'!$A$4:$AG$157</definedName>
    <definedName name="_xlnm._FilterDatabase" localSheetId="13" hidden="1">'0626(18度C)'!$A$4:$AF$140</definedName>
    <definedName name="_xlnm._FilterDatabase" localSheetId="14" hidden="1">'0626(4度C)'!$A$4:$AG$157</definedName>
    <definedName name="_xlnm._FilterDatabase" localSheetId="10" hidden="1">'0627(18度C)'!$A$4:$AC$140</definedName>
    <definedName name="_xlnm._FilterDatabase" localSheetId="11" hidden="1">'0627(4度C)'!$A$4:$AG$157</definedName>
    <definedName name="_xlnm._FilterDatabase" localSheetId="7" hidden="1">'0628(18度C)'!$A$4:$AC$140</definedName>
    <definedName name="_xlnm._FilterDatabase" localSheetId="8" hidden="1">'0628(4度C)'!$A$4:$AG$157</definedName>
    <definedName name="_xlnm._FilterDatabase" localSheetId="4" hidden="1">'0629(18度C)'!$A$4:$AF$140</definedName>
    <definedName name="_xlnm._FilterDatabase" localSheetId="5" hidden="1">'0629(4度C)'!$A$4:$AG$157</definedName>
    <definedName name="_xlnm._FilterDatabase" localSheetId="1" hidden="1">'0630(18度C)'!$A$4:$AC$140</definedName>
    <definedName name="_xlnm._FilterDatabase" localSheetId="2" hidden="1">'0630(4度C)'!$A$4:$AG$157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57" i="654" l="1"/>
  <c r="AC157" i="654"/>
  <c r="Z157" i="654"/>
  <c r="Y157" i="654"/>
  <c r="L157" i="654"/>
  <c r="O157" i="654" s="1"/>
  <c r="J157" i="654"/>
  <c r="K157" i="654" s="1"/>
  <c r="I157" i="654"/>
  <c r="O143" i="654"/>
  <c r="M143" i="654"/>
  <c r="AF143" i="654" s="1"/>
  <c r="K143" i="654"/>
  <c r="G143" i="654"/>
  <c r="O142" i="654"/>
  <c r="M142" i="654"/>
  <c r="AF142" i="654" s="1"/>
  <c r="K142" i="654"/>
  <c r="G142" i="654"/>
  <c r="AF141" i="654"/>
  <c r="AE141" i="654"/>
  <c r="Q141" i="654"/>
  <c r="O141" i="654"/>
  <c r="M141" i="654"/>
  <c r="N141" i="654" s="1"/>
  <c r="P141" i="654" s="1"/>
  <c r="K141" i="654"/>
  <c r="G141" i="654"/>
  <c r="AD140" i="654"/>
  <c r="AC140" i="654"/>
  <c r="Z140" i="654"/>
  <c r="Y140" i="654"/>
  <c r="L140" i="654"/>
  <c r="J140" i="654"/>
  <c r="I140" i="654"/>
  <c r="AF126" i="654"/>
  <c r="O126" i="654"/>
  <c r="M126" i="654"/>
  <c r="AE126" i="654" s="1"/>
  <c r="K126" i="654"/>
  <c r="G126" i="654"/>
  <c r="AE125" i="654"/>
  <c r="O125" i="654"/>
  <c r="M125" i="654"/>
  <c r="AF125" i="654" s="1"/>
  <c r="K125" i="654"/>
  <c r="G125" i="654"/>
  <c r="O124" i="654"/>
  <c r="M124" i="654"/>
  <c r="N124" i="654" s="1"/>
  <c r="K124" i="654"/>
  <c r="G124" i="654"/>
  <c r="AD123" i="654"/>
  <c r="AC123" i="654"/>
  <c r="Z123" i="654"/>
  <c r="Y123" i="654"/>
  <c r="L123" i="654"/>
  <c r="O123" i="654" s="1"/>
  <c r="J123" i="654"/>
  <c r="I123" i="654"/>
  <c r="O108" i="654"/>
  <c r="M108" i="654"/>
  <c r="K108" i="654"/>
  <c r="G108" i="654"/>
  <c r="O107" i="654"/>
  <c r="N107" i="654"/>
  <c r="Q107" i="654" s="1"/>
  <c r="M107" i="654"/>
  <c r="AF107" i="654" s="1"/>
  <c r="K107" i="654"/>
  <c r="G107" i="654"/>
  <c r="AD106" i="654"/>
  <c r="AC106" i="654"/>
  <c r="Z106" i="654"/>
  <c r="Y106" i="654"/>
  <c r="L106" i="654"/>
  <c r="O106" i="654" s="1"/>
  <c r="J106" i="654"/>
  <c r="K106" i="654" s="1"/>
  <c r="I106" i="654"/>
  <c r="AF91" i="654"/>
  <c r="AE91" i="654"/>
  <c r="O91" i="654"/>
  <c r="N91" i="654"/>
  <c r="Q91" i="654" s="1"/>
  <c r="M91" i="654"/>
  <c r="K91" i="654"/>
  <c r="G91" i="654"/>
  <c r="O90" i="654"/>
  <c r="M90" i="654"/>
  <c r="M106" i="654" s="1"/>
  <c r="K90" i="654"/>
  <c r="G90" i="654"/>
  <c r="AD89" i="654"/>
  <c r="AC89" i="654"/>
  <c r="Z89" i="654"/>
  <c r="Y89" i="654"/>
  <c r="L89" i="654"/>
  <c r="O89" i="654" s="1"/>
  <c r="K89" i="654"/>
  <c r="J89" i="654"/>
  <c r="I89" i="654"/>
  <c r="O74" i="654"/>
  <c r="N74" i="654"/>
  <c r="Q74" i="654" s="1"/>
  <c r="M74" i="654"/>
  <c r="AF74" i="654" s="1"/>
  <c r="K74" i="654"/>
  <c r="G74" i="654"/>
  <c r="O73" i="654"/>
  <c r="M73" i="654"/>
  <c r="K73" i="654"/>
  <c r="G73" i="654"/>
  <c r="AD72" i="654"/>
  <c r="AC72" i="654"/>
  <c r="Z72" i="654"/>
  <c r="Y72" i="654"/>
  <c r="L72" i="654"/>
  <c r="J72" i="654"/>
  <c r="I72" i="654"/>
  <c r="O63" i="654"/>
  <c r="M63" i="654"/>
  <c r="AF63" i="654" s="1"/>
  <c r="K63" i="654"/>
  <c r="G63" i="654"/>
  <c r="O62" i="654"/>
  <c r="M62" i="654"/>
  <c r="AF62" i="654" s="1"/>
  <c r="K62" i="654"/>
  <c r="G62" i="654"/>
  <c r="O61" i="654"/>
  <c r="M61" i="654"/>
  <c r="AF61" i="654" s="1"/>
  <c r="K61" i="654"/>
  <c r="G61" i="654"/>
  <c r="O60" i="654"/>
  <c r="M60" i="654"/>
  <c r="N60" i="654" s="1"/>
  <c r="K60" i="654"/>
  <c r="G60" i="654"/>
  <c r="O59" i="654"/>
  <c r="M59" i="654"/>
  <c r="AF59" i="654" s="1"/>
  <c r="K59" i="654"/>
  <c r="G59" i="654"/>
  <c r="O58" i="654"/>
  <c r="M58" i="654"/>
  <c r="AF58" i="654" s="1"/>
  <c r="K58" i="654"/>
  <c r="G58" i="654"/>
  <c r="O57" i="654"/>
  <c r="M57" i="654"/>
  <c r="AF57" i="654" s="1"/>
  <c r="K57" i="654"/>
  <c r="G57" i="654"/>
  <c r="O56" i="654"/>
  <c r="N56" i="654"/>
  <c r="M56" i="654"/>
  <c r="AF56" i="654" s="1"/>
  <c r="K56" i="654"/>
  <c r="G56" i="654"/>
  <c r="AD55" i="654"/>
  <c r="AC55" i="654"/>
  <c r="AC2" i="654" s="1"/>
  <c r="Q6" i="652" s="1"/>
  <c r="Z55" i="654"/>
  <c r="Z2" i="654" s="1"/>
  <c r="P6" i="652" s="1"/>
  <c r="Y55" i="654"/>
  <c r="L55" i="654"/>
  <c r="J55" i="654"/>
  <c r="I55" i="654"/>
  <c r="AE45" i="654"/>
  <c r="O45" i="654"/>
  <c r="M45" i="654"/>
  <c r="AF45" i="654" s="1"/>
  <c r="K45" i="654"/>
  <c r="G45" i="654"/>
  <c r="AE44" i="654"/>
  <c r="O44" i="654"/>
  <c r="N44" i="654"/>
  <c r="Q44" i="654" s="1"/>
  <c r="M44" i="654"/>
  <c r="AF44" i="654" s="1"/>
  <c r="K44" i="654"/>
  <c r="G44" i="654"/>
  <c r="O43" i="654"/>
  <c r="M43" i="654"/>
  <c r="K43" i="654"/>
  <c r="G43" i="654"/>
  <c r="AF42" i="654"/>
  <c r="AE42" i="654"/>
  <c r="O42" i="654"/>
  <c r="N42" i="654"/>
  <c r="Q42" i="654" s="1"/>
  <c r="M42" i="654"/>
  <c r="K42" i="654"/>
  <c r="G42" i="654"/>
  <c r="O41" i="654"/>
  <c r="N41" i="654"/>
  <c r="P41" i="654" s="1"/>
  <c r="M41" i="654"/>
  <c r="AF41" i="654" s="1"/>
  <c r="K41" i="654"/>
  <c r="G41" i="654"/>
  <c r="O40" i="654"/>
  <c r="M40" i="654"/>
  <c r="AF40" i="654" s="1"/>
  <c r="K40" i="654"/>
  <c r="G40" i="654"/>
  <c r="O39" i="654"/>
  <c r="M39" i="654"/>
  <c r="K39" i="654"/>
  <c r="G39" i="654"/>
  <c r="AD38" i="654"/>
  <c r="AC38" i="654"/>
  <c r="Z38" i="654"/>
  <c r="Y38" i="654"/>
  <c r="L38" i="654"/>
  <c r="O38" i="654" s="1"/>
  <c r="J38" i="654"/>
  <c r="I38" i="654"/>
  <c r="O28" i="654"/>
  <c r="M28" i="654"/>
  <c r="AF28" i="654" s="1"/>
  <c r="K28" i="654"/>
  <c r="G28" i="654"/>
  <c r="O27" i="654"/>
  <c r="M27" i="654"/>
  <c r="AE27" i="654" s="1"/>
  <c r="K27" i="654"/>
  <c r="G27" i="654"/>
  <c r="O26" i="654"/>
  <c r="M26" i="654"/>
  <c r="AE26" i="654" s="1"/>
  <c r="K26" i="654"/>
  <c r="G26" i="654"/>
  <c r="O25" i="654"/>
  <c r="M25" i="654"/>
  <c r="N25" i="654" s="1"/>
  <c r="K25" i="654"/>
  <c r="G25" i="654"/>
  <c r="O24" i="654"/>
  <c r="M24" i="654"/>
  <c r="AF24" i="654" s="1"/>
  <c r="K24" i="654"/>
  <c r="G24" i="654"/>
  <c r="AF23" i="654"/>
  <c r="AE23" i="654"/>
  <c r="Q23" i="654"/>
  <c r="O23" i="654"/>
  <c r="N23" i="654"/>
  <c r="P23" i="654" s="1"/>
  <c r="M23" i="654"/>
  <c r="K23" i="654"/>
  <c r="G23" i="654"/>
  <c r="O22" i="654"/>
  <c r="M22" i="654"/>
  <c r="K22" i="654"/>
  <c r="G22" i="654"/>
  <c r="AD21" i="654"/>
  <c r="AC21" i="654"/>
  <c r="Z21" i="654"/>
  <c r="Y21" i="654"/>
  <c r="L21" i="654"/>
  <c r="J21" i="654"/>
  <c r="K21" i="654" s="1"/>
  <c r="I21" i="654"/>
  <c r="O11" i="654"/>
  <c r="M11" i="654"/>
  <c r="AF11" i="654" s="1"/>
  <c r="K11" i="654"/>
  <c r="G11" i="654"/>
  <c r="AF10" i="654"/>
  <c r="O10" i="654"/>
  <c r="M10" i="654"/>
  <c r="N10" i="654" s="1"/>
  <c r="K10" i="654"/>
  <c r="G10" i="654"/>
  <c r="O9" i="654"/>
  <c r="M9" i="654"/>
  <c r="N9" i="654" s="1"/>
  <c r="K9" i="654"/>
  <c r="G9" i="654"/>
  <c r="O8" i="654"/>
  <c r="M8" i="654"/>
  <c r="AF8" i="654" s="1"/>
  <c r="K8" i="654"/>
  <c r="G8" i="654"/>
  <c r="O7" i="654"/>
  <c r="M7" i="654"/>
  <c r="AF7" i="654" s="1"/>
  <c r="K7" i="654"/>
  <c r="G7" i="654"/>
  <c r="O6" i="654"/>
  <c r="M6" i="654"/>
  <c r="K6" i="654"/>
  <c r="G6" i="654"/>
  <c r="O5" i="654"/>
  <c r="M5" i="654"/>
  <c r="K5" i="654"/>
  <c r="G5" i="654"/>
  <c r="H2" i="654"/>
  <c r="D1" i="654"/>
  <c r="M140" i="653"/>
  <c r="AB140" i="653" s="1"/>
  <c r="AC124" i="653" s="1"/>
  <c r="L140" i="653"/>
  <c r="J140" i="653"/>
  <c r="K140" i="653" s="1"/>
  <c r="I140" i="653"/>
  <c r="O137" i="653"/>
  <c r="M137" i="653"/>
  <c r="AB137" i="653" s="1"/>
  <c r="K137" i="653"/>
  <c r="G137" i="653"/>
  <c r="O136" i="653"/>
  <c r="M136" i="653"/>
  <c r="AB136" i="653" s="1"/>
  <c r="K136" i="653"/>
  <c r="G136" i="653"/>
  <c r="AB135" i="653"/>
  <c r="AA135" i="653"/>
  <c r="O135" i="653"/>
  <c r="M135" i="653"/>
  <c r="N135" i="653" s="1"/>
  <c r="P135" i="653" s="1"/>
  <c r="K135" i="653"/>
  <c r="G135" i="653"/>
  <c r="AA134" i="653"/>
  <c r="O134" i="653"/>
  <c r="M134" i="653"/>
  <c r="AB134" i="653" s="1"/>
  <c r="K134" i="653"/>
  <c r="G134" i="653"/>
  <c r="O133" i="653"/>
  <c r="M133" i="653"/>
  <c r="AB133" i="653" s="1"/>
  <c r="K133" i="653"/>
  <c r="G133" i="653"/>
  <c r="O132" i="653"/>
  <c r="M132" i="653"/>
  <c r="AB132" i="653" s="1"/>
  <c r="K132" i="653"/>
  <c r="G132" i="653"/>
  <c r="O131" i="653"/>
  <c r="M131" i="653"/>
  <c r="AB131" i="653" s="1"/>
  <c r="K131" i="653"/>
  <c r="G131" i="653"/>
  <c r="AA130" i="653"/>
  <c r="O130" i="653"/>
  <c r="M130" i="653"/>
  <c r="K130" i="653"/>
  <c r="G130" i="653"/>
  <c r="O129" i="653"/>
  <c r="M129" i="653"/>
  <c r="AB129" i="653" s="1"/>
  <c r="K129" i="653"/>
  <c r="G129" i="653"/>
  <c r="AA128" i="653"/>
  <c r="O128" i="653"/>
  <c r="M128" i="653"/>
  <c r="N128" i="653" s="1"/>
  <c r="K128" i="653"/>
  <c r="G128" i="653"/>
  <c r="O127" i="653"/>
  <c r="N127" i="653"/>
  <c r="P127" i="653" s="1"/>
  <c r="M127" i="653"/>
  <c r="K127" i="653"/>
  <c r="G127" i="653"/>
  <c r="O126" i="653"/>
  <c r="M126" i="653"/>
  <c r="AB126" i="653" s="1"/>
  <c r="K126" i="653"/>
  <c r="G126" i="653"/>
  <c r="O125" i="653"/>
  <c r="M125" i="653"/>
  <c r="AB125" i="653" s="1"/>
  <c r="K125" i="653"/>
  <c r="G125" i="653"/>
  <c r="AB124" i="653"/>
  <c r="AA124" i="653"/>
  <c r="O124" i="653"/>
  <c r="N124" i="653"/>
  <c r="M124" i="653"/>
  <c r="K124" i="653"/>
  <c r="G124" i="653"/>
  <c r="L123" i="653"/>
  <c r="J123" i="653"/>
  <c r="K123" i="653" s="1"/>
  <c r="I123" i="653"/>
  <c r="O114" i="653"/>
  <c r="M114" i="653"/>
  <c r="K114" i="653"/>
  <c r="G114" i="653"/>
  <c r="O113" i="653"/>
  <c r="M113" i="653"/>
  <c r="N113" i="653" s="1"/>
  <c r="K113" i="653"/>
  <c r="G113" i="653"/>
  <c r="O112" i="653"/>
  <c r="M112" i="653"/>
  <c r="AB112" i="653" s="1"/>
  <c r="K112" i="653"/>
  <c r="G112" i="653"/>
  <c r="O111" i="653"/>
  <c r="M111" i="653"/>
  <c r="AB111" i="653" s="1"/>
  <c r="K111" i="653"/>
  <c r="G111" i="653"/>
  <c r="AB110" i="653"/>
  <c r="AA110" i="653"/>
  <c r="O110" i="653"/>
  <c r="M110" i="653"/>
  <c r="N110" i="653" s="1"/>
  <c r="K110" i="653"/>
  <c r="G110" i="653"/>
  <c r="AB109" i="653"/>
  <c r="O109" i="653"/>
  <c r="M109" i="653"/>
  <c r="N109" i="653" s="1"/>
  <c r="K109" i="653"/>
  <c r="G109" i="653"/>
  <c r="O108" i="653"/>
  <c r="M108" i="653"/>
  <c r="AB108" i="653" s="1"/>
  <c r="K108" i="653"/>
  <c r="G108" i="653"/>
  <c r="O107" i="653"/>
  <c r="M107" i="653"/>
  <c r="AB107" i="653" s="1"/>
  <c r="K107" i="653"/>
  <c r="G107" i="653"/>
  <c r="L106" i="653"/>
  <c r="J106" i="653"/>
  <c r="I106" i="653"/>
  <c r="O96" i="653"/>
  <c r="M96" i="653"/>
  <c r="K96" i="653"/>
  <c r="G96" i="653"/>
  <c r="O95" i="653"/>
  <c r="M95" i="653"/>
  <c r="N95" i="653" s="1"/>
  <c r="K95" i="653"/>
  <c r="G95" i="653"/>
  <c r="AA94" i="653"/>
  <c r="O94" i="653"/>
  <c r="N94" i="653"/>
  <c r="M94" i="653"/>
  <c r="AB94" i="653" s="1"/>
  <c r="K94" i="653"/>
  <c r="G94" i="653"/>
  <c r="O93" i="653"/>
  <c r="M93" i="653"/>
  <c r="AB93" i="653" s="1"/>
  <c r="K93" i="653"/>
  <c r="G93" i="653"/>
  <c r="O92" i="653"/>
  <c r="M92" i="653"/>
  <c r="N92" i="653" s="1"/>
  <c r="K92" i="653"/>
  <c r="G92" i="653"/>
  <c r="O91" i="653"/>
  <c r="M91" i="653"/>
  <c r="N91" i="653" s="1"/>
  <c r="K91" i="653"/>
  <c r="G91" i="653"/>
  <c r="O90" i="653"/>
  <c r="M90" i="653"/>
  <c r="K90" i="653"/>
  <c r="G90" i="653"/>
  <c r="L89" i="653"/>
  <c r="O89" i="653" s="1"/>
  <c r="J89" i="653"/>
  <c r="I89" i="653"/>
  <c r="O76" i="653"/>
  <c r="M76" i="653"/>
  <c r="AB76" i="653" s="1"/>
  <c r="K76" i="653"/>
  <c r="G76" i="653"/>
  <c r="O75" i="653"/>
  <c r="M75" i="653"/>
  <c r="AB75" i="653" s="1"/>
  <c r="K75" i="653"/>
  <c r="G75" i="653"/>
  <c r="O74" i="653"/>
  <c r="M74" i="653"/>
  <c r="AB74" i="653" s="1"/>
  <c r="K74" i="653"/>
  <c r="G74" i="653"/>
  <c r="O73" i="653"/>
  <c r="M73" i="653"/>
  <c r="K73" i="653"/>
  <c r="G73" i="653"/>
  <c r="L72" i="653"/>
  <c r="J72" i="653"/>
  <c r="I72" i="653"/>
  <c r="O72" i="653" s="1"/>
  <c r="O61" i="653"/>
  <c r="M61" i="653"/>
  <c r="AB61" i="653" s="1"/>
  <c r="K61" i="653"/>
  <c r="G61" i="653"/>
  <c r="O60" i="653"/>
  <c r="M60" i="653"/>
  <c r="AB60" i="653" s="1"/>
  <c r="K60" i="653"/>
  <c r="G60" i="653"/>
  <c r="O59" i="653"/>
  <c r="M59" i="653"/>
  <c r="K59" i="653"/>
  <c r="G59" i="653"/>
  <c r="O58" i="653"/>
  <c r="M58" i="653"/>
  <c r="AA58" i="653" s="1"/>
  <c r="K58" i="653"/>
  <c r="G58" i="653"/>
  <c r="O57" i="653"/>
  <c r="M57" i="653"/>
  <c r="AB57" i="653" s="1"/>
  <c r="K57" i="653"/>
  <c r="G57" i="653"/>
  <c r="O56" i="653"/>
  <c r="M56" i="653"/>
  <c r="AB56" i="653" s="1"/>
  <c r="K56" i="653"/>
  <c r="G56" i="653"/>
  <c r="L55" i="653"/>
  <c r="J55" i="653"/>
  <c r="I55" i="653"/>
  <c r="AB44" i="653"/>
  <c r="AA44" i="653"/>
  <c r="O44" i="653"/>
  <c r="M44" i="653"/>
  <c r="N44" i="653" s="1"/>
  <c r="K44" i="653"/>
  <c r="G44" i="653"/>
  <c r="O43" i="653"/>
  <c r="M43" i="653"/>
  <c r="N43" i="653" s="1"/>
  <c r="K43" i="653"/>
  <c r="G43" i="653"/>
  <c r="O42" i="653"/>
  <c r="M42" i="653"/>
  <c r="AB42" i="653" s="1"/>
  <c r="K42" i="653"/>
  <c r="G42" i="653"/>
  <c r="O41" i="653"/>
  <c r="M41" i="653"/>
  <c r="K41" i="653"/>
  <c r="G41" i="653"/>
  <c r="O40" i="653"/>
  <c r="M40" i="653"/>
  <c r="N40" i="653" s="1"/>
  <c r="K40" i="653"/>
  <c r="G40" i="653"/>
  <c r="O39" i="653"/>
  <c r="M39" i="653"/>
  <c r="K39" i="653"/>
  <c r="G39" i="653"/>
  <c r="L38" i="653"/>
  <c r="J38" i="653"/>
  <c r="K38" i="653" s="1"/>
  <c r="I38" i="653"/>
  <c r="AA24" i="653"/>
  <c r="O24" i="653"/>
  <c r="M24" i="653"/>
  <c r="AB24" i="653" s="1"/>
  <c r="K24" i="653"/>
  <c r="G24" i="653"/>
  <c r="O23" i="653"/>
  <c r="M23" i="653"/>
  <c r="AB23" i="653" s="1"/>
  <c r="K23" i="653"/>
  <c r="G23" i="653"/>
  <c r="O22" i="653"/>
  <c r="M22" i="653"/>
  <c r="M38" i="653" s="1"/>
  <c r="K22" i="653"/>
  <c r="G22" i="653"/>
  <c r="L21" i="653"/>
  <c r="O21" i="653" s="1"/>
  <c r="J21" i="653"/>
  <c r="I21" i="653"/>
  <c r="K21" i="653" s="1"/>
  <c r="O8" i="653"/>
  <c r="M8" i="653"/>
  <c r="K8" i="653"/>
  <c r="G8" i="653"/>
  <c r="O7" i="653"/>
  <c r="M7" i="653"/>
  <c r="N7" i="653" s="1"/>
  <c r="K7" i="653"/>
  <c r="G7" i="653"/>
  <c r="O6" i="653"/>
  <c r="M6" i="653"/>
  <c r="AB6" i="653" s="1"/>
  <c r="K6" i="653"/>
  <c r="G6" i="653"/>
  <c r="O5" i="653"/>
  <c r="M5" i="653"/>
  <c r="AB5" i="653" s="1"/>
  <c r="K5" i="653"/>
  <c r="G5" i="653"/>
  <c r="H2" i="653"/>
  <c r="H1" i="653"/>
  <c r="D1" i="653"/>
  <c r="F3" i="652" s="1"/>
  <c r="X34" i="652"/>
  <c r="W34" i="652"/>
  <c r="V34" i="652"/>
  <c r="P34" i="652"/>
  <c r="O34" i="652"/>
  <c r="N34" i="652"/>
  <c r="M34" i="652"/>
  <c r="G34" i="652"/>
  <c r="O16" i="652"/>
  <c r="I8" i="652" s="1"/>
  <c r="N16" i="652"/>
  <c r="M16" i="652"/>
  <c r="J16" i="652"/>
  <c r="I16" i="652"/>
  <c r="H16" i="652"/>
  <c r="G16" i="652"/>
  <c r="F16" i="652"/>
  <c r="E16" i="652"/>
  <c r="G8" i="652" s="1"/>
  <c r="F8" i="652"/>
  <c r="M7" i="652"/>
  <c r="K7" i="652"/>
  <c r="I7" i="652"/>
  <c r="G7" i="652"/>
  <c r="F7" i="652"/>
  <c r="E7" i="652"/>
  <c r="M6" i="652"/>
  <c r="K6" i="652"/>
  <c r="I6" i="652"/>
  <c r="G6" i="652"/>
  <c r="F6" i="652"/>
  <c r="E6" i="652"/>
  <c r="AD157" i="651"/>
  <c r="AC157" i="651"/>
  <c r="Z157" i="651"/>
  <c r="Y157" i="651"/>
  <c r="T157" i="651"/>
  <c r="S157" i="651"/>
  <c r="L157" i="651"/>
  <c r="O157" i="651" s="1"/>
  <c r="J157" i="651"/>
  <c r="K157" i="651" s="1"/>
  <c r="I157" i="651"/>
  <c r="O143" i="651"/>
  <c r="M143" i="651"/>
  <c r="AF143" i="651" s="1"/>
  <c r="K143" i="651"/>
  <c r="G143" i="651"/>
  <c r="O142" i="651"/>
  <c r="M142" i="651"/>
  <c r="AF142" i="651" s="1"/>
  <c r="K142" i="651"/>
  <c r="G142" i="651"/>
  <c r="O141" i="651"/>
  <c r="M141" i="651"/>
  <c r="K141" i="651"/>
  <c r="G141" i="651"/>
  <c r="AD140" i="651"/>
  <c r="AC140" i="651"/>
  <c r="Z140" i="651"/>
  <c r="Y140" i="651"/>
  <c r="T140" i="651"/>
  <c r="S140" i="651"/>
  <c r="L140" i="651"/>
  <c r="J140" i="651"/>
  <c r="K140" i="651" s="1"/>
  <c r="I140" i="651"/>
  <c r="AE126" i="651"/>
  <c r="O126" i="651"/>
  <c r="M126" i="651"/>
  <c r="AF126" i="651" s="1"/>
  <c r="K126" i="651"/>
  <c r="G126" i="651"/>
  <c r="O125" i="651"/>
  <c r="M125" i="651"/>
  <c r="AF125" i="651" s="1"/>
  <c r="K125" i="651"/>
  <c r="G125" i="651"/>
  <c r="AF124" i="651"/>
  <c r="AE124" i="651"/>
  <c r="O124" i="651"/>
  <c r="N124" i="651"/>
  <c r="Q124" i="651" s="1"/>
  <c r="M124" i="651"/>
  <c r="K124" i="651"/>
  <c r="G124" i="651"/>
  <c r="AD123" i="651"/>
  <c r="AC123" i="651"/>
  <c r="Z123" i="651"/>
  <c r="Y123" i="651"/>
  <c r="T123" i="651"/>
  <c r="S123" i="651"/>
  <c r="L123" i="651"/>
  <c r="O123" i="651" s="1"/>
  <c r="J123" i="651"/>
  <c r="I123" i="651"/>
  <c r="O108" i="651"/>
  <c r="M108" i="651"/>
  <c r="AF108" i="651" s="1"/>
  <c r="K108" i="651"/>
  <c r="G108" i="651"/>
  <c r="O107" i="651"/>
  <c r="M107" i="651"/>
  <c r="AE107" i="651" s="1"/>
  <c r="K107" i="651"/>
  <c r="G107" i="651"/>
  <c r="AD106" i="651"/>
  <c r="AC106" i="651"/>
  <c r="Z106" i="651"/>
  <c r="Y106" i="651"/>
  <c r="T106" i="651"/>
  <c r="S106" i="651"/>
  <c r="L106" i="651"/>
  <c r="J106" i="651"/>
  <c r="K106" i="651" s="1"/>
  <c r="I106" i="651"/>
  <c r="O91" i="651"/>
  <c r="M91" i="651"/>
  <c r="AF91" i="651" s="1"/>
  <c r="K91" i="651"/>
  <c r="G91" i="651"/>
  <c r="AF90" i="651"/>
  <c r="AE90" i="651"/>
  <c r="O90" i="651"/>
  <c r="N90" i="651"/>
  <c r="Q90" i="651" s="1"/>
  <c r="M90" i="651"/>
  <c r="K90" i="651"/>
  <c r="G90" i="651"/>
  <c r="AD89" i="651"/>
  <c r="AC89" i="651"/>
  <c r="Z89" i="651"/>
  <c r="Y89" i="651"/>
  <c r="T89" i="651"/>
  <c r="S89" i="651"/>
  <c r="L89" i="651"/>
  <c r="J89" i="651"/>
  <c r="K89" i="651" s="1"/>
  <c r="I89" i="651"/>
  <c r="O74" i="651"/>
  <c r="M74" i="651"/>
  <c r="K74" i="651"/>
  <c r="G74" i="651"/>
  <c r="O73" i="651"/>
  <c r="M73" i="651"/>
  <c r="AF73" i="651" s="1"/>
  <c r="K73" i="651"/>
  <c r="G73" i="651"/>
  <c r="AD72" i="651"/>
  <c r="AC72" i="651"/>
  <c r="Z72" i="651"/>
  <c r="Y72" i="651"/>
  <c r="T72" i="651"/>
  <c r="S72" i="651"/>
  <c r="L72" i="651"/>
  <c r="J72" i="651"/>
  <c r="I72" i="651"/>
  <c r="O63" i="651"/>
  <c r="M63" i="651"/>
  <c r="AF63" i="651" s="1"/>
  <c r="K63" i="651"/>
  <c r="G63" i="651"/>
  <c r="AF62" i="651"/>
  <c r="AE62" i="651"/>
  <c r="O62" i="651"/>
  <c r="N62" i="651"/>
  <c r="Q62" i="651" s="1"/>
  <c r="M62" i="651"/>
  <c r="K62" i="651"/>
  <c r="G62" i="651"/>
  <c r="AF61" i="651"/>
  <c r="O61" i="651"/>
  <c r="M61" i="651"/>
  <c r="N61" i="651" s="1"/>
  <c r="K61" i="651"/>
  <c r="G61" i="651"/>
  <c r="O60" i="651"/>
  <c r="M60" i="651"/>
  <c r="N60" i="651" s="1"/>
  <c r="K60" i="651"/>
  <c r="G60" i="651"/>
  <c r="O59" i="651"/>
  <c r="M59" i="651"/>
  <c r="AF59" i="651" s="1"/>
  <c r="K59" i="651"/>
  <c r="G59" i="651"/>
  <c r="AF58" i="651"/>
  <c r="AE58" i="651"/>
  <c r="O58" i="651"/>
  <c r="M58" i="651"/>
  <c r="N58" i="651" s="1"/>
  <c r="Q58" i="651" s="1"/>
  <c r="K58" i="651"/>
  <c r="G58" i="651"/>
  <c r="AF57" i="651"/>
  <c r="O57" i="651"/>
  <c r="M57" i="651"/>
  <c r="N57" i="651" s="1"/>
  <c r="K57" i="651"/>
  <c r="G57" i="651"/>
  <c r="O56" i="651"/>
  <c r="M56" i="651"/>
  <c r="K56" i="651"/>
  <c r="G56" i="651"/>
  <c r="AD55" i="651"/>
  <c r="AC55" i="651"/>
  <c r="Z55" i="651"/>
  <c r="Y55" i="651"/>
  <c r="T55" i="651"/>
  <c r="S55" i="651"/>
  <c r="L55" i="651"/>
  <c r="J55" i="651"/>
  <c r="K55" i="651" s="1"/>
  <c r="I55" i="651"/>
  <c r="O55" i="651" s="1"/>
  <c r="O45" i="651"/>
  <c r="M45" i="651"/>
  <c r="AF45" i="651" s="1"/>
  <c r="K45" i="651"/>
  <c r="G45" i="651"/>
  <c r="AF44" i="651"/>
  <c r="AE44" i="651"/>
  <c r="O44" i="651"/>
  <c r="M44" i="651"/>
  <c r="N44" i="651" s="1"/>
  <c r="K44" i="651"/>
  <c r="G44" i="651"/>
  <c r="AE43" i="651"/>
  <c r="O43" i="651"/>
  <c r="N43" i="651"/>
  <c r="M43" i="651"/>
  <c r="AF43" i="651" s="1"/>
  <c r="K43" i="651"/>
  <c r="G43" i="651"/>
  <c r="O42" i="651"/>
  <c r="M42" i="651"/>
  <c r="AF42" i="651" s="1"/>
  <c r="K42" i="651"/>
  <c r="G42" i="651"/>
  <c r="O41" i="651"/>
  <c r="N41" i="651"/>
  <c r="Q41" i="651" s="1"/>
  <c r="M41" i="651"/>
  <c r="K41" i="651"/>
  <c r="G41" i="651"/>
  <c r="AF40" i="651"/>
  <c r="AE40" i="651"/>
  <c r="Q40" i="651"/>
  <c r="P40" i="651"/>
  <c r="O40" i="651"/>
  <c r="N40" i="651"/>
  <c r="M40" i="651"/>
  <c r="K40" i="651"/>
  <c r="G40" i="651"/>
  <c r="AF39" i="651"/>
  <c r="O39" i="651"/>
  <c r="N39" i="651"/>
  <c r="M39" i="651"/>
  <c r="K39" i="651"/>
  <c r="P39" i="651" s="1"/>
  <c r="G39" i="651"/>
  <c r="AD38" i="651"/>
  <c r="AC38" i="651"/>
  <c r="Z38" i="651"/>
  <c r="Y38" i="651"/>
  <c r="T38" i="651"/>
  <c r="S38" i="651"/>
  <c r="L38" i="651"/>
  <c r="K38" i="651"/>
  <c r="J38" i="651"/>
  <c r="I38" i="651"/>
  <c r="O28" i="651"/>
  <c r="M28" i="651"/>
  <c r="N28" i="651" s="1"/>
  <c r="K28" i="651"/>
  <c r="G28" i="651"/>
  <c r="O27" i="651"/>
  <c r="M27" i="651"/>
  <c r="AE27" i="651" s="1"/>
  <c r="K27" i="651"/>
  <c r="G27" i="651"/>
  <c r="O26" i="651"/>
  <c r="N26" i="651"/>
  <c r="Q26" i="651" s="1"/>
  <c r="M26" i="651"/>
  <c r="AF26" i="651" s="1"/>
  <c r="K26" i="651"/>
  <c r="G26" i="651"/>
  <c r="O25" i="651"/>
  <c r="M25" i="651"/>
  <c r="AF25" i="651" s="1"/>
  <c r="K25" i="651"/>
  <c r="G25" i="651"/>
  <c r="O24" i="651"/>
  <c r="M24" i="651"/>
  <c r="N24" i="651" s="1"/>
  <c r="K24" i="651"/>
  <c r="G24" i="651"/>
  <c r="O23" i="651"/>
  <c r="M23" i="651"/>
  <c r="AE23" i="651" s="1"/>
  <c r="K23" i="651"/>
  <c r="G23" i="651"/>
  <c r="O22" i="651"/>
  <c r="M22" i="651"/>
  <c r="M38" i="651" s="1"/>
  <c r="K22" i="651"/>
  <c r="G22" i="651"/>
  <c r="AD21" i="651"/>
  <c r="AC21" i="651"/>
  <c r="Z21" i="651"/>
  <c r="Y21" i="651"/>
  <c r="T21" i="651"/>
  <c r="S21" i="651"/>
  <c r="L21" i="651"/>
  <c r="J21" i="651"/>
  <c r="I21" i="651"/>
  <c r="O10" i="651"/>
  <c r="N10" i="651"/>
  <c r="M10" i="651"/>
  <c r="K10" i="651"/>
  <c r="G10" i="651"/>
  <c r="O9" i="651"/>
  <c r="M9" i="651"/>
  <c r="AF9" i="651" s="1"/>
  <c r="K9" i="651"/>
  <c r="G9" i="651"/>
  <c r="O8" i="651"/>
  <c r="M8" i="651"/>
  <c r="K8" i="651"/>
  <c r="G8" i="651"/>
  <c r="AF7" i="651"/>
  <c r="O7" i="651"/>
  <c r="M7" i="651"/>
  <c r="N7" i="651" s="1"/>
  <c r="K7" i="651"/>
  <c r="G7" i="651"/>
  <c r="AE6" i="651"/>
  <c r="O6" i="651"/>
  <c r="M6" i="651"/>
  <c r="AF6" i="651" s="1"/>
  <c r="K6" i="651"/>
  <c r="G6" i="651"/>
  <c r="AE5" i="651"/>
  <c r="O5" i="651"/>
  <c r="M5" i="651"/>
  <c r="K5" i="651"/>
  <c r="G5" i="651"/>
  <c r="H2" i="651"/>
  <c r="D1" i="651"/>
  <c r="T140" i="650"/>
  <c r="S140" i="650"/>
  <c r="L140" i="650"/>
  <c r="O140" i="650" s="1"/>
  <c r="J140" i="650"/>
  <c r="K140" i="650" s="1"/>
  <c r="I140" i="650"/>
  <c r="O137" i="650"/>
  <c r="M137" i="650"/>
  <c r="AB137" i="650" s="1"/>
  <c r="K137" i="650"/>
  <c r="G137" i="650"/>
  <c r="AA136" i="650"/>
  <c r="O136" i="650"/>
  <c r="M136" i="650"/>
  <c r="AB136" i="650" s="1"/>
  <c r="K136" i="650"/>
  <c r="G136" i="650"/>
  <c r="O135" i="650"/>
  <c r="N135" i="650"/>
  <c r="M135" i="650"/>
  <c r="AB135" i="650" s="1"/>
  <c r="K135" i="650"/>
  <c r="G135" i="650"/>
  <c r="AA134" i="650"/>
  <c r="O134" i="650"/>
  <c r="N134" i="650"/>
  <c r="Q134" i="650" s="1"/>
  <c r="M134" i="650"/>
  <c r="AB134" i="650" s="1"/>
  <c r="K134" i="650"/>
  <c r="G134" i="650"/>
  <c r="AA133" i="650"/>
  <c r="O133" i="650"/>
  <c r="M133" i="650"/>
  <c r="AB133" i="650" s="1"/>
  <c r="K133" i="650"/>
  <c r="G133" i="650"/>
  <c r="AA132" i="650"/>
  <c r="O132" i="650"/>
  <c r="N132" i="650"/>
  <c r="Q132" i="650" s="1"/>
  <c r="M132" i="650"/>
  <c r="AB132" i="650" s="1"/>
  <c r="K132" i="650"/>
  <c r="G132" i="650"/>
  <c r="AA131" i="650"/>
  <c r="O131" i="650"/>
  <c r="N131" i="650"/>
  <c r="M131" i="650"/>
  <c r="AB131" i="650" s="1"/>
  <c r="K131" i="650"/>
  <c r="G131" i="650"/>
  <c r="AA130" i="650"/>
  <c r="O130" i="650"/>
  <c r="N130" i="650"/>
  <c r="Q130" i="650" s="1"/>
  <c r="M130" i="650"/>
  <c r="AB130" i="650" s="1"/>
  <c r="K130" i="650"/>
  <c r="G130" i="650"/>
  <c r="AA129" i="650"/>
  <c r="O129" i="650"/>
  <c r="M129" i="650"/>
  <c r="AB129" i="650" s="1"/>
  <c r="K129" i="650"/>
  <c r="G129" i="650"/>
  <c r="O128" i="650"/>
  <c r="N128" i="650"/>
  <c r="Q128" i="650" s="1"/>
  <c r="M128" i="650"/>
  <c r="K128" i="650"/>
  <c r="G128" i="650"/>
  <c r="AB127" i="650"/>
  <c r="AA127" i="650"/>
  <c r="Q127" i="650"/>
  <c r="O127" i="650"/>
  <c r="N127" i="650"/>
  <c r="P127" i="650" s="1"/>
  <c r="M127" i="650"/>
  <c r="K127" i="650"/>
  <c r="G127" i="650"/>
  <c r="AA126" i="650"/>
  <c r="O126" i="650"/>
  <c r="M126" i="650"/>
  <c r="AB126" i="650" s="1"/>
  <c r="K126" i="650"/>
  <c r="G126" i="650"/>
  <c r="O125" i="650"/>
  <c r="M125" i="650"/>
  <c r="K125" i="650"/>
  <c r="G125" i="650"/>
  <c r="AB124" i="650"/>
  <c r="Q124" i="650"/>
  <c r="P124" i="650"/>
  <c r="O124" i="650"/>
  <c r="N124" i="650"/>
  <c r="M124" i="650"/>
  <c r="AA124" i="650" s="1"/>
  <c r="K124" i="650"/>
  <c r="G124" i="650"/>
  <c r="T123" i="650"/>
  <c r="S123" i="650"/>
  <c r="L123" i="650"/>
  <c r="J123" i="650"/>
  <c r="I123" i="650"/>
  <c r="O114" i="650"/>
  <c r="N114" i="650"/>
  <c r="M114" i="650"/>
  <c r="AB114" i="650" s="1"/>
  <c r="K114" i="650"/>
  <c r="G114" i="650"/>
  <c r="AB113" i="650"/>
  <c r="AA113" i="650"/>
  <c r="Q113" i="650"/>
  <c r="O113" i="650"/>
  <c r="N113" i="650"/>
  <c r="P113" i="650" s="1"/>
  <c r="M113" i="650"/>
  <c r="K113" i="650"/>
  <c r="G113" i="650"/>
  <c r="O112" i="650"/>
  <c r="N112" i="650"/>
  <c r="Q112" i="650" s="1"/>
  <c r="M112" i="650"/>
  <c r="AB112" i="650" s="1"/>
  <c r="K112" i="650"/>
  <c r="G112" i="650"/>
  <c r="O111" i="650"/>
  <c r="M111" i="650"/>
  <c r="AB111" i="650" s="1"/>
  <c r="K111" i="650"/>
  <c r="G111" i="650"/>
  <c r="O110" i="650"/>
  <c r="M110" i="650"/>
  <c r="AB110" i="650" s="1"/>
  <c r="K110" i="650"/>
  <c r="G110" i="650"/>
  <c r="AB109" i="650"/>
  <c r="AA109" i="650"/>
  <c r="O109" i="650"/>
  <c r="M109" i="650"/>
  <c r="N109" i="650" s="1"/>
  <c r="K109" i="650"/>
  <c r="G109" i="650"/>
  <c r="AA108" i="650"/>
  <c r="O108" i="650"/>
  <c r="N108" i="650"/>
  <c r="Q108" i="650" s="1"/>
  <c r="M108" i="650"/>
  <c r="AB108" i="650" s="1"/>
  <c r="K108" i="650"/>
  <c r="G108" i="650"/>
  <c r="O107" i="650"/>
  <c r="M107" i="650"/>
  <c r="AB107" i="650" s="1"/>
  <c r="K107" i="650"/>
  <c r="G107" i="650"/>
  <c r="T106" i="650"/>
  <c r="S106" i="650"/>
  <c r="L106" i="650"/>
  <c r="J106" i="650"/>
  <c r="K106" i="650" s="1"/>
  <c r="I106" i="650"/>
  <c r="AA96" i="650"/>
  <c r="O96" i="650"/>
  <c r="M96" i="650"/>
  <c r="AB96" i="650" s="1"/>
  <c r="K96" i="650"/>
  <c r="G96" i="650"/>
  <c r="AA95" i="650"/>
  <c r="O95" i="650"/>
  <c r="N95" i="650"/>
  <c r="Q95" i="650" s="1"/>
  <c r="M95" i="650"/>
  <c r="AB95" i="650" s="1"/>
  <c r="K95" i="650"/>
  <c r="G95" i="650"/>
  <c r="O94" i="650"/>
  <c r="M94" i="650"/>
  <c r="AB94" i="650" s="1"/>
  <c r="K94" i="650"/>
  <c r="G94" i="650"/>
  <c r="AB93" i="650"/>
  <c r="AA93" i="650"/>
  <c r="O93" i="650"/>
  <c r="N93" i="650"/>
  <c r="M93" i="650"/>
  <c r="K93" i="650"/>
  <c r="G93" i="650"/>
  <c r="O92" i="650"/>
  <c r="M92" i="650"/>
  <c r="AB92" i="650" s="1"/>
  <c r="K92" i="650"/>
  <c r="G92" i="650"/>
  <c r="O91" i="650"/>
  <c r="M91" i="650"/>
  <c r="K91" i="650"/>
  <c r="G91" i="650"/>
  <c r="AB90" i="650"/>
  <c r="AA90" i="650"/>
  <c r="O90" i="650"/>
  <c r="N90" i="650"/>
  <c r="Q90" i="650" s="1"/>
  <c r="M90" i="650"/>
  <c r="K90" i="650"/>
  <c r="G90" i="650"/>
  <c r="T89" i="650"/>
  <c r="S89" i="650"/>
  <c r="L89" i="650"/>
  <c r="O89" i="650" s="1"/>
  <c r="J89" i="650"/>
  <c r="K89" i="650" s="1"/>
  <c r="I89" i="650"/>
  <c r="O76" i="650"/>
  <c r="M76" i="650"/>
  <c r="K76" i="650"/>
  <c r="G76" i="650"/>
  <c r="O75" i="650"/>
  <c r="M75" i="650"/>
  <c r="AB75" i="650" s="1"/>
  <c r="K75" i="650"/>
  <c r="G75" i="650"/>
  <c r="O74" i="650"/>
  <c r="M74" i="650"/>
  <c r="AB74" i="650" s="1"/>
  <c r="K74" i="650"/>
  <c r="G74" i="650"/>
  <c r="O73" i="650"/>
  <c r="N73" i="650"/>
  <c r="M73" i="650"/>
  <c r="AA73" i="650" s="1"/>
  <c r="K73" i="650"/>
  <c r="G73" i="650"/>
  <c r="T72" i="650"/>
  <c r="S72" i="650"/>
  <c r="L72" i="650"/>
  <c r="J72" i="650"/>
  <c r="K72" i="650" s="1"/>
  <c r="I72" i="650"/>
  <c r="AA61" i="650"/>
  <c r="O61" i="650"/>
  <c r="M61" i="650"/>
  <c r="AB61" i="650" s="1"/>
  <c r="K61" i="650"/>
  <c r="G61" i="650"/>
  <c r="AA60" i="650"/>
  <c r="O60" i="650"/>
  <c r="M60" i="650"/>
  <c r="N60" i="650" s="1"/>
  <c r="K60" i="650"/>
  <c r="G60" i="650"/>
  <c r="O59" i="650"/>
  <c r="N59" i="650"/>
  <c r="M59" i="650"/>
  <c r="K59" i="650"/>
  <c r="G59" i="650"/>
  <c r="AA58" i="650"/>
  <c r="O58" i="650"/>
  <c r="N58" i="650"/>
  <c r="P58" i="650" s="1"/>
  <c r="M58" i="650"/>
  <c r="AB58" i="650" s="1"/>
  <c r="K58" i="650"/>
  <c r="G58" i="650"/>
  <c r="O57" i="650"/>
  <c r="N57" i="650"/>
  <c r="Q57" i="650" s="1"/>
  <c r="M57" i="650"/>
  <c r="AB57" i="650" s="1"/>
  <c r="K57" i="650"/>
  <c r="G57" i="650"/>
  <c r="O56" i="650"/>
  <c r="M56" i="650"/>
  <c r="K56" i="650"/>
  <c r="G56" i="650"/>
  <c r="T55" i="650"/>
  <c r="S55" i="650"/>
  <c r="L55" i="650"/>
  <c r="O55" i="650" s="1"/>
  <c r="J55" i="650"/>
  <c r="K55" i="650" s="1"/>
  <c r="I55" i="650"/>
  <c r="AA44" i="650"/>
  <c r="O44" i="650"/>
  <c r="M44" i="650"/>
  <c r="N44" i="650" s="1"/>
  <c r="K44" i="650"/>
  <c r="G44" i="650"/>
  <c r="AA43" i="650"/>
  <c r="O43" i="650"/>
  <c r="N43" i="650"/>
  <c r="M43" i="650"/>
  <c r="AB43" i="650" s="1"/>
  <c r="K43" i="650"/>
  <c r="G43" i="650"/>
  <c r="AA42" i="650"/>
  <c r="O42" i="650"/>
  <c r="N42" i="650"/>
  <c r="M42" i="650"/>
  <c r="AB42" i="650" s="1"/>
  <c r="K42" i="650"/>
  <c r="Q42" i="650" s="1"/>
  <c r="G42" i="650"/>
  <c r="AA41" i="650"/>
  <c r="O41" i="650"/>
  <c r="N41" i="650"/>
  <c r="Q41" i="650" s="1"/>
  <c r="M41" i="650"/>
  <c r="AB41" i="650" s="1"/>
  <c r="K41" i="650"/>
  <c r="G41" i="650"/>
  <c r="AA40" i="650"/>
  <c r="O40" i="650"/>
  <c r="M40" i="650"/>
  <c r="N40" i="650" s="1"/>
  <c r="K40" i="650"/>
  <c r="G40" i="650"/>
  <c r="O39" i="650"/>
  <c r="M39" i="650"/>
  <c r="M55" i="650" s="1"/>
  <c r="N55" i="650" s="1"/>
  <c r="K39" i="650"/>
  <c r="G39" i="650"/>
  <c r="T38" i="650"/>
  <c r="S38" i="650"/>
  <c r="L38" i="650"/>
  <c r="O38" i="650" s="1"/>
  <c r="J38" i="650"/>
  <c r="K38" i="650" s="1"/>
  <c r="I38" i="650"/>
  <c r="AA24" i="650"/>
  <c r="O24" i="650"/>
  <c r="M24" i="650"/>
  <c r="AB24" i="650" s="1"/>
  <c r="K24" i="650"/>
  <c r="G24" i="650"/>
  <c r="O23" i="650"/>
  <c r="M23" i="650"/>
  <c r="K23" i="650"/>
  <c r="G23" i="650"/>
  <c r="O22" i="650"/>
  <c r="N22" i="650"/>
  <c r="Q22" i="650" s="1"/>
  <c r="M22" i="650"/>
  <c r="K22" i="650"/>
  <c r="G22" i="650"/>
  <c r="T21" i="650"/>
  <c r="S21" i="650"/>
  <c r="L21" i="650"/>
  <c r="J21" i="650"/>
  <c r="K21" i="650" s="1"/>
  <c r="I21" i="650"/>
  <c r="O8" i="650"/>
  <c r="N8" i="650"/>
  <c r="M8" i="650"/>
  <c r="AB8" i="650" s="1"/>
  <c r="K8" i="650"/>
  <c r="G8" i="650"/>
  <c r="O7" i="650"/>
  <c r="M7" i="650"/>
  <c r="N7" i="650" s="1"/>
  <c r="K7" i="650"/>
  <c r="G7" i="650"/>
  <c r="AA6" i="650"/>
  <c r="O6" i="650"/>
  <c r="M6" i="650"/>
  <c r="AB6" i="650" s="1"/>
  <c r="K6" i="650"/>
  <c r="G6" i="650"/>
  <c r="O5" i="650"/>
  <c r="M5" i="650"/>
  <c r="AB5" i="650" s="1"/>
  <c r="K5" i="650"/>
  <c r="G5" i="650"/>
  <c r="H2" i="650"/>
  <c r="D1" i="650"/>
  <c r="X34" i="649"/>
  <c r="W34" i="649"/>
  <c r="V34" i="649"/>
  <c r="P34" i="649"/>
  <c r="O34" i="649"/>
  <c r="N34" i="649"/>
  <c r="M34" i="649"/>
  <c r="G34" i="649"/>
  <c r="O16" i="649"/>
  <c r="I8" i="649" s="1"/>
  <c r="N16" i="649"/>
  <c r="M16" i="649"/>
  <c r="J16" i="649"/>
  <c r="I16" i="649"/>
  <c r="H16" i="649"/>
  <c r="G16" i="649"/>
  <c r="F16" i="649"/>
  <c r="E16" i="649"/>
  <c r="F8" i="649"/>
  <c r="M7" i="649"/>
  <c r="K7" i="649"/>
  <c r="I7" i="649"/>
  <c r="G7" i="649"/>
  <c r="F7" i="649"/>
  <c r="E7" i="649"/>
  <c r="M6" i="649"/>
  <c r="K6" i="649"/>
  <c r="I6" i="649"/>
  <c r="G6" i="649"/>
  <c r="F6" i="649"/>
  <c r="E6" i="649"/>
  <c r="F3" i="649"/>
  <c r="AD157" i="648"/>
  <c r="AC157" i="648"/>
  <c r="Z157" i="648"/>
  <c r="Y157" i="648"/>
  <c r="L157" i="648"/>
  <c r="J157" i="648"/>
  <c r="I157" i="648"/>
  <c r="K157" i="648" s="1"/>
  <c r="O143" i="648"/>
  <c r="M143" i="648"/>
  <c r="AF143" i="648" s="1"/>
  <c r="K143" i="648"/>
  <c r="G143" i="648"/>
  <c r="O142" i="648"/>
  <c r="M142" i="648"/>
  <c r="AF142" i="648" s="1"/>
  <c r="K142" i="648"/>
  <c r="G142" i="648"/>
  <c r="O141" i="648"/>
  <c r="N141" i="648"/>
  <c r="M141" i="648"/>
  <c r="AF141" i="648" s="1"/>
  <c r="K141" i="648"/>
  <c r="G141" i="648"/>
  <c r="AD140" i="648"/>
  <c r="AC140" i="648"/>
  <c r="Z140" i="648"/>
  <c r="Y140" i="648"/>
  <c r="M140" i="648"/>
  <c r="N140" i="648" s="1"/>
  <c r="L140" i="648"/>
  <c r="J140" i="648"/>
  <c r="I140" i="648"/>
  <c r="AF126" i="648"/>
  <c r="AE126" i="648"/>
  <c r="O126" i="648"/>
  <c r="M126" i="648"/>
  <c r="N126" i="648" s="1"/>
  <c r="K126" i="648"/>
  <c r="G126" i="648"/>
  <c r="O125" i="648"/>
  <c r="N125" i="648"/>
  <c r="Q125" i="648" s="1"/>
  <c r="M125" i="648"/>
  <c r="AF125" i="648" s="1"/>
  <c r="K125" i="648"/>
  <c r="G125" i="648"/>
  <c r="O124" i="648"/>
  <c r="M124" i="648"/>
  <c r="K124" i="648"/>
  <c r="G124" i="648"/>
  <c r="AD123" i="648"/>
  <c r="AC123" i="648"/>
  <c r="Z123" i="648"/>
  <c r="Y123" i="648"/>
  <c r="L123" i="648"/>
  <c r="J123" i="648"/>
  <c r="K123" i="648" s="1"/>
  <c r="I123" i="648"/>
  <c r="O108" i="648"/>
  <c r="M108" i="648"/>
  <c r="K108" i="648"/>
  <c r="G108" i="648"/>
  <c r="O107" i="648"/>
  <c r="M107" i="648"/>
  <c r="K107" i="648"/>
  <c r="G107" i="648"/>
  <c r="AD106" i="648"/>
  <c r="AC106" i="648"/>
  <c r="Z106" i="648"/>
  <c r="Y106" i="648"/>
  <c r="L106" i="648"/>
  <c r="O106" i="648" s="1"/>
  <c r="J106" i="648"/>
  <c r="I106" i="648"/>
  <c r="O91" i="648"/>
  <c r="M91" i="648"/>
  <c r="K91" i="648"/>
  <c r="G91" i="648"/>
  <c r="O90" i="648"/>
  <c r="M90" i="648"/>
  <c r="K90" i="648"/>
  <c r="G90" i="648"/>
  <c r="AD89" i="648"/>
  <c r="AC89" i="648"/>
  <c r="Z89" i="648"/>
  <c r="Y89" i="648"/>
  <c r="L89" i="648"/>
  <c r="O89" i="648" s="1"/>
  <c r="J89" i="648"/>
  <c r="I89" i="648"/>
  <c r="K89" i="648" s="1"/>
  <c r="O74" i="648"/>
  <c r="M74" i="648"/>
  <c r="K74" i="648"/>
  <c r="G74" i="648"/>
  <c r="O73" i="648"/>
  <c r="M73" i="648"/>
  <c r="AF73" i="648" s="1"/>
  <c r="K73" i="648"/>
  <c r="G73" i="648"/>
  <c r="AD72" i="648"/>
  <c r="AC72" i="648"/>
  <c r="Z72" i="648"/>
  <c r="Y72" i="648"/>
  <c r="L72" i="648"/>
  <c r="J72" i="648"/>
  <c r="K72" i="648" s="1"/>
  <c r="I72" i="648"/>
  <c r="O64" i="648"/>
  <c r="M64" i="648"/>
  <c r="AF64" i="648" s="1"/>
  <c r="K64" i="648"/>
  <c r="G64" i="648"/>
  <c r="O63" i="648"/>
  <c r="M63" i="648"/>
  <c r="K63" i="648"/>
  <c r="G63" i="648"/>
  <c r="O62" i="648"/>
  <c r="M62" i="648"/>
  <c r="N62" i="648" s="1"/>
  <c r="K62" i="648"/>
  <c r="G62" i="648"/>
  <c r="O61" i="648"/>
  <c r="M61" i="648"/>
  <c r="AF61" i="648" s="1"/>
  <c r="K61" i="648"/>
  <c r="G61" i="648"/>
  <c r="O60" i="648"/>
  <c r="M60" i="648"/>
  <c r="AF60" i="648" s="1"/>
  <c r="K60" i="648"/>
  <c r="G60" i="648"/>
  <c r="O59" i="648"/>
  <c r="N59" i="648"/>
  <c r="Q59" i="648" s="1"/>
  <c r="M59" i="648"/>
  <c r="AF59" i="648" s="1"/>
  <c r="K59" i="648"/>
  <c r="G59" i="648"/>
  <c r="O58" i="648"/>
  <c r="M58" i="648"/>
  <c r="K58" i="648"/>
  <c r="G58" i="648"/>
  <c r="O57" i="648"/>
  <c r="N57" i="648"/>
  <c r="Q57" i="648" s="1"/>
  <c r="M57" i="648"/>
  <c r="K57" i="648"/>
  <c r="G57" i="648"/>
  <c r="O56" i="648"/>
  <c r="M56" i="648"/>
  <c r="AF56" i="648" s="1"/>
  <c r="K56" i="648"/>
  <c r="G56" i="648"/>
  <c r="AD55" i="648"/>
  <c r="AC55" i="648"/>
  <c r="Z55" i="648"/>
  <c r="Y55" i="648"/>
  <c r="L55" i="648"/>
  <c r="J55" i="648"/>
  <c r="I55" i="648"/>
  <c r="O46" i="648"/>
  <c r="M46" i="648"/>
  <c r="AF46" i="648" s="1"/>
  <c r="K46" i="648"/>
  <c r="G46" i="648"/>
  <c r="AE45" i="648"/>
  <c r="O45" i="648"/>
  <c r="M45" i="648"/>
  <c r="AF45" i="648" s="1"/>
  <c r="K45" i="648"/>
  <c r="G45" i="648"/>
  <c r="O44" i="648"/>
  <c r="M44" i="648"/>
  <c r="AF44" i="648" s="1"/>
  <c r="K44" i="648"/>
  <c r="G44" i="648"/>
  <c r="O43" i="648"/>
  <c r="N43" i="648"/>
  <c r="M43" i="648"/>
  <c r="K43" i="648"/>
  <c r="G43" i="648"/>
  <c r="O42" i="648"/>
  <c r="N42" i="648"/>
  <c r="Q42" i="648" s="1"/>
  <c r="M42" i="648"/>
  <c r="AF42" i="648" s="1"/>
  <c r="K42" i="648"/>
  <c r="G42" i="648"/>
  <c r="O41" i="648"/>
  <c r="N41" i="648"/>
  <c r="P41" i="648" s="1"/>
  <c r="M41" i="648"/>
  <c r="AF41" i="648" s="1"/>
  <c r="K41" i="648"/>
  <c r="G41" i="648"/>
  <c r="O40" i="648"/>
  <c r="M40" i="648"/>
  <c r="AF40" i="648" s="1"/>
  <c r="K40" i="648"/>
  <c r="G40" i="648"/>
  <c r="AE39" i="648"/>
  <c r="O39" i="648"/>
  <c r="M39" i="648"/>
  <c r="K39" i="648"/>
  <c r="G39" i="648"/>
  <c r="AD38" i="648"/>
  <c r="AC38" i="648"/>
  <c r="Z38" i="648"/>
  <c r="Y38" i="648"/>
  <c r="L38" i="648"/>
  <c r="J38" i="648"/>
  <c r="I38" i="648"/>
  <c r="AF28" i="648"/>
  <c r="O28" i="648"/>
  <c r="M28" i="648"/>
  <c r="N28" i="648" s="1"/>
  <c r="K28" i="648"/>
  <c r="G28" i="648"/>
  <c r="O27" i="648"/>
  <c r="M27" i="648"/>
  <c r="AF27" i="648" s="1"/>
  <c r="K27" i="648"/>
  <c r="G27" i="648"/>
  <c r="O26" i="648"/>
  <c r="M26" i="648"/>
  <c r="AF26" i="648" s="1"/>
  <c r="K26" i="648"/>
  <c r="G26" i="648"/>
  <c r="O25" i="648"/>
  <c r="M25" i="648"/>
  <c r="K25" i="648"/>
  <c r="G25" i="648"/>
  <c r="O24" i="648"/>
  <c r="M24" i="648"/>
  <c r="N24" i="648" s="1"/>
  <c r="K24" i="648"/>
  <c r="G24" i="648"/>
  <c r="O23" i="648"/>
  <c r="M23" i="648"/>
  <c r="AF23" i="648" s="1"/>
  <c r="K23" i="648"/>
  <c r="G23" i="648"/>
  <c r="O22" i="648"/>
  <c r="N22" i="648"/>
  <c r="Q22" i="648" s="1"/>
  <c r="M22" i="648"/>
  <c r="AF22" i="648" s="1"/>
  <c r="K22" i="648"/>
  <c r="G22" i="648"/>
  <c r="AD21" i="648"/>
  <c r="AC21" i="648"/>
  <c r="Z21" i="648"/>
  <c r="Z2" i="648" s="1"/>
  <c r="P6" i="646" s="1"/>
  <c r="Y21" i="648"/>
  <c r="L21" i="648"/>
  <c r="J21" i="648"/>
  <c r="I21" i="648"/>
  <c r="AF12" i="648"/>
  <c r="AE12" i="648"/>
  <c r="O12" i="648"/>
  <c r="N12" i="648"/>
  <c r="Q12" i="648" s="1"/>
  <c r="M12" i="648"/>
  <c r="K12" i="648"/>
  <c r="G12" i="648"/>
  <c r="O11" i="648"/>
  <c r="M11" i="648"/>
  <c r="AF11" i="648" s="1"/>
  <c r="K11" i="648"/>
  <c r="G11" i="648"/>
  <c r="O10" i="648"/>
  <c r="M10" i="648"/>
  <c r="AF10" i="648" s="1"/>
  <c r="K10" i="648"/>
  <c r="G10" i="648"/>
  <c r="AE9" i="648"/>
  <c r="O9" i="648"/>
  <c r="M9" i="648"/>
  <c r="AF9" i="648" s="1"/>
  <c r="K9" i="648"/>
  <c r="G9" i="648"/>
  <c r="AF8" i="648"/>
  <c r="O8" i="648"/>
  <c r="M8" i="648"/>
  <c r="AE8" i="648" s="1"/>
  <c r="K8" i="648"/>
  <c r="G8" i="648"/>
  <c r="O7" i="648"/>
  <c r="M7" i="648"/>
  <c r="AF7" i="648" s="1"/>
  <c r="K7" i="648"/>
  <c r="G7" i="648"/>
  <c r="O6" i="648"/>
  <c r="M6" i="648"/>
  <c r="K6" i="648"/>
  <c r="G6" i="648"/>
  <c r="AF5" i="648"/>
  <c r="O5" i="648"/>
  <c r="M5" i="648"/>
  <c r="AE5" i="648" s="1"/>
  <c r="K5" i="648"/>
  <c r="G5" i="648"/>
  <c r="H2" i="648"/>
  <c r="D1" i="648"/>
  <c r="O140" i="647"/>
  <c r="L140" i="647"/>
  <c r="J140" i="647"/>
  <c r="K140" i="647" s="1"/>
  <c r="I140" i="647"/>
  <c r="O137" i="647"/>
  <c r="N137" i="647"/>
  <c r="M137" i="647"/>
  <c r="AB137" i="647" s="1"/>
  <c r="K137" i="647"/>
  <c r="G137" i="647"/>
  <c r="O136" i="647"/>
  <c r="M136" i="647"/>
  <c r="AB136" i="647" s="1"/>
  <c r="K136" i="647"/>
  <c r="G136" i="647"/>
  <c r="O135" i="647"/>
  <c r="M135" i="647"/>
  <c r="AB135" i="647" s="1"/>
  <c r="K135" i="647"/>
  <c r="G135" i="647"/>
  <c r="O134" i="647"/>
  <c r="M134" i="647"/>
  <c r="N134" i="647" s="1"/>
  <c r="K134" i="647"/>
  <c r="G134" i="647"/>
  <c r="O133" i="647"/>
  <c r="M133" i="647"/>
  <c r="AB133" i="647" s="1"/>
  <c r="K133" i="647"/>
  <c r="G133" i="647"/>
  <c r="O132" i="647"/>
  <c r="M132" i="647"/>
  <c r="AB132" i="647" s="1"/>
  <c r="K132" i="647"/>
  <c r="G132" i="647"/>
  <c r="O131" i="647"/>
  <c r="M131" i="647"/>
  <c r="AB131" i="647" s="1"/>
  <c r="K131" i="647"/>
  <c r="G131" i="647"/>
  <c r="O130" i="647"/>
  <c r="M130" i="647"/>
  <c r="N130" i="647" s="1"/>
  <c r="K130" i="647"/>
  <c r="G130" i="647"/>
  <c r="O129" i="647"/>
  <c r="N129" i="647"/>
  <c r="Q129" i="647" s="1"/>
  <c r="M129" i="647"/>
  <c r="AB129" i="647" s="1"/>
  <c r="K129" i="647"/>
  <c r="G129" i="647"/>
  <c r="O128" i="647"/>
  <c r="M128" i="647"/>
  <c r="AB128" i="647" s="1"/>
  <c r="K128" i="647"/>
  <c r="G128" i="647"/>
  <c r="O127" i="647"/>
  <c r="M127" i="647"/>
  <c r="AB127" i="647" s="1"/>
  <c r="K127" i="647"/>
  <c r="G127" i="647"/>
  <c r="O126" i="647"/>
  <c r="M126" i="647"/>
  <c r="N126" i="647" s="1"/>
  <c r="K126" i="647"/>
  <c r="G126" i="647"/>
  <c r="O125" i="647"/>
  <c r="M125" i="647"/>
  <c r="AB125" i="647" s="1"/>
  <c r="K125" i="647"/>
  <c r="G125" i="647"/>
  <c r="O124" i="647"/>
  <c r="M124" i="647"/>
  <c r="K124" i="647"/>
  <c r="G124" i="647"/>
  <c r="L123" i="647"/>
  <c r="J123" i="647"/>
  <c r="K123" i="647" s="1"/>
  <c r="I123" i="647"/>
  <c r="O123" i="647" s="1"/>
  <c r="O112" i="647"/>
  <c r="N112" i="647"/>
  <c r="M112" i="647"/>
  <c r="AA112" i="647" s="1"/>
  <c r="K112" i="647"/>
  <c r="G112" i="647"/>
  <c r="AA111" i="647"/>
  <c r="O111" i="647"/>
  <c r="M111" i="647"/>
  <c r="AB111" i="647" s="1"/>
  <c r="K111" i="647"/>
  <c r="G111" i="647"/>
  <c r="AA110" i="647"/>
  <c r="O110" i="647"/>
  <c r="M110" i="647"/>
  <c r="AB110" i="647" s="1"/>
  <c r="K110" i="647"/>
  <c r="G110" i="647"/>
  <c r="O109" i="647"/>
  <c r="M109" i="647"/>
  <c r="AB109" i="647" s="1"/>
  <c r="K109" i="647"/>
  <c r="G109" i="647"/>
  <c r="AB108" i="647"/>
  <c r="AA108" i="647"/>
  <c r="O108" i="647"/>
  <c r="N108" i="647"/>
  <c r="Q108" i="647" s="1"/>
  <c r="M108" i="647"/>
  <c r="K108" i="647"/>
  <c r="G108" i="647"/>
  <c r="AA107" i="647"/>
  <c r="O107" i="647"/>
  <c r="M107" i="647"/>
  <c r="N107" i="647" s="1"/>
  <c r="K107" i="647"/>
  <c r="G107" i="647"/>
  <c r="L106" i="647"/>
  <c r="J106" i="647"/>
  <c r="K106" i="647" s="1"/>
  <c r="I106" i="647"/>
  <c r="O94" i="647"/>
  <c r="M94" i="647"/>
  <c r="N94" i="647" s="1"/>
  <c r="K94" i="647"/>
  <c r="G94" i="647"/>
  <c r="O93" i="647"/>
  <c r="M93" i="647"/>
  <c r="AB93" i="647" s="1"/>
  <c r="K93" i="647"/>
  <c r="G93" i="647"/>
  <c r="O92" i="647"/>
  <c r="M92" i="647"/>
  <c r="AB92" i="647" s="1"/>
  <c r="K92" i="647"/>
  <c r="G92" i="647"/>
  <c r="AB91" i="647"/>
  <c r="AA91" i="647"/>
  <c r="O91" i="647"/>
  <c r="N91" i="647"/>
  <c r="M91" i="647"/>
  <c r="K91" i="647"/>
  <c r="G91" i="647"/>
  <c r="O90" i="647"/>
  <c r="M90" i="647"/>
  <c r="K90" i="647"/>
  <c r="G90" i="647"/>
  <c r="O89" i="647"/>
  <c r="L89" i="647"/>
  <c r="J89" i="647"/>
  <c r="K89" i="647" s="1"/>
  <c r="I89" i="647"/>
  <c r="O75" i="647"/>
  <c r="M75" i="647"/>
  <c r="AB75" i="647" s="1"/>
  <c r="K75" i="647"/>
  <c r="G75" i="647"/>
  <c r="AB74" i="647"/>
  <c r="O74" i="647"/>
  <c r="M74" i="647"/>
  <c r="N74" i="647" s="1"/>
  <c r="K74" i="647"/>
  <c r="G74" i="647"/>
  <c r="O73" i="647"/>
  <c r="N73" i="647"/>
  <c r="M73" i="647"/>
  <c r="K73" i="647"/>
  <c r="G73" i="647"/>
  <c r="L72" i="647"/>
  <c r="O72" i="647" s="1"/>
  <c r="J72" i="647"/>
  <c r="K72" i="647" s="1"/>
  <c r="I72" i="647"/>
  <c r="O61" i="647"/>
  <c r="M61" i="647"/>
  <c r="N61" i="647" s="1"/>
  <c r="K61" i="647"/>
  <c r="G61" i="647"/>
  <c r="O60" i="647"/>
  <c r="M60" i="647"/>
  <c r="AB60" i="647" s="1"/>
  <c r="K60" i="647"/>
  <c r="G60" i="647"/>
  <c r="O59" i="647"/>
  <c r="M59" i="647"/>
  <c r="AB59" i="647" s="1"/>
  <c r="K59" i="647"/>
  <c r="G59" i="647"/>
  <c r="O58" i="647"/>
  <c r="N58" i="647"/>
  <c r="Q58" i="647" s="1"/>
  <c r="M58" i="647"/>
  <c r="AB58" i="647" s="1"/>
  <c r="K58" i="647"/>
  <c r="G58" i="647"/>
  <c r="O57" i="647"/>
  <c r="M57" i="647"/>
  <c r="K57" i="647"/>
  <c r="G57" i="647"/>
  <c r="O56" i="647"/>
  <c r="M56" i="647"/>
  <c r="K56" i="647"/>
  <c r="G56" i="647"/>
  <c r="L55" i="647"/>
  <c r="J55" i="647"/>
  <c r="K55" i="647" s="1"/>
  <c r="I55" i="647"/>
  <c r="O44" i="647"/>
  <c r="M44" i="647"/>
  <c r="AB44" i="647" s="1"/>
  <c r="K44" i="647"/>
  <c r="G44" i="647"/>
  <c r="O43" i="647"/>
  <c r="M43" i="647"/>
  <c r="AB43" i="647" s="1"/>
  <c r="K43" i="647"/>
  <c r="G43" i="647"/>
  <c r="O42" i="647"/>
  <c r="M42" i="647"/>
  <c r="N42" i="647" s="1"/>
  <c r="K42" i="647"/>
  <c r="G42" i="647"/>
  <c r="O41" i="647"/>
  <c r="M41" i="647"/>
  <c r="N41" i="647" s="1"/>
  <c r="K41" i="647"/>
  <c r="G41" i="647"/>
  <c r="O40" i="647"/>
  <c r="M40" i="647"/>
  <c r="M55" i="647" s="1"/>
  <c r="K40" i="647"/>
  <c r="G40" i="647"/>
  <c r="O39" i="647"/>
  <c r="M39" i="647"/>
  <c r="K39" i="647"/>
  <c r="G39" i="647"/>
  <c r="L38" i="647"/>
  <c r="O38" i="647" s="1"/>
  <c r="J38" i="647"/>
  <c r="K38" i="647" s="1"/>
  <c r="I38" i="647"/>
  <c r="O24" i="647"/>
  <c r="M24" i="647"/>
  <c r="AB24" i="647" s="1"/>
  <c r="K24" i="647"/>
  <c r="G24" i="647"/>
  <c r="O23" i="647"/>
  <c r="M23" i="647"/>
  <c r="N23" i="647" s="1"/>
  <c r="K23" i="647"/>
  <c r="G23" i="647"/>
  <c r="AB22" i="647"/>
  <c r="AA22" i="647"/>
  <c r="O22" i="647"/>
  <c r="M22" i="647"/>
  <c r="K22" i="647"/>
  <c r="G22" i="647"/>
  <c r="L21" i="647"/>
  <c r="O21" i="647" s="1"/>
  <c r="J21" i="647"/>
  <c r="K21" i="647" s="1"/>
  <c r="I21" i="647"/>
  <c r="O8" i="647"/>
  <c r="M8" i="647"/>
  <c r="AB8" i="647" s="1"/>
  <c r="K8" i="647"/>
  <c r="G8" i="647"/>
  <c r="O7" i="647"/>
  <c r="N7" i="647"/>
  <c r="Q7" i="647" s="1"/>
  <c r="M7" i="647"/>
  <c r="AB7" i="647" s="1"/>
  <c r="K7" i="647"/>
  <c r="G7" i="647"/>
  <c r="O6" i="647"/>
  <c r="M6" i="647"/>
  <c r="K6" i="647"/>
  <c r="G6" i="647"/>
  <c r="O5" i="647"/>
  <c r="M5" i="647"/>
  <c r="N5" i="647" s="1"/>
  <c r="K5" i="647"/>
  <c r="G5" i="647"/>
  <c r="H2" i="647"/>
  <c r="D1" i="647"/>
  <c r="F3" i="646" s="1"/>
  <c r="X34" i="646"/>
  <c r="W34" i="646"/>
  <c r="V34" i="646"/>
  <c r="P34" i="646"/>
  <c r="O34" i="646"/>
  <c r="N34" i="646"/>
  <c r="K8" i="646" s="1"/>
  <c r="M34" i="646"/>
  <c r="G34" i="646"/>
  <c r="O16" i="646"/>
  <c r="N16" i="646"/>
  <c r="M16" i="646"/>
  <c r="J16" i="646"/>
  <c r="I16" i="646"/>
  <c r="H16" i="646"/>
  <c r="G16" i="646"/>
  <c r="F16" i="646"/>
  <c r="E16" i="646"/>
  <c r="I8" i="646"/>
  <c r="F8" i="646"/>
  <c r="M7" i="646"/>
  <c r="K7" i="646"/>
  <c r="I7" i="646"/>
  <c r="G7" i="646"/>
  <c r="F7" i="646"/>
  <c r="E7" i="646"/>
  <c r="M6" i="646"/>
  <c r="K6" i="646"/>
  <c r="I6" i="646"/>
  <c r="G6" i="646"/>
  <c r="F6" i="646"/>
  <c r="E6" i="646"/>
  <c r="AD157" i="645"/>
  <c r="AC157" i="645"/>
  <c r="Z157" i="645"/>
  <c r="Y157" i="645"/>
  <c r="L157" i="645"/>
  <c r="J157" i="645"/>
  <c r="K157" i="645" s="1"/>
  <c r="I157" i="645"/>
  <c r="O143" i="645"/>
  <c r="M143" i="645"/>
  <c r="AF143" i="645" s="1"/>
  <c r="K143" i="645"/>
  <c r="G143" i="645"/>
  <c r="O142" i="645"/>
  <c r="M142" i="645"/>
  <c r="AF142" i="645" s="1"/>
  <c r="K142" i="645"/>
  <c r="G142" i="645"/>
  <c r="O141" i="645"/>
  <c r="M141" i="645"/>
  <c r="K141" i="645"/>
  <c r="G141" i="645"/>
  <c r="AD140" i="645"/>
  <c r="AC140" i="645"/>
  <c r="Z140" i="645"/>
  <c r="Y140" i="645"/>
  <c r="L140" i="645"/>
  <c r="J140" i="645"/>
  <c r="K140" i="645" s="1"/>
  <c r="I140" i="645"/>
  <c r="O126" i="645"/>
  <c r="M126" i="645"/>
  <c r="AE126" i="645" s="1"/>
  <c r="K126" i="645"/>
  <c r="G126" i="645"/>
  <c r="AE125" i="645"/>
  <c r="O125" i="645"/>
  <c r="N125" i="645"/>
  <c r="M125" i="645"/>
  <c r="AF125" i="645" s="1"/>
  <c r="K125" i="645"/>
  <c r="G125" i="645"/>
  <c r="O124" i="645"/>
  <c r="M124" i="645"/>
  <c r="N124" i="645" s="1"/>
  <c r="K124" i="645"/>
  <c r="G124" i="645"/>
  <c r="AD123" i="645"/>
  <c r="AC123" i="645"/>
  <c r="Z123" i="645"/>
  <c r="Y123" i="645"/>
  <c r="L123" i="645"/>
  <c r="O123" i="645" s="1"/>
  <c r="J123" i="645"/>
  <c r="I123" i="645"/>
  <c r="O108" i="645"/>
  <c r="M108" i="645"/>
  <c r="N108" i="645" s="1"/>
  <c r="K108" i="645"/>
  <c r="G108" i="645"/>
  <c r="AE107" i="645"/>
  <c r="O107" i="645"/>
  <c r="N107" i="645"/>
  <c r="Q107" i="645" s="1"/>
  <c r="M107" i="645"/>
  <c r="AF107" i="645" s="1"/>
  <c r="K107" i="645"/>
  <c r="G107" i="645"/>
  <c r="AD106" i="645"/>
  <c r="AC106" i="645"/>
  <c r="Z106" i="645"/>
  <c r="Y106" i="645"/>
  <c r="M106" i="645"/>
  <c r="L106" i="645"/>
  <c r="O106" i="645" s="1"/>
  <c r="J106" i="645"/>
  <c r="I106" i="645"/>
  <c r="AF91" i="645"/>
  <c r="AE91" i="645"/>
  <c r="O91" i="645"/>
  <c r="M91" i="645"/>
  <c r="N91" i="645" s="1"/>
  <c r="K91" i="645"/>
  <c r="G91" i="645"/>
  <c r="O90" i="645"/>
  <c r="M90" i="645"/>
  <c r="AF90" i="645" s="1"/>
  <c r="K90" i="645"/>
  <c r="G90" i="645"/>
  <c r="AD89" i="645"/>
  <c r="AC89" i="645"/>
  <c r="Z89" i="645"/>
  <c r="Y89" i="645"/>
  <c r="L89" i="645"/>
  <c r="J89" i="645"/>
  <c r="K89" i="645" s="1"/>
  <c r="I89" i="645"/>
  <c r="O74" i="645"/>
  <c r="N74" i="645"/>
  <c r="Q74" i="645" s="1"/>
  <c r="M74" i="645"/>
  <c r="AF74" i="645" s="1"/>
  <c r="K74" i="645"/>
  <c r="G74" i="645"/>
  <c r="O73" i="645"/>
  <c r="N73" i="645"/>
  <c r="Q73" i="645" s="1"/>
  <c r="M73" i="645"/>
  <c r="M89" i="645" s="1"/>
  <c r="K73" i="645"/>
  <c r="G73" i="645"/>
  <c r="AD72" i="645"/>
  <c r="AC72" i="645"/>
  <c r="Z72" i="645"/>
  <c r="Y72" i="645"/>
  <c r="L72" i="645"/>
  <c r="O72" i="645" s="1"/>
  <c r="J72" i="645"/>
  <c r="I72" i="645"/>
  <c r="K72" i="645" s="1"/>
  <c r="O63" i="645"/>
  <c r="N63" i="645"/>
  <c r="Q63" i="645" s="1"/>
  <c r="M63" i="645"/>
  <c r="AF63" i="645" s="1"/>
  <c r="K63" i="645"/>
  <c r="G63" i="645"/>
  <c r="O62" i="645"/>
  <c r="M62" i="645"/>
  <c r="AF62" i="645" s="1"/>
  <c r="K62" i="645"/>
  <c r="G62" i="645"/>
  <c r="P61" i="645"/>
  <c r="O61" i="645"/>
  <c r="N61" i="645"/>
  <c r="M61" i="645"/>
  <c r="K61" i="645"/>
  <c r="G61" i="645"/>
  <c r="O60" i="645"/>
  <c r="M60" i="645"/>
  <c r="N60" i="645" s="1"/>
  <c r="K60" i="645"/>
  <c r="G60" i="645"/>
  <c r="O59" i="645"/>
  <c r="M59" i="645"/>
  <c r="K59" i="645"/>
  <c r="G59" i="645"/>
  <c r="O58" i="645"/>
  <c r="M58" i="645"/>
  <c r="K58" i="645"/>
  <c r="G58" i="645"/>
  <c r="AF57" i="645"/>
  <c r="AE57" i="645"/>
  <c r="P57" i="645"/>
  <c r="O57" i="645"/>
  <c r="N57" i="645"/>
  <c r="Q57" i="645" s="1"/>
  <c r="M57" i="645"/>
  <c r="K57" i="645"/>
  <c r="G57" i="645"/>
  <c r="O56" i="645"/>
  <c r="N56" i="645"/>
  <c r="P56" i="645" s="1"/>
  <c r="M56" i="645"/>
  <c r="AF56" i="645" s="1"/>
  <c r="K56" i="645"/>
  <c r="G56" i="645"/>
  <c r="AD55" i="645"/>
  <c r="AC55" i="645"/>
  <c r="Z55" i="645"/>
  <c r="Y55" i="645"/>
  <c r="L55" i="645"/>
  <c r="O55" i="645" s="1"/>
  <c r="J55" i="645"/>
  <c r="I55" i="645"/>
  <c r="AF44" i="645"/>
  <c r="AE44" i="645"/>
  <c r="O44" i="645"/>
  <c r="M44" i="645"/>
  <c r="N44" i="645" s="1"/>
  <c r="P44" i="645" s="1"/>
  <c r="K44" i="645"/>
  <c r="G44" i="645"/>
  <c r="O43" i="645"/>
  <c r="M43" i="645"/>
  <c r="AF43" i="645" s="1"/>
  <c r="K43" i="645"/>
  <c r="G43" i="645"/>
  <c r="O42" i="645"/>
  <c r="M42" i="645"/>
  <c r="AF42" i="645" s="1"/>
  <c r="K42" i="645"/>
  <c r="G42" i="645"/>
  <c r="O41" i="645"/>
  <c r="M41" i="645"/>
  <c r="AF41" i="645" s="1"/>
  <c r="K41" i="645"/>
  <c r="G41" i="645"/>
  <c r="O40" i="645"/>
  <c r="N40" i="645"/>
  <c r="P40" i="645" s="1"/>
  <c r="M40" i="645"/>
  <c r="K40" i="645"/>
  <c r="G40" i="645"/>
  <c r="O39" i="645"/>
  <c r="M39" i="645"/>
  <c r="K39" i="645"/>
  <c r="G39" i="645"/>
  <c r="AD38" i="645"/>
  <c r="AC38" i="645"/>
  <c r="Z38" i="645"/>
  <c r="Y38" i="645"/>
  <c r="O38" i="645"/>
  <c r="L38" i="645"/>
  <c r="J38" i="645"/>
  <c r="K38" i="645" s="1"/>
  <c r="I38" i="645"/>
  <c r="O27" i="645"/>
  <c r="M27" i="645"/>
  <c r="K27" i="645"/>
  <c r="G27" i="645"/>
  <c r="O26" i="645"/>
  <c r="N26" i="645"/>
  <c r="M26" i="645"/>
  <c r="AF26" i="645" s="1"/>
  <c r="K26" i="645"/>
  <c r="G26" i="645"/>
  <c r="O25" i="645"/>
  <c r="M25" i="645"/>
  <c r="AE25" i="645" s="1"/>
  <c r="K25" i="645"/>
  <c r="G25" i="645"/>
  <c r="O24" i="645"/>
  <c r="M24" i="645"/>
  <c r="AE24" i="645" s="1"/>
  <c r="K24" i="645"/>
  <c r="G24" i="645"/>
  <c r="O23" i="645"/>
  <c r="M23" i="645"/>
  <c r="K23" i="645"/>
  <c r="G23" i="645"/>
  <c r="O22" i="645"/>
  <c r="M22" i="645"/>
  <c r="N22" i="645" s="1"/>
  <c r="K22" i="645"/>
  <c r="G22" i="645"/>
  <c r="AD21" i="645"/>
  <c r="AC21" i="645"/>
  <c r="Z21" i="645"/>
  <c r="Y21" i="645"/>
  <c r="L21" i="645"/>
  <c r="J21" i="645"/>
  <c r="I21" i="645"/>
  <c r="O10" i="645"/>
  <c r="M10" i="645"/>
  <c r="N10" i="645" s="1"/>
  <c r="K10" i="645"/>
  <c r="G10" i="645"/>
  <c r="O9" i="645"/>
  <c r="M9" i="645"/>
  <c r="K9" i="645"/>
  <c r="G9" i="645"/>
  <c r="O8" i="645"/>
  <c r="N8" i="645"/>
  <c r="M8" i="645"/>
  <c r="AF8" i="645" s="1"/>
  <c r="K8" i="645"/>
  <c r="G8" i="645"/>
  <c r="O7" i="645"/>
  <c r="M7" i="645"/>
  <c r="K7" i="645"/>
  <c r="G7" i="645"/>
  <c r="O6" i="645"/>
  <c r="M6" i="645"/>
  <c r="N6" i="645" s="1"/>
  <c r="K6" i="645"/>
  <c r="G6" i="645"/>
  <c r="O5" i="645"/>
  <c r="M5" i="645"/>
  <c r="K5" i="645"/>
  <c r="G5" i="645"/>
  <c r="H2" i="645"/>
  <c r="D1" i="645"/>
  <c r="O140" i="644"/>
  <c r="L140" i="644"/>
  <c r="H1" i="644" s="1"/>
  <c r="K140" i="644"/>
  <c r="J140" i="644"/>
  <c r="I140" i="644"/>
  <c r="O136" i="644"/>
  <c r="N136" i="644"/>
  <c r="Q136" i="644" s="1"/>
  <c r="M136" i="644"/>
  <c r="AB136" i="644" s="1"/>
  <c r="K136" i="644"/>
  <c r="G136" i="644"/>
  <c r="O135" i="644"/>
  <c r="M135" i="644"/>
  <c r="K135" i="644"/>
  <c r="G135" i="644"/>
  <c r="AA134" i="644"/>
  <c r="O134" i="644"/>
  <c r="M134" i="644"/>
  <c r="AB134" i="644" s="1"/>
  <c r="K134" i="644"/>
  <c r="G134" i="644"/>
  <c r="O133" i="644"/>
  <c r="M133" i="644"/>
  <c r="AB133" i="644" s="1"/>
  <c r="K133" i="644"/>
  <c r="G133" i="644"/>
  <c r="O132" i="644"/>
  <c r="M132" i="644"/>
  <c r="AB132" i="644" s="1"/>
  <c r="K132" i="644"/>
  <c r="G132" i="644"/>
  <c r="O131" i="644"/>
  <c r="M131" i="644"/>
  <c r="K131" i="644"/>
  <c r="G131" i="644"/>
  <c r="AA130" i="644"/>
  <c r="O130" i="644"/>
  <c r="M130" i="644"/>
  <c r="AB130" i="644" s="1"/>
  <c r="K130" i="644"/>
  <c r="G130" i="644"/>
  <c r="O129" i="644"/>
  <c r="M129" i="644"/>
  <c r="AB129" i="644" s="1"/>
  <c r="K129" i="644"/>
  <c r="G129" i="644"/>
  <c r="O128" i="644"/>
  <c r="N128" i="644"/>
  <c r="Q128" i="644" s="1"/>
  <c r="M128" i="644"/>
  <c r="AB128" i="644" s="1"/>
  <c r="K128" i="644"/>
  <c r="G128" i="644"/>
  <c r="O127" i="644"/>
  <c r="M127" i="644"/>
  <c r="N127" i="644" s="1"/>
  <c r="K127" i="644"/>
  <c r="G127" i="644"/>
  <c r="O126" i="644"/>
  <c r="M126" i="644"/>
  <c r="AB126" i="644" s="1"/>
  <c r="K126" i="644"/>
  <c r="G126" i="644"/>
  <c r="O125" i="644"/>
  <c r="M125" i="644"/>
  <c r="AB125" i="644" s="1"/>
  <c r="K125" i="644"/>
  <c r="G125" i="644"/>
  <c r="O124" i="644"/>
  <c r="N124" i="644"/>
  <c r="Q124" i="644" s="1"/>
  <c r="M124" i="644"/>
  <c r="AA124" i="644" s="1"/>
  <c r="K124" i="644"/>
  <c r="G124" i="644"/>
  <c r="L123" i="644"/>
  <c r="J123" i="644"/>
  <c r="I123" i="644"/>
  <c r="O111" i="644"/>
  <c r="M111" i="644"/>
  <c r="N111" i="644" s="1"/>
  <c r="K111" i="644"/>
  <c r="G111" i="644"/>
  <c r="O110" i="644"/>
  <c r="M110" i="644"/>
  <c r="N110" i="644" s="1"/>
  <c r="K110" i="644"/>
  <c r="G110" i="644"/>
  <c r="O109" i="644"/>
  <c r="M109" i="644"/>
  <c r="AB109" i="644" s="1"/>
  <c r="K109" i="644"/>
  <c r="G109" i="644"/>
  <c r="O108" i="644"/>
  <c r="M108" i="644"/>
  <c r="AB108" i="644" s="1"/>
  <c r="K108" i="644"/>
  <c r="G108" i="644"/>
  <c r="O107" i="644"/>
  <c r="M107" i="644"/>
  <c r="K107" i="644"/>
  <c r="G107" i="644"/>
  <c r="L106" i="644"/>
  <c r="J106" i="644"/>
  <c r="I106" i="644"/>
  <c r="AA94" i="644"/>
  <c r="O94" i="644"/>
  <c r="N94" i="644"/>
  <c r="M94" i="644"/>
  <c r="AB94" i="644" s="1"/>
  <c r="K94" i="644"/>
  <c r="G94" i="644"/>
  <c r="AB93" i="644"/>
  <c r="AA93" i="644"/>
  <c r="O93" i="644"/>
  <c r="M93" i="644"/>
  <c r="N93" i="644" s="1"/>
  <c r="K93" i="644"/>
  <c r="G93" i="644"/>
  <c r="O92" i="644"/>
  <c r="N92" i="644"/>
  <c r="Q92" i="644" s="1"/>
  <c r="M92" i="644"/>
  <c r="AB92" i="644" s="1"/>
  <c r="K92" i="644"/>
  <c r="G92" i="644"/>
  <c r="O91" i="644"/>
  <c r="N91" i="644"/>
  <c r="M91" i="644"/>
  <c r="AA91" i="644" s="1"/>
  <c r="K91" i="644"/>
  <c r="G91" i="644"/>
  <c r="O90" i="644"/>
  <c r="M90" i="644"/>
  <c r="M106" i="644" s="1"/>
  <c r="K90" i="644"/>
  <c r="G90" i="644"/>
  <c r="L89" i="644"/>
  <c r="O89" i="644" s="1"/>
  <c r="J89" i="644"/>
  <c r="K89" i="644" s="1"/>
  <c r="I89" i="644"/>
  <c r="O75" i="644"/>
  <c r="M75" i="644"/>
  <c r="K75" i="644"/>
  <c r="G75" i="644"/>
  <c r="O74" i="644"/>
  <c r="M74" i="644"/>
  <c r="AB74" i="644" s="1"/>
  <c r="K74" i="644"/>
  <c r="G74" i="644"/>
  <c r="AB73" i="644"/>
  <c r="O73" i="644"/>
  <c r="N73" i="644"/>
  <c r="P73" i="644" s="1"/>
  <c r="M73" i="644"/>
  <c r="K73" i="644"/>
  <c r="G73" i="644"/>
  <c r="L72" i="644"/>
  <c r="O72" i="644" s="1"/>
  <c r="J72" i="644"/>
  <c r="K72" i="644" s="1"/>
  <c r="I72" i="644"/>
  <c r="O61" i="644"/>
  <c r="M61" i="644"/>
  <c r="N61" i="644" s="1"/>
  <c r="K61" i="644"/>
  <c r="G61" i="644"/>
  <c r="O60" i="644"/>
  <c r="M60" i="644"/>
  <c r="N60" i="644" s="1"/>
  <c r="K60" i="644"/>
  <c r="G60" i="644"/>
  <c r="O59" i="644"/>
  <c r="M59" i="644"/>
  <c r="K59" i="644"/>
  <c r="G59" i="644"/>
  <c r="AB58" i="644"/>
  <c r="O58" i="644"/>
  <c r="N58" i="644"/>
  <c r="Q58" i="644" s="1"/>
  <c r="M58" i="644"/>
  <c r="AA58" i="644" s="1"/>
  <c r="K58" i="644"/>
  <c r="G58" i="644"/>
  <c r="O57" i="644"/>
  <c r="M57" i="644"/>
  <c r="N57" i="644" s="1"/>
  <c r="K57" i="644"/>
  <c r="G57" i="644"/>
  <c r="O56" i="644"/>
  <c r="M56" i="644"/>
  <c r="N56" i="644" s="1"/>
  <c r="K56" i="644"/>
  <c r="G56" i="644"/>
  <c r="L55" i="644"/>
  <c r="J55" i="644"/>
  <c r="K55" i="644" s="1"/>
  <c r="I55" i="644"/>
  <c r="O44" i="644"/>
  <c r="M44" i="644"/>
  <c r="AA44" i="644" s="1"/>
  <c r="K44" i="644"/>
  <c r="G44" i="644"/>
  <c r="AA43" i="644"/>
  <c r="O43" i="644"/>
  <c r="M43" i="644"/>
  <c r="AB43" i="644" s="1"/>
  <c r="K43" i="644"/>
  <c r="G43" i="644"/>
  <c r="O42" i="644"/>
  <c r="N42" i="644"/>
  <c r="Q42" i="644" s="1"/>
  <c r="M42" i="644"/>
  <c r="AA42" i="644" s="1"/>
  <c r="K42" i="644"/>
  <c r="G42" i="644"/>
  <c r="O41" i="644"/>
  <c r="M41" i="644"/>
  <c r="K41" i="644"/>
  <c r="G41" i="644"/>
  <c r="O40" i="644"/>
  <c r="M40" i="644"/>
  <c r="AB40" i="644" s="1"/>
  <c r="K40" i="644"/>
  <c r="G40" i="644"/>
  <c r="O39" i="644"/>
  <c r="M39" i="644"/>
  <c r="K39" i="644"/>
  <c r="G39" i="644"/>
  <c r="L38" i="644"/>
  <c r="O38" i="644" s="1"/>
  <c r="K38" i="644"/>
  <c r="J38" i="644"/>
  <c r="I38" i="644"/>
  <c r="O24" i="644"/>
  <c r="M24" i="644"/>
  <c r="AB24" i="644" s="1"/>
  <c r="K24" i="644"/>
  <c r="G24" i="644"/>
  <c r="O23" i="644"/>
  <c r="M23" i="644"/>
  <c r="N23" i="644" s="1"/>
  <c r="K23" i="644"/>
  <c r="G23" i="644"/>
  <c r="AB22" i="644"/>
  <c r="AA22" i="644"/>
  <c r="O22" i="644"/>
  <c r="M22" i="644"/>
  <c r="K22" i="644"/>
  <c r="G22" i="644"/>
  <c r="O21" i="644"/>
  <c r="L21" i="644"/>
  <c r="J21" i="644"/>
  <c r="I21" i="644"/>
  <c r="O8" i="644"/>
  <c r="N8" i="644"/>
  <c r="M8" i="644"/>
  <c r="AB8" i="644" s="1"/>
  <c r="K8" i="644"/>
  <c r="G8" i="644"/>
  <c r="AB7" i="644"/>
  <c r="AA7" i="644"/>
  <c r="O7" i="644"/>
  <c r="M7" i="644"/>
  <c r="N7" i="644" s="1"/>
  <c r="K7" i="644"/>
  <c r="G7" i="644"/>
  <c r="O6" i="644"/>
  <c r="N6" i="644"/>
  <c r="M6" i="644"/>
  <c r="K6" i="644"/>
  <c r="G6" i="644"/>
  <c r="O5" i="644"/>
  <c r="N5" i="644"/>
  <c r="M5" i="644"/>
  <c r="AB5" i="644" s="1"/>
  <c r="K5" i="644"/>
  <c r="G5" i="644"/>
  <c r="H2" i="644"/>
  <c r="D1" i="644"/>
  <c r="X34" i="643"/>
  <c r="W34" i="643"/>
  <c r="V34" i="643"/>
  <c r="P34" i="643"/>
  <c r="O34" i="643"/>
  <c r="N34" i="643"/>
  <c r="M34" i="643"/>
  <c r="G34" i="643"/>
  <c r="K8" i="643" s="1"/>
  <c r="O16" i="643"/>
  <c r="N16" i="643"/>
  <c r="M16" i="643"/>
  <c r="J16" i="643"/>
  <c r="I16" i="643"/>
  <c r="H16" i="643"/>
  <c r="G16" i="643"/>
  <c r="F16" i="643"/>
  <c r="E16" i="643"/>
  <c r="G8" i="643" s="1"/>
  <c r="M8" i="643"/>
  <c r="F8" i="643"/>
  <c r="M7" i="643"/>
  <c r="K7" i="643"/>
  <c r="I7" i="643"/>
  <c r="G7" i="643"/>
  <c r="F7" i="643"/>
  <c r="E7" i="643"/>
  <c r="M6" i="643"/>
  <c r="K6" i="643"/>
  <c r="I6" i="643"/>
  <c r="G6" i="643"/>
  <c r="F6" i="643"/>
  <c r="E6" i="643"/>
  <c r="F3" i="643"/>
  <c r="AD157" i="642"/>
  <c r="AC157" i="642"/>
  <c r="Z157" i="642"/>
  <c r="Y157" i="642"/>
  <c r="T157" i="642"/>
  <c r="S157" i="642"/>
  <c r="L157" i="642"/>
  <c r="O157" i="642" s="1"/>
  <c r="J157" i="642"/>
  <c r="K157" i="642" s="1"/>
  <c r="I157" i="642"/>
  <c r="O143" i="642"/>
  <c r="M143" i="642"/>
  <c r="K143" i="642"/>
  <c r="G143" i="642"/>
  <c r="AE142" i="642"/>
  <c r="O142" i="642"/>
  <c r="M142" i="642"/>
  <c r="AF142" i="642" s="1"/>
  <c r="K142" i="642"/>
  <c r="G142" i="642"/>
  <c r="O141" i="642"/>
  <c r="M141" i="642"/>
  <c r="M157" i="642" s="1"/>
  <c r="K141" i="642"/>
  <c r="G141" i="642"/>
  <c r="AD140" i="642"/>
  <c r="AC140" i="642"/>
  <c r="Z140" i="642"/>
  <c r="Y140" i="642"/>
  <c r="T140" i="642"/>
  <c r="S140" i="642"/>
  <c r="L140" i="642"/>
  <c r="O140" i="642" s="1"/>
  <c r="J140" i="642"/>
  <c r="I140" i="642"/>
  <c r="O126" i="642"/>
  <c r="M126" i="642"/>
  <c r="AF126" i="642" s="1"/>
  <c r="K126" i="642"/>
  <c r="G126" i="642"/>
  <c r="O125" i="642"/>
  <c r="N125" i="642"/>
  <c r="M125" i="642"/>
  <c r="AF125" i="642" s="1"/>
  <c r="K125" i="642"/>
  <c r="G125" i="642"/>
  <c r="O124" i="642"/>
  <c r="M124" i="642"/>
  <c r="N124" i="642" s="1"/>
  <c r="K124" i="642"/>
  <c r="G124" i="642"/>
  <c r="AD123" i="642"/>
  <c r="AC123" i="642"/>
  <c r="Z123" i="642"/>
  <c r="Y123" i="642"/>
  <c r="T123" i="642"/>
  <c r="S123" i="642"/>
  <c r="L123" i="642"/>
  <c r="J123" i="642"/>
  <c r="I123" i="642"/>
  <c r="O108" i="642"/>
  <c r="N108" i="642"/>
  <c r="M108" i="642"/>
  <c r="AF108" i="642" s="1"/>
  <c r="K108" i="642"/>
  <c r="G108" i="642"/>
  <c r="O107" i="642"/>
  <c r="M107" i="642"/>
  <c r="AE107" i="642" s="1"/>
  <c r="K107" i="642"/>
  <c r="G107" i="642"/>
  <c r="AD106" i="642"/>
  <c r="AC106" i="642"/>
  <c r="Z106" i="642"/>
  <c r="Y106" i="642"/>
  <c r="T106" i="642"/>
  <c r="S106" i="642"/>
  <c r="L106" i="642"/>
  <c r="J106" i="642"/>
  <c r="I106" i="642"/>
  <c r="O91" i="642"/>
  <c r="M91" i="642"/>
  <c r="N91" i="642" s="1"/>
  <c r="K91" i="642"/>
  <c r="G91" i="642"/>
  <c r="O90" i="642"/>
  <c r="M90" i="642"/>
  <c r="K90" i="642"/>
  <c r="G90" i="642"/>
  <c r="AD89" i="642"/>
  <c r="AC89" i="642"/>
  <c r="Z89" i="642"/>
  <c r="Y89" i="642"/>
  <c r="T89" i="642"/>
  <c r="S89" i="642"/>
  <c r="L89" i="642"/>
  <c r="J89" i="642"/>
  <c r="I89" i="642"/>
  <c r="O74" i="642"/>
  <c r="M74" i="642"/>
  <c r="AF74" i="642" s="1"/>
  <c r="K74" i="642"/>
  <c r="G74" i="642"/>
  <c r="O73" i="642"/>
  <c r="M73" i="642"/>
  <c r="K73" i="642"/>
  <c r="G73" i="642"/>
  <c r="AD72" i="642"/>
  <c r="AC72" i="642"/>
  <c r="Z72" i="642"/>
  <c r="Y72" i="642"/>
  <c r="T72" i="642"/>
  <c r="S72" i="642"/>
  <c r="L72" i="642"/>
  <c r="O72" i="642" s="1"/>
  <c r="K72" i="642"/>
  <c r="J72" i="642"/>
  <c r="I72" i="642"/>
  <c r="AE63" i="642"/>
  <c r="O63" i="642"/>
  <c r="M63" i="642"/>
  <c r="AF63" i="642" s="1"/>
  <c r="K63" i="642"/>
  <c r="G63" i="642"/>
  <c r="O62" i="642"/>
  <c r="M62" i="642"/>
  <c r="AF62" i="642" s="1"/>
  <c r="K62" i="642"/>
  <c r="G62" i="642"/>
  <c r="AE61" i="642"/>
  <c r="O61" i="642"/>
  <c r="N61" i="642"/>
  <c r="Q61" i="642" s="1"/>
  <c r="M61" i="642"/>
  <c r="AF61" i="642" s="1"/>
  <c r="K61" i="642"/>
  <c r="G61" i="642"/>
  <c r="O60" i="642"/>
  <c r="M60" i="642"/>
  <c r="N60" i="642" s="1"/>
  <c r="K60" i="642"/>
  <c r="G60" i="642"/>
  <c r="O59" i="642"/>
  <c r="M59" i="642"/>
  <c r="AF59" i="642" s="1"/>
  <c r="K59" i="642"/>
  <c r="G59" i="642"/>
  <c r="O58" i="642"/>
  <c r="M58" i="642"/>
  <c r="K58" i="642"/>
  <c r="G58" i="642"/>
  <c r="O57" i="642"/>
  <c r="N57" i="642"/>
  <c r="Q57" i="642" s="1"/>
  <c r="M57" i="642"/>
  <c r="AF57" i="642" s="1"/>
  <c r="K57" i="642"/>
  <c r="G57" i="642"/>
  <c r="O56" i="642"/>
  <c r="M56" i="642"/>
  <c r="K56" i="642"/>
  <c r="G56" i="642"/>
  <c r="AD55" i="642"/>
  <c r="AC55" i="642"/>
  <c r="Z55" i="642"/>
  <c r="Y55" i="642"/>
  <c r="T55" i="642"/>
  <c r="S55" i="642"/>
  <c r="L55" i="642"/>
  <c r="O55" i="642" s="1"/>
  <c r="J55" i="642"/>
  <c r="K55" i="642" s="1"/>
  <c r="I55" i="642"/>
  <c r="O44" i="642"/>
  <c r="M44" i="642"/>
  <c r="AE44" i="642" s="1"/>
  <c r="K44" i="642"/>
  <c r="G44" i="642"/>
  <c r="O43" i="642"/>
  <c r="M43" i="642"/>
  <c r="AF43" i="642" s="1"/>
  <c r="K43" i="642"/>
  <c r="G43" i="642"/>
  <c r="AF42" i="642"/>
  <c r="O42" i="642"/>
  <c r="M42" i="642"/>
  <c r="AE42" i="642" s="1"/>
  <c r="K42" i="642"/>
  <c r="G42" i="642"/>
  <c r="O41" i="642"/>
  <c r="M41" i="642"/>
  <c r="K41" i="642"/>
  <c r="G41" i="642"/>
  <c r="O40" i="642"/>
  <c r="M40" i="642"/>
  <c r="AE40" i="642" s="1"/>
  <c r="K40" i="642"/>
  <c r="G40" i="642"/>
  <c r="O39" i="642"/>
  <c r="M39" i="642"/>
  <c r="K39" i="642"/>
  <c r="G39" i="642"/>
  <c r="AD38" i="642"/>
  <c r="AC38" i="642"/>
  <c r="Z38" i="642"/>
  <c r="Y38" i="642"/>
  <c r="T38" i="642"/>
  <c r="S38" i="642"/>
  <c r="L38" i="642"/>
  <c r="O38" i="642" s="1"/>
  <c r="J38" i="642"/>
  <c r="I38" i="642"/>
  <c r="K38" i="642" s="1"/>
  <c r="AE27" i="642"/>
  <c r="O27" i="642"/>
  <c r="N27" i="642"/>
  <c r="Q27" i="642" s="1"/>
  <c r="M27" i="642"/>
  <c r="AF27" i="642" s="1"/>
  <c r="K27" i="642"/>
  <c r="G27" i="642"/>
  <c r="O26" i="642"/>
  <c r="M26" i="642"/>
  <c r="N26" i="642" s="1"/>
  <c r="K26" i="642"/>
  <c r="G26" i="642"/>
  <c r="O25" i="642"/>
  <c r="M25" i="642"/>
  <c r="AF25" i="642" s="1"/>
  <c r="K25" i="642"/>
  <c r="G25" i="642"/>
  <c r="O24" i="642"/>
  <c r="M24" i="642"/>
  <c r="AF24" i="642" s="1"/>
  <c r="K24" i="642"/>
  <c r="G24" i="642"/>
  <c r="O23" i="642"/>
  <c r="N23" i="642"/>
  <c r="Q23" i="642" s="1"/>
  <c r="M23" i="642"/>
  <c r="AF23" i="642" s="1"/>
  <c r="K23" i="642"/>
  <c r="G23" i="642"/>
  <c r="O22" i="642"/>
  <c r="M22" i="642"/>
  <c r="N22" i="642" s="1"/>
  <c r="K22" i="642"/>
  <c r="G22" i="642"/>
  <c r="AD21" i="642"/>
  <c r="AC21" i="642"/>
  <c r="Z21" i="642"/>
  <c r="Y21" i="642"/>
  <c r="T21" i="642"/>
  <c r="S21" i="642"/>
  <c r="L21" i="642"/>
  <c r="J21" i="642"/>
  <c r="K21" i="642" s="1"/>
  <c r="I21" i="642"/>
  <c r="O10" i="642"/>
  <c r="N10" i="642"/>
  <c r="Q10" i="642" s="1"/>
  <c r="M10" i="642"/>
  <c r="AF10" i="642" s="1"/>
  <c r="K10" i="642"/>
  <c r="G10" i="642"/>
  <c r="O9" i="642"/>
  <c r="N9" i="642"/>
  <c r="P9" i="642" s="1"/>
  <c r="M9" i="642"/>
  <c r="AF9" i="642" s="1"/>
  <c r="K9" i="642"/>
  <c r="G9" i="642"/>
  <c r="O8" i="642"/>
  <c r="M8" i="642"/>
  <c r="N8" i="642" s="1"/>
  <c r="K8" i="642"/>
  <c r="G8" i="642"/>
  <c r="AE7" i="642"/>
  <c r="O7" i="642"/>
  <c r="M7" i="642"/>
  <c r="AF7" i="642" s="1"/>
  <c r="K7" i="642"/>
  <c r="G7" i="642"/>
  <c r="AF6" i="642"/>
  <c r="O6" i="642"/>
  <c r="M6" i="642"/>
  <c r="AE6" i="642" s="1"/>
  <c r="K6" i="642"/>
  <c r="G6" i="642"/>
  <c r="O5" i="642"/>
  <c r="M5" i="642"/>
  <c r="K5" i="642"/>
  <c r="G5" i="642"/>
  <c r="F1" i="642" s="1"/>
  <c r="F2" i="642" s="1"/>
  <c r="H2" i="642"/>
  <c r="D1" i="642"/>
  <c r="T140" i="641"/>
  <c r="S140" i="641"/>
  <c r="O140" i="641"/>
  <c r="L140" i="641"/>
  <c r="J140" i="641"/>
  <c r="K140" i="641" s="1"/>
  <c r="I140" i="641"/>
  <c r="AA136" i="641"/>
  <c r="O136" i="641"/>
  <c r="N136" i="641"/>
  <c r="Q136" i="641" s="1"/>
  <c r="M136" i="641"/>
  <c r="AB136" i="641" s="1"/>
  <c r="K136" i="641"/>
  <c r="G136" i="641"/>
  <c r="O135" i="641"/>
  <c r="M135" i="641"/>
  <c r="K135" i="641"/>
  <c r="G135" i="641"/>
  <c r="O134" i="641"/>
  <c r="M134" i="641"/>
  <c r="K134" i="641"/>
  <c r="G134" i="641"/>
  <c r="O133" i="641"/>
  <c r="M133" i="641"/>
  <c r="AA133" i="641" s="1"/>
  <c r="K133" i="641"/>
  <c r="G133" i="641"/>
  <c r="AA132" i="641"/>
  <c r="O132" i="641"/>
  <c r="M132" i="641"/>
  <c r="AB132" i="641" s="1"/>
  <c r="K132" i="641"/>
  <c r="G132" i="641"/>
  <c r="O131" i="641"/>
  <c r="M131" i="641"/>
  <c r="AA131" i="641" s="1"/>
  <c r="K131" i="641"/>
  <c r="G131" i="641"/>
  <c r="AA130" i="641"/>
  <c r="O130" i="641"/>
  <c r="N130" i="641"/>
  <c r="M130" i="641"/>
  <c r="AB130" i="641" s="1"/>
  <c r="K130" i="641"/>
  <c r="G130" i="641"/>
  <c r="O129" i="641"/>
  <c r="M129" i="641"/>
  <c r="AA129" i="641" s="1"/>
  <c r="K129" i="641"/>
  <c r="G129" i="641"/>
  <c r="O128" i="641"/>
  <c r="M128" i="641"/>
  <c r="K128" i="641"/>
  <c r="G128" i="641"/>
  <c r="AB127" i="641"/>
  <c r="O127" i="641"/>
  <c r="M127" i="641"/>
  <c r="AA127" i="641" s="1"/>
  <c r="K127" i="641"/>
  <c r="G127" i="641"/>
  <c r="AA126" i="641"/>
  <c r="O126" i="641"/>
  <c r="M126" i="641"/>
  <c r="AB126" i="641" s="1"/>
  <c r="K126" i="641"/>
  <c r="G126" i="641"/>
  <c r="O125" i="641"/>
  <c r="M125" i="641"/>
  <c r="AA125" i="641" s="1"/>
  <c r="K125" i="641"/>
  <c r="G125" i="641"/>
  <c r="O124" i="641"/>
  <c r="M124" i="641"/>
  <c r="K124" i="641"/>
  <c r="G124" i="641"/>
  <c r="T123" i="641"/>
  <c r="S123" i="641"/>
  <c r="L123" i="641"/>
  <c r="O123" i="641" s="1"/>
  <c r="K123" i="641"/>
  <c r="J123" i="641"/>
  <c r="I123" i="641"/>
  <c r="O111" i="641"/>
  <c r="M111" i="641"/>
  <c r="K111" i="641"/>
  <c r="G111" i="641"/>
  <c r="O110" i="641"/>
  <c r="M110" i="641"/>
  <c r="K110" i="641"/>
  <c r="G110" i="641"/>
  <c r="O109" i="641"/>
  <c r="M109" i="641"/>
  <c r="K109" i="641"/>
  <c r="G109" i="641"/>
  <c r="O108" i="641"/>
  <c r="M108" i="641"/>
  <c r="AA108" i="641" s="1"/>
  <c r="K108" i="641"/>
  <c r="G108" i="641"/>
  <c r="AB107" i="641"/>
  <c r="O107" i="641"/>
  <c r="N107" i="641"/>
  <c r="M107" i="641"/>
  <c r="K107" i="641"/>
  <c r="G107" i="641"/>
  <c r="T106" i="641"/>
  <c r="S106" i="641"/>
  <c r="L106" i="641"/>
  <c r="O106" i="641" s="1"/>
  <c r="J106" i="641"/>
  <c r="K106" i="641" s="1"/>
  <c r="I106" i="641"/>
  <c r="AA94" i="641"/>
  <c r="O94" i="641"/>
  <c r="M94" i="641"/>
  <c r="AB94" i="641" s="1"/>
  <c r="K94" i="641"/>
  <c r="G94" i="641"/>
  <c r="AB93" i="641"/>
  <c r="O93" i="641"/>
  <c r="M93" i="641"/>
  <c r="N93" i="641" s="1"/>
  <c r="K93" i="641"/>
  <c r="G93" i="641"/>
  <c r="AA92" i="641"/>
  <c r="P92" i="641"/>
  <c r="O92" i="641"/>
  <c r="N92" i="641"/>
  <c r="M92" i="641"/>
  <c r="AB92" i="641" s="1"/>
  <c r="K92" i="641"/>
  <c r="Q92" i="641" s="1"/>
  <c r="G92" i="641"/>
  <c r="O91" i="641"/>
  <c r="M91" i="641"/>
  <c r="AA91" i="641" s="1"/>
  <c r="K91" i="641"/>
  <c r="G91" i="641"/>
  <c r="AB90" i="641"/>
  <c r="O90" i="641"/>
  <c r="N90" i="641"/>
  <c r="M90" i="641"/>
  <c r="K90" i="641"/>
  <c r="G90" i="641"/>
  <c r="T89" i="641"/>
  <c r="S89" i="641"/>
  <c r="O89" i="641"/>
  <c r="L89" i="641"/>
  <c r="K89" i="641"/>
  <c r="J89" i="641"/>
  <c r="I89" i="641"/>
  <c r="O75" i="641"/>
  <c r="M75" i="641"/>
  <c r="AB75" i="641" s="1"/>
  <c r="K75" i="641"/>
  <c r="G75" i="641"/>
  <c r="O74" i="641"/>
  <c r="M74" i="641"/>
  <c r="K74" i="641"/>
  <c r="G74" i="641"/>
  <c r="O73" i="641"/>
  <c r="N73" i="641"/>
  <c r="Q73" i="641" s="1"/>
  <c r="M73" i="641"/>
  <c r="K73" i="641"/>
  <c r="G73" i="641"/>
  <c r="T72" i="641"/>
  <c r="S72" i="641"/>
  <c r="L72" i="641"/>
  <c r="O72" i="641" s="1"/>
  <c r="J72" i="641"/>
  <c r="I72" i="641"/>
  <c r="O61" i="641"/>
  <c r="M61" i="641"/>
  <c r="AB61" i="641" s="1"/>
  <c r="K61" i="641"/>
  <c r="G61" i="641"/>
  <c r="O60" i="641"/>
  <c r="M60" i="641"/>
  <c r="AA60" i="641" s="1"/>
  <c r="K60" i="641"/>
  <c r="G60" i="641"/>
  <c r="O59" i="641"/>
  <c r="M59" i="641"/>
  <c r="K59" i="641"/>
  <c r="G59" i="641"/>
  <c r="O58" i="641"/>
  <c r="N58" i="641"/>
  <c r="Q58" i="641" s="1"/>
  <c r="M58" i="641"/>
  <c r="AB58" i="641" s="1"/>
  <c r="K58" i="641"/>
  <c r="G58" i="641"/>
  <c r="O57" i="641"/>
  <c r="N57" i="641"/>
  <c r="P57" i="641" s="1"/>
  <c r="M57" i="641"/>
  <c r="AB57" i="641" s="1"/>
  <c r="K57" i="641"/>
  <c r="G57" i="641"/>
  <c r="O56" i="641"/>
  <c r="N56" i="641"/>
  <c r="Q56" i="641" s="1"/>
  <c r="M56" i="641"/>
  <c r="K56" i="641"/>
  <c r="G56" i="641"/>
  <c r="T55" i="641"/>
  <c r="S55" i="641"/>
  <c r="L55" i="641"/>
  <c r="O55" i="641" s="1"/>
  <c r="J55" i="641"/>
  <c r="I55" i="641"/>
  <c r="O44" i="641"/>
  <c r="M44" i="641"/>
  <c r="AA44" i="641" s="1"/>
  <c r="K44" i="641"/>
  <c r="G44" i="641"/>
  <c r="AA43" i="641"/>
  <c r="O43" i="641"/>
  <c r="M43" i="641"/>
  <c r="AB43" i="641" s="1"/>
  <c r="K43" i="641"/>
  <c r="G43" i="641"/>
  <c r="AB42" i="641"/>
  <c r="AA42" i="641"/>
  <c r="O42" i="641"/>
  <c r="N42" i="641"/>
  <c r="Q42" i="641" s="1"/>
  <c r="M42" i="641"/>
  <c r="K42" i="641"/>
  <c r="G42" i="641"/>
  <c r="AA41" i="641"/>
  <c r="O41" i="641"/>
  <c r="M41" i="641"/>
  <c r="AB41" i="641" s="1"/>
  <c r="K41" i="641"/>
  <c r="G41" i="641"/>
  <c r="O40" i="641"/>
  <c r="M40" i="641"/>
  <c r="AA40" i="641" s="1"/>
  <c r="K40" i="641"/>
  <c r="G40" i="641"/>
  <c r="O39" i="641"/>
  <c r="M39" i="641"/>
  <c r="K39" i="641"/>
  <c r="G39" i="641"/>
  <c r="T38" i="641"/>
  <c r="S38" i="641"/>
  <c r="L38" i="641"/>
  <c r="O38" i="641" s="1"/>
  <c r="J38" i="641"/>
  <c r="K38" i="641" s="1"/>
  <c r="I38" i="641"/>
  <c r="O24" i="641"/>
  <c r="N24" i="641"/>
  <c r="Q24" i="641" s="1"/>
  <c r="M24" i="641"/>
  <c r="AB24" i="641" s="1"/>
  <c r="K24" i="641"/>
  <c r="G24" i="641"/>
  <c r="O23" i="641"/>
  <c r="N23" i="641"/>
  <c r="M23" i="641"/>
  <c r="AB23" i="641" s="1"/>
  <c r="K23" i="641"/>
  <c r="G23" i="641"/>
  <c r="O22" i="641"/>
  <c r="N22" i="641"/>
  <c r="Q22" i="641" s="1"/>
  <c r="M22" i="641"/>
  <c r="M38" i="641" s="1"/>
  <c r="K22" i="641"/>
  <c r="G22" i="641"/>
  <c r="T21" i="641"/>
  <c r="S21" i="641"/>
  <c r="L21" i="641"/>
  <c r="J21" i="641"/>
  <c r="K21" i="641" s="1"/>
  <c r="I21" i="641"/>
  <c r="O8" i="641"/>
  <c r="N8" i="641"/>
  <c r="M8" i="641"/>
  <c r="K8" i="641"/>
  <c r="G8" i="641"/>
  <c r="O7" i="641"/>
  <c r="M7" i="641"/>
  <c r="AA7" i="641" s="1"/>
  <c r="K7" i="641"/>
  <c r="G7" i="641"/>
  <c r="AA6" i="641"/>
  <c r="O6" i="641"/>
  <c r="M6" i="641"/>
  <c r="AB6" i="641" s="1"/>
  <c r="K6" i="641"/>
  <c r="G6" i="641"/>
  <c r="O5" i="641"/>
  <c r="M5" i="641"/>
  <c r="N5" i="641" s="1"/>
  <c r="K5" i="641"/>
  <c r="G5" i="641"/>
  <c r="H2" i="641"/>
  <c r="D1" i="641"/>
  <c r="F3" i="640" s="1"/>
  <c r="X34" i="640"/>
  <c r="W34" i="640"/>
  <c r="V34" i="640"/>
  <c r="P34" i="640"/>
  <c r="O34" i="640"/>
  <c r="N34" i="640"/>
  <c r="M34" i="640"/>
  <c r="G34" i="640"/>
  <c r="K8" i="640" s="1"/>
  <c r="O16" i="640"/>
  <c r="I8" i="640" s="1"/>
  <c r="N16" i="640"/>
  <c r="M16" i="640"/>
  <c r="J16" i="640"/>
  <c r="I16" i="640"/>
  <c r="H16" i="640"/>
  <c r="G16" i="640"/>
  <c r="F16" i="640"/>
  <c r="E16" i="640"/>
  <c r="F8" i="640"/>
  <c r="M7" i="640"/>
  <c r="K7" i="640"/>
  <c r="I7" i="640"/>
  <c r="G7" i="640"/>
  <c r="F7" i="640"/>
  <c r="E7" i="640"/>
  <c r="M6" i="640"/>
  <c r="K6" i="640"/>
  <c r="I6" i="640"/>
  <c r="G6" i="640"/>
  <c r="F6" i="640"/>
  <c r="E6" i="640"/>
  <c r="AD157" i="639"/>
  <c r="AC157" i="639"/>
  <c r="Z157" i="639"/>
  <c r="Y157" i="639"/>
  <c r="L157" i="639"/>
  <c r="J157" i="639"/>
  <c r="K157" i="639" s="1"/>
  <c r="I157" i="639"/>
  <c r="O143" i="639"/>
  <c r="M143" i="639"/>
  <c r="AF143" i="639" s="1"/>
  <c r="K143" i="639"/>
  <c r="G143" i="639"/>
  <c r="AE142" i="639"/>
  <c r="Q142" i="639"/>
  <c r="O142" i="639"/>
  <c r="N142" i="639"/>
  <c r="M142" i="639"/>
  <c r="AF142" i="639" s="1"/>
  <c r="K142" i="639"/>
  <c r="G142" i="639"/>
  <c r="O141" i="639"/>
  <c r="M141" i="639"/>
  <c r="K141" i="639"/>
  <c r="G141" i="639"/>
  <c r="AD140" i="639"/>
  <c r="AC140" i="639"/>
  <c r="Z140" i="639"/>
  <c r="Y140" i="639"/>
  <c r="L140" i="639"/>
  <c r="O140" i="639" s="1"/>
  <c r="J140" i="639"/>
  <c r="K140" i="639" s="1"/>
  <c r="I140" i="639"/>
  <c r="O126" i="639"/>
  <c r="M126" i="639"/>
  <c r="AE126" i="639" s="1"/>
  <c r="K126" i="639"/>
  <c r="G126" i="639"/>
  <c r="O125" i="639"/>
  <c r="M125" i="639"/>
  <c r="K125" i="639"/>
  <c r="G125" i="639"/>
  <c r="O124" i="639"/>
  <c r="M124" i="639"/>
  <c r="N124" i="639" s="1"/>
  <c r="K124" i="639"/>
  <c r="G124" i="639"/>
  <c r="AD123" i="639"/>
  <c r="AC123" i="639"/>
  <c r="Z123" i="639"/>
  <c r="Y123" i="639"/>
  <c r="L123" i="639"/>
  <c r="O123" i="639" s="1"/>
  <c r="J123" i="639"/>
  <c r="I123" i="639"/>
  <c r="O108" i="639"/>
  <c r="M108" i="639"/>
  <c r="N108" i="639" s="1"/>
  <c r="K108" i="639"/>
  <c r="G108" i="639"/>
  <c r="O107" i="639"/>
  <c r="N107" i="639"/>
  <c r="Q107" i="639" s="1"/>
  <c r="M107" i="639"/>
  <c r="AF107" i="639" s="1"/>
  <c r="K107" i="639"/>
  <c r="G107" i="639"/>
  <c r="AD106" i="639"/>
  <c r="AC106" i="639"/>
  <c r="Z106" i="639"/>
  <c r="Y106" i="639"/>
  <c r="L106" i="639"/>
  <c r="J106" i="639"/>
  <c r="I106" i="639"/>
  <c r="K106" i="639" s="1"/>
  <c r="AF91" i="639"/>
  <c r="AE91" i="639"/>
  <c r="O91" i="639"/>
  <c r="M91" i="639"/>
  <c r="N91" i="639" s="1"/>
  <c r="Q91" i="639" s="1"/>
  <c r="K91" i="639"/>
  <c r="G91" i="639"/>
  <c r="O90" i="639"/>
  <c r="M90" i="639"/>
  <c r="M106" i="639" s="1"/>
  <c r="K90" i="639"/>
  <c r="G90" i="639"/>
  <c r="AD89" i="639"/>
  <c r="AC89" i="639"/>
  <c r="Z89" i="639"/>
  <c r="Y89" i="639"/>
  <c r="L89" i="639"/>
  <c r="O89" i="639" s="1"/>
  <c r="K89" i="639"/>
  <c r="J89" i="639"/>
  <c r="I89" i="639"/>
  <c r="O74" i="639"/>
  <c r="M74" i="639"/>
  <c r="AF74" i="639" s="1"/>
  <c r="K74" i="639"/>
  <c r="G74" i="639"/>
  <c r="O73" i="639"/>
  <c r="M73" i="639"/>
  <c r="K73" i="639"/>
  <c r="G73" i="639"/>
  <c r="AD72" i="639"/>
  <c r="AC72" i="639"/>
  <c r="Z72" i="639"/>
  <c r="Y72" i="639"/>
  <c r="L72" i="639"/>
  <c r="J72" i="639"/>
  <c r="K72" i="639" s="1"/>
  <c r="I72" i="639"/>
  <c r="O64" i="639"/>
  <c r="M64" i="639"/>
  <c r="AF64" i="639" s="1"/>
  <c r="K64" i="639"/>
  <c r="G64" i="639"/>
  <c r="AF63" i="639"/>
  <c r="AE63" i="639"/>
  <c r="O63" i="639"/>
  <c r="M63" i="639"/>
  <c r="N63" i="639" s="1"/>
  <c r="K63" i="639"/>
  <c r="G63" i="639"/>
  <c r="AE62" i="639"/>
  <c r="O62" i="639"/>
  <c r="M62" i="639"/>
  <c r="N62" i="639" s="1"/>
  <c r="K62" i="639"/>
  <c r="G62" i="639"/>
  <c r="O61" i="639"/>
  <c r="M61" i="639"/>
  <c r="N61" i="639" s="1"/>
  <c r="K61" i="639"/>
  <c r="G61" i="639"/>
  <c r="O60" i="639"/>
  <c r="M60" i="639"/>
  <c r="AF60" i="639" s="1"/>
  <c r="K60" i="639"/>
  <c r="G60" i="639"/>
  <c r="AF59" i="639"/>
  <c r="AE59" i="639"/>
  <c r="O59" i="639"/>
  <c r="M59" i="639"/>
  <c r="N59" i="639" s="1"/>
  <c r="K59" i="639"/>
  <c r="G59" i="639"/>
  <c r="AE58" i="639"/>
  <c r="O58" i="639"/>
  <c r="M58" i="639"/>
  <c r="N58" i="639" s="1"/>
  <c r="K58" i="639"/>
  <c r="G58" i="639"/>
  <c r="O57" i="639"/>
  <c r="M57" i="639"/>
  <c r="N57" i="639" s="1"/>
  <c r="K57" i="639"/>
  <c r="G57" i="639"/>
  <c r="AF56" i="639"/>
  <c r="O56" i="639"/>
  <c r="N56" i="639"/>
  <c r="Q56" i="639" s="1"/>
  <c r="M56" i="639"/>
  <c r="K56" i="639"/>
  <c r="G56" i="639"/>
  <c r="AD55" i="639"/>
  <c r="AD2" i="639" s="1"/>
  <c r="R6" i="637" s="1"/>
  <c r="AC55" i="639"/>
  <c r="Z55" i="639"/>
  <c r="Y55" i="639"/>
  <c r="L55" i="639"/>
  <c r="O55" i="639" s="1"/>
  <c r="J55" i="639"/>
  <c r="K55" i="639" s="1"/>
  <c r="I55" i="639"/>
  <c r="O44" i="639"/>
  <c r="M44" i="639"/>
  <c r="K44" i="639"/>
  <c r="G44" i="639"/>
  <c r="O43" i="639"/>
  <c r="M43" i="639"/>
  <c r="AF43" i="639" s="1"/>
  <c r="K43" i="639"/>
  <c r="G43" i="639"/>
  <c r="AE42" i="639"/>
  <c r="O42" i="639"/>
  <c r="N42" i="639"/>
  <c r="Q42" i="639" s="1"/>
  <c r="M42" i="639"/>
  <c r="AF42" i="639" s="1"/>
  <c r="K42" i="639"/>
  <c r="G42" i="639"/>
  <c r="AE41" i="639"/>
  <c r="O41" i="639"/>
  <c r="M41" i="639"/>
  <c r="AF41" i="639" s="1"/>
  <c r="K41" i="639"/>
  <c r="G41" i="639"/>
  <c r="AF40" i="639"/>
  <c r="O40" i="639"/>
  <c r="M40" i="639"/>
  <c r="AE40" i="639" s="1"/>
  <c r="K40" i="639"/>
  <c r="G40" i="639"/>
  <c r="O39" i="639"/>
  <c r="M39" i="639"/>
  <c r="M55" i="639" s="1"/>
  <c r="K39" i="639"/>
  <c r="G39" i="639"/>
  <c r="AD38" i="639"/>
  <c r="AC38" i="639"/>
  <c r="Z38" i="639"/>
  <c r="Y38" i="639"/>
  <c r="L38" i="639"/>
  <c r="J38" i="639"/>
  <c r="I38" i="639"/>
  <c r="K38" i="639" s="1"/>
  <c r="O27" i="639"/>
  <c r="M27" i="639"/>
  <c r="AF27" i="639" s="1"/>
  <c r="K27" i="639"/>
  <c r="G27" i="639"/>
  <c r="O26" i="639"/>
  <c r="M26" i="639"/>
  <c r="K26" i="639"/>
  <c r="G26" i="639"/>
  <c r="O25" i="639"/>
  <c r="M25" i="639"/>
  <c r="AE25" i="639" s="1"/>
  <c r="K25" i="639"/>
  <c r="G25" i="639"/>
  <c r="O24" i="639"/>
  <c r="N24" i="639"/>
  <c r="M24" i="639"/>
  <c r="AF24" i="639" s="1"/>
  <c r="K24" i="639"/>
  <c r="G24" i="639"/>
  <c r="O23" i="639"/>
  <c r="M23" i="639"/>
  <c r="AF23" i="639" s="1"/>
  <c r="K23" i="639"/>
  <c r="G23" i="639"/>
  <c r="O22" i="639"/>
  <c r="M22" i="639"/>
  <c r="K22" i="639"/>
  <c r="G22" i="639"/>
  <c r="AD21" i="639"/>
  <c r="AC21" i="639"/>
  <c r="Z21" i="639"/>
  <c r="Y21" i="639"/>
  <c r="L21" i="639"/>
  <c r="O21" i="639" s="1"/>
  <c r="J21" i="639"/>
  <c r="K21" i="639" s="1"/>
  <c r="I21" i="639"/>
  <c r="O10" i="639"/>
  <c r="M10" i="639"/>
  <c r="K10" i="639"/>
  <c r="G10" i="639"/>
  <c r="AF9" i="639"/>
  <c r="AE9" i="639"/>
  <c r="O9" i="639"/>
  <c r="M9" i="639"/>
  <c r="N9" i="639" s="1"/>
  <c r="K9" i="639"/>
  <c r="G9" i="639"/>
  <c r="AE8" i="639"/>
  <c r="O8" i="639"/>
  <c r="M8" i="639"/>
  <c r="N8" i="639" s="1"/>
  <c r="K8" i="639"/>
  <c r="G8" i="639"/>
  <c r="O7" i="639"/>
  <c r="M7" i="639"/>
  <c r="N7" i="639" s="1"/>
  <c r="K7" i="639"/>
  <c r="G7" i="639"/>
  <c r="O6" i="639"/>
  <c r="M6" i="639"/>
  <c r="K6" i="639"/>
  <c r="G6" i="639"/>
  <c r="O5" i="639"/>
  <c r="M5" i="639"/>
  <c r="AF5" i="639" s="1"/>
  <c r="K5" i="639"/>
  <c r="G5" i="639"/>
  <c r="H2" i="639"/>
  <c r="D1" i="639"/>
  <c r="L140" i="638"/>
  <c r="J140" i="638"/>
  <c r="I140" i="638"/>
  <c r="O137" i="638"/>
  <c r="M137" i="638"/>
  <c r="N137" i="638" s="1"/>
  <c r="K137" i="638"/>
  <c r="G137" i="638"/>
  <c r="O136" i="638"/>
  <c r="N136" i="638"/>
  <c r="Q136" i="638" s="1"/>
  <c r="M136" i="638"/>
  <c r="AB136" i="638" s="1"/>
  <c r="K136" i="638"/>
  <c r="G136" i="638"/>
  <c r="AB135" i="638"/>
  <c r="AA135" i="638"/>
  <c r="O135" i="638"/>
  <c r="N135" i="638"/>
  <c r="M135" i="638"/>
  <c r="K135" i="638"/>
  <c r="G135" i="638"/>
  <c r="O134" i="638"/>
  <c r="N134" i="638"/>
  <c r="Q134" i="638" s="1"/>
  <c r="M134" i="638"/>
  <c r="K134" i="638"/>
  <c r="G134" i="638"/>
  <c r="O133" i="638"/>
  <c r="M133" i="638"/>
  <c r="N133" i="638" s="1"/>
  <c r="K133" i="638"/>
  <c r="G133" i="638"/>
  <c r="O132" i="638"/>
  <c r="M132" i="638"/>
  <c r="AB132" i="638" s="1"/>
  <c r="K132" i="638"/>
  <c r="G132" i="638"/>
  <c r="AB131" i="638"/>
  <c r="AA131" i="638"/>
  <c r="O131" i="638"/>
  <c r="N131" i="638"/>
  <c r="M131" i="638"/>
  <c r="K131" i="638"/>
  <c r="G131" i="638"/>
  <c r="AB130" i="638"/>
  <c r="O130" i="638"/>
  <c r="M130" i="638"/>
  <c r="AA130" i="638" s="1"/>
  <c r="K130" i="638"/>
  <c r="G130" i="638"/>
  <c r="O129" i="638"/>
  <c r="M129" i="638"/>
  <c r="N129" i="638" s="1"/>
  <c r="K129" i="638"/>
  <c r="G129" i="638"/>
  <c r="O128" i="638"/>
  <c r="M128" i="638"/>
  <c r="K128" i="638"/>
  <c r="G128" i="638"/>
  <c r="AB127" i="638"/>
  <c r="AA127" i="638"/>
  <c r="O127" i="638"/>
  <c r="N127" i="638"/>
  <c r="M127" i="638"/>
  <c r="K127" i="638"/>
  <c r="G127" i="638"/>
  <c r="O126" i="638"/>
  <c r="M126" i="638"/>
  <c r="AB126" i="638" s="1"/>
  <c r="K126" i="638"/>
  <c r="G126" i="638"/>
  <c r="O125" i="638"/>
  <c r="M125" i="638"/>
  <c r="N125" i="638" s="1"/>
  <c r="K125" i="638"/>
  <c r="G125" i="638"/>
  <c r="O124" i="638"/>
  <c r="M124" i="638"/>
  <c r="K124" i="638"/>
  <c r="G124" i="638"/>
  <c r="L123" i="638"/>
  <c r="O123" i="638" s="1"/>
  <c r="J123" i="638"/>
  <c r="K123" i="638" s="1"/>
  <c r="I123" i="638"/>
  <c r="AB112" i="638"/>
  <c r="AA112" i="638"/>
  <c r="O112" i="638"/>
  <c r="M112" i="638"/>
  <c r="N112" i="638" s="1"/>
  <c r="Q112" i="638" s="1"/>
  <c r="K112" i="638"/>
  <c r="G112" i="638"/>
  <c r="O111" i="638"/>
  <c r="M111" i="638"/>
  <c r="AB111" i="638" s="1"/>
  <c r="K111" i="638"/>
  <c r="G111" i="638"/>
  <c r="AA110" i="638"/>
  <c r="O110" i="638"/>
  <c r="M110" i="638"/>
  <c r="N110" i="638" s="1"/>
  <c r="K110" i="638"/>
  <c r="G110" i="638"/>
  <c r="O109" i="638"/>
  <c r="M109" i="638"/>
  <c r="K109" i="638"/>
  <c r="G109" i="638"/>
  <c r="O108" i="638"/>
  <c r="M108" i="638"/>
  <c r="N108" i="638" s="1"/>
  <c r="K108" i="638"/>
  <c r="G108" i="638"/>
  <c r="AB107" i="638"/>
  <c r="O107" i="638"/>
  <c r="M107" i="638"/>
  <c r="K107" i="638"/>
  <c r="G107" i="638"/>
  <c r="L106" i="638"/>
  <c r="J106" i="638"/>
  <c r="I106" i="638"/>
  <c r="AB94" i="638"/>
  <c r="O94" i="638"/>
  <c r="M94" i="638"/>
  <c r="AA94" i="638" s="1"/>
  <c r="K94" i="638"/>
  <c r="G94" i="638"/>
  <c r="O93" i="638"/>
  <c r="M93" i="638"/>
  <c r="N93" i="638" s="1"/>
  <c r="K93" i="638"/>
  <c r="G93" i="638"/>
  <c r="O92" i="638"/>
  <c r="M92" i="638"/>
  <c r="AB92" i="638" s="1"/>
  <c r="K92" i="638"/>
  <c r="G92" i="638"/>
  <c r="O91" i="638"/>
  <c r="M91" i="638"/>
  <c r="AB91" i="638" s="1"/>
  <c r="K91" i="638"/>
  <c r="G91" i="638"/>
  <c r="O90" i="638"/>
  <c r="M90" i="638"/>
  <c r="AB90" i="638" s="1"/>
  <c r="K90" i="638"/>
  <c r="G90" i="638"/>
  <c r="L89" i="638"/>
  <c r="O89" i="638" s="1"/>
  <c r="J89" i="638"/>
  <c r="K89" i="638" s="1"/>
  <c r="I89" i="638"/>
  <c r="O75" i="638"/>
  <c r="M75" i="638"/>
  <c r="AB75" i="638" s="1"/>
  <c r="K75" i="638"/>
  <c r="G75" i="638"/>
  <c r="AA74" i="638"/>
  <c r="O74" i="638"/>
  <c r="N74" i="638"/>
  <c r="Q74" i="638" s="1"/>
  <c r="M74" i="638"/>
  <c r="AB74" i="638" s="1"/>
  <c r="K74" i="638"/>
  <c r="G74" i="638"/>
  <c r="O73" i="638"/>
  <c r="M73" i="638"/>
  <c r="K73" i="638"/>
  <c r="G73" i="638"/>
  <c r="L72" i="638"/>
  <c r="J72" i="638"/>
  <c r="I72" i="638"/>
  <c r="O61" i="638"/>
  <c r="M61" i="638"/>
  <c r="AB61" i="638" s="1"/>
  <c r="K61" i="638"/>
  <c r="G61" i="638"/>
  <c r="O60" i="638"/>
  <c r="M60" i="638"/>
  <c r="K60" i="638"/>
  <c r="G60" i="638"/>
  <c r="AB59" i="638"/>
  <c r="AA59" i="638"/>
  <c r="O59" i="638"/>
  <c r="M59" i="638"/>
  <c r="N59" i="638" s="1"/>
  <c r="Q59" i="638" s="1"/>
  <c r="K59" i="638"/>
  <c r="G59" i="638"/>
  <c r="AB58" i="638"/>
  <c r="AA58" i="638"/>
  <c r="O58" i="638"/>
  <c r="N58" i="638"/>
  <c r="M58" i="638"/>
  <c r="K58" i="638"/>
  <c r="P58" i="638" s="1"/>
  <c r="G58" i="638"/>
  <c r="O57" i="638"/>
  <c r="M57" i="638"/>
  <c r="AB57" i="638" s="1"/>
  <c r="K57" i="638"/>
  <c r="G57" i="638"/>
  <c r="AB56" i="638"/>
  <c r="AA56" i="638"/>
  <c r="O56" i="638"/>
  <c r="N56" i="638"/>
  <c r="Q56" i="638" s="1"/>
  <c r="M56" i="638"/>
  <c r="K56" i="638"/>
  <c r="G56" i="638"/>
  <c r="L55" i="638"/>
  <c r="K55" i="638"/>
  <c r="J55" i="638"/>
  <c r="I55" i="638"/>
  <c r="AB44" i="638"/>
  <c r="O44" i="638"/>
  <c r="M44" i="638"/>
  <c r="N44" i="638" s="1"/>
  <c r="K44" i="638"/>
  <c r="G44" i="638"/>
  <c r="O43" i="638"/>
  <c r="M43" i="638"/>
  <c r="AB43" i="638" s="1"/>
  <c r="K43" i="638"/>
  <c r="G43" i="638"/>
  <c r="O42" i="638"/>
  <c r="M42" i="638"/>
  <c r="AB42" i="638" s="1"/>
  <c r="K42" i="638"/>
  <c r="G42" i="638"/>
  <c r="O41" i="638"/>
  <c r="M41" i="638"/>
  <c r="AA41" i="638" s="1"/>
  <c r="K41" i="638"/>
  <c r="G41" i="638"/>
  <c r="AB40" i="638"/>
  <c r="O40" i="638"/>
  <c r="M40" i="638"/>
  <c r="N40" i="638" s="1"/>
  <c r="K40" i="638"/>
  <c r="G40" i="638"/>
  <c r="AA39" i="638"/>
  <c r="O39" i="638"/>
  <c r="N39" i="638"/>
  <c r="M39" i="638"/>
  <c r="K39" i="638"/>
  <c r="G39" i="638"/>
  <c r="L38" i="638"/>
  <c r="H1" i="638" s="1"/>
  <c r="J38" i="638"/>
  <c r="I38" i="638"/>
  <c r="AA24" i="638"/>
  <c r="O24" i="638"/>
  <c r="N24" i="638"/>
  <c r="M24" i="638"/>
  <c r="AB24" i="638" s="1"/>
  <c r="K24" i="638"/>
  <c r="G24" i="638"/>
  <c r="AA23" i="638"/>
  <c r="O23" i="638"/>
  <c r="N23" i="638"/>
  <c r="M23" i="638"/>
  <c r="AB23" i="638" s="1"/>
  <c r="K23" i="638"/>
  <c r="G23" i="638"/>
  <c r="AA22" i="638"/>
  <c r="O22" i="638"/>
  <c r="M22" i="638"/>
  <c r="N22" i="638" s="1"/>
  <c r="K22" i="638"/>
  <c r="G22" i="638"/>
  <c r="L21" i="638"/>
  <c r="J21" i="638"/>
  <c r="I21" i="638"/>
  <c r="O8" i="638"/>
  <c r="M8" i="638"/>
  <c r="N8" i="638" s="1"/>
  <c r="K8" i="638"/>
  <c r="G8" i="638"/>
  <c r="AA7" i="638"/>
  <c r="O7" i="638"/>
  <c r="M7" i="638"/>
  <c r="AB7" i="638" s="1"/>
  <c r="K7" i="638"/>
  <c r="G7" i="638"/>
  <c r="O6" i="638"/>
  <c r="N6" i="638"/>
  <c r="Q6" i="638" s="1"/>
  <c r="M6" i="638"/>
  <c r="K6" i="638"/>
  <c r="G6" i="638"/>
  <c r="O5" i="638"/>
  <c r="M5" i="638"/>
  <c r="AA5" i="638" s="1"/>
  <c r="K5" i="638"/>
  <c r="G5" i="638"/>
  <c r="H2" i="638"/>
  <c r="D1" i="638"/>
  <c r="X34" i="637"/>
  <c r="W34" i="637"/>
  <c r="V34" i="637"/>
  <c r="P34" i="637"/>
  <c r="M8" i="637" s="1"/>
  <c r="O34" i="637"/>
  <c r="N34" i="637"/>
  <c r="M34" i="637"/>
  <c r="G34" i="637"/>
  <c r="K8" i="637" s="1"/>
  <c r="O16" i="637"/>
  <c r="I8" i="637" s="1"/>
  <c r="N16" i="637"/>
  <c r="M16" i="637"/>
  <c r="J16" i="637"/>
  <c r="I16" i="637"/>
  <c r="H16" i="637"/>
  <c r="G16" i="637"/>
  <c r="F16" i="637"/>
  <c r="E16" i="637"/>
  <c r="G8" i="637" s="1"/>
  <c r="F8" i="637"/>
  <c r="M7" i="637"/>
  <c r="K7" i="637"/>
  <c r="I7" i="637"/>
  <c r="G7" i="637"/>
  <c r="F7" i="637"/>
  <c r="E7" i="637"/>
  <c r="M6" i="637"/>
  <c r="K6" i="637"/>
  <c r="I6" i="637"/>
  <c r="G6" i="637"/>
  <c r="F6" i="637"/>
  <c r="E6" i="637"/>
  <c r="F3" i="637"/>
  <c r="AD157" i="636"/>
  <c r="AC157" i="636"/>
  <c r="Z157" i="636"/>
  <c r="Y157" i="636"/>
  <c r="M157" i="636"/>
  <c r="AF157" i="636" s="1"/>
  <c r="AG141" i="636" s="1"/>
  <c r="L157" i="636"/>
  <c r="O157" i="636" s="1"/>
  <c r="J157" i="636"/>
  <c r="K157" i="636" s="1"/>
  <c r="I157" i="636"/>
  <c r="O143" i="636"/>
  <c r="M143" i="636"/>
  <c r="K143" i="636"/>
  <c r="G143" i="636"/>
  <c r="AE142" i="636"/>
  <c r="O142" i="636"/>
  <c r="M142" i="636"/>
  <c r="AF142" i="636" s="1"/>
  <c r="K142" i="636"/>
  <c r="G142" i="636"/>
  <c r="AF141" i="636"/>
  <c r="AE141" i="636"/>
  <c r="O141" i="636"/>
  <c r="M141" i="636"/>
  <c r="N141" i="636" s="1"/>
  <c r="K141" i="636"/>
  <c r="G141" i="636"/>
  <c r="AD140" i="636"/>
  <c r="AC140" i="636"/>
  <c r="Z140" i="636"/>
  <c r="Y140" i="636"/>
  <c r="L140" i="636"/>
  <c r="J140" i="636"/>
  <c r="I140" i="636"/>
  <c r="K140" i="636" s="1"/>
  <c r="AF126" i="636"/>
  <c r="O126" i="636"/>
  <c r="M126" i="636"/>
  <c r="AE126" i="636" s="1"/>
  <c r="K126" i="636"/>
  <c r="G126" i="636"/>
  <c r="AF125" i="636"/>
  <c r="AE125" i="636"/>
  <c r="O125" i="636"/>
  <c r="M125" i="636"/>
  <c r="N125" i="636" s="1"/>
  <c r="K125" i="636"/>
  <c r="G125" i="636"/>
  <c r="O124" i="636"/>
  <c r="M124" i="636"/>
  <c r="K124" i="636"/>
  <c r="G124" i="636"/>
  <c r="AD123" i="636"/>
  <c r="AC123" i="636"/>
  <c r="Z123" i="636"/>
  <c r="Y123" i="636"/>
  <c r="Y2" i="636" s="1"/>
  <c r="O6" i="634" s="1"/>
  <c r="M123" i="636"/>
  <c r="N123" i="636" s="1"/>
  <c r="L123" i="636"/>
  <c r="O123" i="636" s="1"/>
  <c r="J123" i="636"/>
  <c r="I123" i="636"/>
  <c r="AF108" i="636"/>
  <c r="AE108" i="636"/>
  <c r="O108" i="636"/>
  <c r="M108" i="636"/>
  <c r="N108" i="636" s="1"/>
  <c r="K108" i="636"/>
  <c r="G108" i="636"/>
  <c r="O107" i="636"/>
  <c r="M107" i="636"/>
  <c r="K107" i="636"/>
  <c r="G107" i="636"/>
  <c r="AD106" i="636"/>
  <c r="AC106" i="636"/>
  <c r="Z106" i="636"/>
  <c r="Y106" i="636"/>
  <c r="O106" i="636"/>
  <c r="L106" i="636"/>
  <c r="J106" i="636"/>
  <c r="K106" i="636" s="1"/>
  <c r="I106" i="636"/>
  <c r="O91" i="636"/>
  <c r="N91" i="636"/>
  <c r="Q91" i="636" s="1"/>
  <c r="M91" i="636"/>
  <c r="AF91" i="636" s="1"/>
  <c r="K91" i="636"/>
  <c r="G91" i="636"/>
  <c r="O90" i="636"/>
  <c r="M90" i="636"/>
  <c r="K90" i="636"/>
  <c r="G90" i="636"/>
  <c r="AD89" i="636"/>
  <c r="AC89" i="636"/>
  <c r="Z89" i="636"/>
  <c r="Z2" i="636" s="1"/>
  <c r="P6" i="634" s="1"/>
  <c r="Y89" i="636"/>
  <c r="L89" i="636"/>
  <c r="O89" i="636" s="1"/>
  <c r="J89" i="636"/>
  <c r="I89" i="636"/>
  <c r="O74" i="636"/>
  <c r="M74" i="636"/>
  <c r="AF74" i="636" s="1"/>
  <c r="K74" i="636"/>
  <c r="G74" i="636"/>
  <c r="O73" i="636"/>
  <c r="N73" i="636"/>
  <c r="Q73" i="636" s="1"/>
  <c r="M73" i="636"/>
  <c r="K73" i="636"/>
  <c r="G73" i="636"/>
  <c r="AD72" i="636"/>
  <c r="AC72" i="636"/>
  <c r="Z72" i="636"/>
  <c r="Y72" i="636"/>
  <c r="M72" i="636"/>
  <c r="AF72" i="636" s="1"/>
  <c r="AG56" i="636" s="1"/>
  <c r="L72" i="636"/>
  <c r="O72" i="636" s="1"/>
  <c r="J72" i="636"/>
  <c r="K72" i="636" s="1"/>
  <c r="I72" i="636"/>
  <c r="O64" i="636"/>
  <c r="M64" i="636"/>
  <c r="K64" i="636"/>
  <c r="G64" i="636"/>
  <c r="O63" i="636"/>
  <c r="M63" i="636"/>
  <c r="AF63" i="636" s="1"/>
  <c r="K63" i="636"/>
  <c r="G63" i="636"/>
  <c r="O62" i="636"/>
  <c r="M62" i="636"/>
  <c r="K62" i="636"/>
  <c r="G62" i="636"/>
  <c r="O61" i="636"/>
  <c r="N61" i="636"/>
  <c r="M61" i="636"/>
  <c r="K61" i="636"/>
  <c r="P61" i="636" s="1"/>
  <c r="G61" i="636"/>
  <c r="O60" i="636"/>
  <c r="N60" i="636"/>
  <c r="M60" i="636"/>
  <c r="AF60" i="636" s="1"/>
  <c r="K60" i="636"/>
  <c r="G60" i="636"/>
  <c r="AE59" i="636"/>
  <c r="O59" i="636"/>
  <c r="M59" i="636"/>
  <c r="AF59" i="636" s="1"/>
  <c r="K59" i="636"/>
  <c r="G59" i="636"/>
  <c r="O58" i="636"/>
  <c r="M58" i="636"/>
  <c r="N58" i="636" s="1"/>
  <c r="Q58" i="636" s="1"/>
  <c r="K58" i="636"/>
  <c r="G58" i="636"/>
  <c r="AE57" i="636"/>
  <c r="O57" i="636"/>
  <c r="M57" i="636"/>
  <c r="AF57" i="636" s="1"/>
  <c r="K57" i="636"/>
  <c r="G57" i="636"/>
  <c r="O56" i="636"/>
  <c r="M56" i="636"/>
  <c r="AF56" i="636" s="1"/>
  <c r="K56" i="636"/>
  <c r="G56" i="636"/>
  <c r="AD55" i="636"/>
  <c r="AC55" i="636"/>
  <c r="Z55" i="636"/>
  <c r="Y55" i="636"/>
  <c r="L55" i="636"/>
  <c r="J55" i="636"/>
  <c r="I55" i="636"/>
  <c r="O55" i="636" s="1"/>
  <c r="O45" i="636"/>
  <c r="M45" i="636"/>
  <c r="AF45" i="636" s="1"/>
  <c r="K45" i="636"/>
  <c r="G45" i="636"/>
  <c r="O44" i="636"/>
  <c r="M44" i="636"/>
  <c r="AF44" i="636" s="1"/>
  <c r="K44" i="636"/>
  <c r="G44" i="636"/>
  <c r="O43" i="636"/>
  <c r="M43" i="636"/>
  <c r="AF43" i="636" s="1"/>
  <c r="K43" i="636"/>
  <c r="G43" i="636"/>
  <c r="AF42" i="636"/>
  <c r="O42" i="636"/>
  <c r="M42" i="636"/>
  <c r="N42" i="636" s="1"/>
  <c r="K42" i="636"/>
  <c r="G42" i="636"/>
  <c r="O41" i="636"/>
  <c r="M41" i="636"/>
  <c r="K41" i="636"/>
  <c r="G41" i="636"/>
  <c r="O40" i="636"/>
  <c r="M40" i="636"/>
  <c r="AF40" i="636" s="1"/>
  <c r="K40" i="636"/>
  <c r="G40" i="636"/>
  <c r="O39" i="636"/>
  <c r="M39" i="636"/>
  <c r="K39" i="636"/>
  <c r="G39" i="636"/>
  <c r="AD38" i="636"/>
  <c r="AC38" i="636"/>
  <c r="Z38" i="636"/>
  <c r="Y38" i="636"/>
  <c r="L38" i="636"/>
  <c r="J38" i="636"/>
  <c r="I38" i="636"/>
  <c r="AF27" i="636"/>
  <c r="AE27" i="636"/>
  <c r="O27" i="636"/>
  <c r="N27" i="636"/>
  <c r="M27" i="636"/>
  <c r="K27" i="636"/>
  <c r="G27" i="636"/>
  <c r="O26" i="636"/>
  <c r="N26" i="636"/>
  <c r="M26" i="636"/>
  <c r="K26" i="636"/>
  <c r="G26" i="636"/>
  <c r="AE25" i="636"/>
  <c r="O25" i="636"/>
  <c r="M25" i="636"/>
  <c r="N25" i="636" s="1"/>
  <c r="K25" i="636"/>
  <c r="G25" i="636"/>
  <c r="O24" i="636"/>
  <c r="M24" i="636"/>
  <c r="AF24" i="636" s="1"/>
  <c r="K24" i="636"/>
  <c r="G24" i="636"/>
  <c r="AF23" i="636"/>
  <c r="AE23" i="636"/>
  <c r="O23" i="636"/>
  <c r="M23" i="636"/>
  <c r="N23" i="636" s="1"/>
  <c r="Q23" i="636" s="1"/>
  <c r="K23" i="636"/>
  <c r="G23" i="636"/>
  <c r="AE22" i="636"/>
  <c r="O22" i="636"/>
  <c r="M22" i="636"/>
  <c r="AF22" i="636" s="1"/>
  <c r="K22" i="636"/>
  <c r="G22" i="636"/>
  <c r="AD21" i="636"/>
  <c r="AC21" i="636"/>
  <c r="Z21" i="636"/>
  <c r="Y21" i="636"/>
  <c r="L21" i="636"/>
  <c r="J21" i="636"/>
  <c r="I21" i="636"/>
  <c r="O10" i="636"/>
  <c r="M10" i="636"/>
  <c r="N10" i="636" s="1"/>
  <c r="K10" i="636"/>
  <c r="G10" i="636"/>
  <c r="AE9" i="636"/>
  <c r="O9" i="636"/>
  <c r="N9" i="636"/>
  <c r="Q9" i="636" s="1"/>
  <c r="M9" i="636"/>
  <c r="AF9" i="636" s="1"/>
  <c r="K9" i="636"/>
  <c r="G9" i="636"/>
  <c r="O8" i="636"/>
  <c r="M8" i="636"/>
  <c r="N8" i="636" s="1"/>
  <c r="K8" i="636"/>
  <c r="G8" i="636"/>
  <c r="O7" i="636"/>
  <c r="M7" i="636"/>
  <c r="AF7" i="636" s="1"/>
  <c r="K7" i="636"/>
  <c r="G7" i="636"/>
  <c r="AF6" i="636"/>
  <c r="O6" i="636"/>
  <c r="M6" i="636"/>
  <c r="AE6" i="636" s="1"/>
  <c r="K6" i="636"/>
  <c r="G6" i="636"/>
  <c r="AF5" i="636"/>
  <c r="AE5" i="636"/>
  <c r="O5" i="636"/>
  <c r="M5" i="636"/>
  <c r="N5" i="636" s="1"/>
  <c r="K5" i="636"/>
  <c r="G5" i="636"/>
  <c r="H2" i="636"/>
  <c r="D1" i="636"/>
  <c r="F3" i="634" s="1"/>
  <c r="L140" i="635"/>
  <c r="O140" i="635" s="1"/>
  <c r="J140" i="635"/>
  <c r="K140" i="635" s="1"/>
  <c r="I140" i="635"/>
  <c r="O138" i="635"/>
  <c r="N138" i="635"/>
  <c r="Q138" i="635" s="1"/>
  <c r="M138" i="635"/>
  <c r="AB138" i="635" s="1"/>
  <c r="K138" i="635"/>
  <c r="G138" i="635"/>
  <c r="O137" i="635"/>
  <c r="M137" i="635"/>
  <c r="AB137" i="635" s="1"/>
  <c r="K137" i="635"/>
  <c r="G137" i="635"/>
  <c r="O136" i="635"/>
  <c r="M136" i="635"/>
  <c r="K136" i="635"/>
  <c r="G136" i="635"/>
  <c r="O135" i="635"/>
  <c r="M135" i="635"/>
  <c r="N135" i="635" s="1"/>
  <c r="K135" i="635"/>
  <c r="G135" i="635"/>
  <c r="O134" i="635"/>
  <c r="M134" i="635"/>
  <c r="AB134" i="635" s="1"/>
  <c r="K134" i="635"/>
  <c r="G134" i="635"/>
  <c r="O133" i="635"/>
  <c r="M133" i="635"/>
  <c r="AB133" i="635" s="1"/>
  <c r="K133" i="635"/>
  <c r="G133" i="635"/>
  <c r="O132" i="635"/>
  <c r="N132" i="635"/>
  <c r="Q132" i="635" s="1"/>
  <c r="M132" i="635"/>
  <c r="K132" i="635"/>
  <c r="G132" i="635"/>
  <c r="AB131" i="635"/>
  <c r="O131" i="635"/>
  <c r="M131" i="635"/>
  <c r="N131" i="635" s="1"/>
  <c r="K131" i="635"/>
  <c r="G131" i="635"/>
  <c r="O130" i="635"/>
  <c r="M130" i="635"/>
  <c r="AB130" i="635" s="1"/>
  <c r="K130" i="635"/>
  <c r="G130" i="635"/>
  <c r="O129" i="635"/>
  <c r="M129" i="635"/>
  <c r="AB129" i="635" s="1"/>
  <c r="K129" i="635"/>
  <c r="G129" i="635"/>
  <c r="O128" i="635"/>
  <c r="M128" i="635"/>
  <c r="K128" i="635"/>
  <c r="G128" i="635"/>
  <c r="O127" i="635"/>
  <c r="M127" i="635"/>
  <c r="K127" i="635"/>
  <c r="G127" i="635"/>
  <c r="O126" i="635"/>
  <c r="N126" i="635"/>
  <c r="M126" i="635"/>
  <c r="AB126" i="635" s="1"/>
  <c r="K126" i="635"/>
  <c r="G126" i="635"/>
  <c r="O125" i="635"/>
  <c r="M125" i="635"/>
  <c r="AB125" i="635" s="1"/>
  <c r="K125" i="635"/>
  <c r="G125" i="635"/>
  <c r="O124" i="635"/>
  <c r="N124" i="635"/>
  <c r="Q124" i="635" s="1"/>
  <c r="M124" i="635"/>
  <c r="K124" i="635"/>
  <c r="G124" i="635"/>
  <c r="L123" i="635"/>
  <c r="J123" i="635"/>
  <c r="I123" i="635"/>
  <c r="AA112" i="635"/>
  <c r="O112" i="635"/>
  <c r="M112" i="635"/>
  <c r="N112" i="635" s="1"/>
  <c r="K112" i="635"/>
  <c r="G112" i="635"/>
  <c r="O111" i="635"/>
  <c r="M111" i="635"/>
  <c r="N111" i="635" s="1"/>
  <c r="K111" i="635"/>
  <c r="G111" i="635"/>
  <c r="O110" i="635"/>
  <c r="N110" i="635"/>
  <c r="Q110" i="635" s="1"/>
  <c r="M110" i="635"/>
  <c r="AB110" i="635" s="1"/>
  <c r="K110" i="635"/>
  <c r="G110" i="635"/>
  <c r="AB109" i="635"/>
  <c r="O109" i="635"/>
  <c r="N109" i="635"/>
  <c r="Q109" i="635" s="1"/>
  <c r="M109" i="635"/>
  <c r="AA109" i="635" s="1"/>
  <c r="K109" i="635"/>
  <c r="G109" i="635"/>
  <c r="AB108" i="635"/>
  <c r="AA108" i="635"/>
  <c r="O108" i="635"/>
  <c r="M108" i="635"/>
  <c r="N108" i="635" s="1"/>
  <c r="Q108" i="635" s="1"/>
  <c r="K108" i="635"/>
  <c r="G108" i="635"/>
  <c r="AA107" i="635"/>
  <c r="O107" i="635"/>
  <c r="M107" i="635"/>
  <c r="N107" i="635" s="1"/>
  <c r="K107" i="635"/>
  <c r="G107" i="635"/>
  <c r="L106" i="635"/>
  <c r="J106" i="635"/>
  <c r="I106" i="635"/>
  <c r="O94" i="635"/>
  <c r="M94" i="635"/>
  <c r="AB94" i="635" s="1"/>
  <c r="K94" i="635"/>
  <c r="G94" i="635"/>
  <c r="O93" i="635"/>
  <c r="M93" i="635"/>
  <c r="K93" i="635"/>
  <c r="G93" i="635"/>
  <c r="O92" i="635"/>
  <c r="M92" i="635"/>
  <c r="N92" i="635" s="1"/>
  <c r="Q92" i="635" s="1"/>
  <c r="K92" i="635"/>
  <c r="G92" i="635"/>
  <c r="AB91" i="635"/>
  <c r="P91" i="635"/>
  <c r="O91" i="635"/>
  <c r="N91" i="635"/>
  <c r="M91" i="635"/>
  <c r="AA91" i="635" s="1"/>
  <c r="K91" i="635"/>
  <c r="G91" i="635"/>
  <c r="O90" i="635"/>
  <c r="M90" i="635"/>
  <c r="K90" i="635"/>
  <c r="G90" i="635"/>
  <c r="L89" i="635"/>
  <c r="O89" i="635" s="1"/>
  <c r="J89" i="635"/>
  <c r="K89" i="635" s="1"/>
  <c r="I89" i="635"/>
  <c r="O75" i="635"/>
  <c r="M75" i="635"/>
  <c r="AB75" i="635" s="1"/>
  <c r="K75" i="635"/>
  <c r="G75" i="635"/>
  <c r="O74" i="635"/>
  <c r="M74" i="635"/>
  <c r="AB74" i="635" s="1"/>
  <c r="K74" i="635"/>
  <c r="G74" i="635"/>
  <c r="AB73" i="635"/>
  <c r="AA73" i="635"/>
  <c r="O73" i="635"/>
  <c r="N73" i="635"/>
  <c r="M73" i="635"/>
  <c r="K73" i="635"/>
  <c r="G73" i="635"/>
  <c r="L72" i="635"/>
  <c r="O72" i="635" s="1"/>
  <c r="J72" i="635"/>
  <c r="K72" i="635" s="1"/>
  <c r="I72" i="635"/>
  <c r="O61" i="635"/>
  <c r="M61" i="635"/>
  <c r="N61" i="635" s="1"/>
  <c r="K61" i="635"/>
  <c r="G61" i="635"/>
  <c r="O60" i="635"/>
  <c r="N60" i="635"/>
  <c r="M60" i="635"/>
  <c r="AB60" i="635" s="1"/>
  <c r="K60" i="635"/>
  <c r="G60" i="635"/>
  <c r="Q59" i="635"/>
  <c r="O59" i="635"/>
  <c r="N59" i="635"/>
  <c r="M59" i="635"/>
  <c r="AB59" i="635" s="1"/>
  <c r="K59" i="635"/>
  <c r="G59" i="635"/>
  <c r="AA58" i="635"/>
  <c r="O58" i="635"/>
  <c r="M58" i="635"/>
  <c r="AB58" i="635" s="1"/>
  <c r="K58" i="635"/>
  <c r="G58" i="635"/>
  <c r="O57" i="635"/>
  <c r="M57" i="635"/>
  <c r="N57" i="635" s="1"/>
  <c r="K57" i="635"/>
  <c r="G57" i="635"/>
  <c r="O56" i="635"/>
  <c r="M56" i="635"/>
  <c r="K56" i="635"/>
  <c r="G56" i="635"/>
  <c r="L55" i="635"/>
  <c r="O55" i="635" s="1"/>
  <c r="K55" i="635"/>
  <c r="J55" i="635"/>
  <c r="I55" i="635"/>
  <c r="AA44" i="635"/>
  <c r="O44" i="635"/>
  <c r="M44" i="635"/>
  <c r="AB44" i="635" s="1"/>
  <c r="K44" i="635"/>
  <c r="G44" i="635"/>
  <c r="O43" i="635"/>
  <c r="M43" i="635"/>
  <c r="N43" i="635" s="1"/>
  <c r="K43" i="635"/>
  <c r="G43" i="635"/>
  <c r="O42" i="635"/>
  <c r="M42" i="635"/>
  <c r="K42" i="635"/>
  <c r="G42" i="635"/>
  <c r="O41" i="635"/>
  <c r="M41" i="635"/>
  <c r="AB41" i="635" s="1"/>
  <c r="K41" i="635"/>
  <c r="G41" i="635"/>
  <c r="AA40" i="635"/>
  <c r="O40" i="635"/>
  <c r="M40" i="635"/>
  <c r="AB40" i="635" s="1"/>
  <c r="K40" i="635"/>
  <c r="G40" i="635"/>
  <c r="O39" i="635"/>
  <c r="M39" i="635"/>
  <c r="AB39" i="635" s="1"/>
  <c r="K39" i="635"/>
  <c r="G39" i="635"/>
  <c r="L38" i="635"/>
  <c r="O38" i="635" s="1"/>
  <c r="J38" i="635"/>
  <c r="K38" i="635" s="1"/>
  <c r="I38" i="635"/>
  <c r="O24" i="635"/>
  <c r="M24" i="635"/>
  <c r="N24" i="635" s="1"/>
  <c r="K24" i="635"/>
  <c r="G24" i="635"/>
  <c r="O23" i="635"/>
  <c r="M23" i="635"/>
  <c r="AB23" i="635" s="1"/>
  <c r="K23" i="635"/>
  <c r="G23" i="635"/>
  <c r="O22" i="635"/>
  <c r="M22" i="635"/>
  <c r="K22" i="635"/>
  <c r="G22" i="635"/>
  <c r="L21" i="635"/>
  <c r="J21" i="635"/>
  <c r="I21" i="635"/>
  <c r="O8" i="635"/>
  <c r="M8" i="635"/>
  <c r="AB8" i="635" s="1"/>
  <c r="K8" i="635"/>
  <c r="G8" i="635"/>
  <c r="O7" i="635"/>
  <c r="M7" i="635"/>
  <c r="N7" i="635" s="1"/>
  <c r="K7" i="635"/>
  <c r="G7" i="635"/>
  <c r="AA6" i="635"/>
  <c r="O6" i="635"/>
  <c r="N6" i="635"/>
  <c r="P6" i="635" s="1"/>
  <c r="M6" i="635"/>
  <c r="AB6" i="635" s="1"/>
  <c r="K6" i="635"/>
  <c r="G6" i="635"/>
  <c r="O5" i="635"/>
  <c r="M5" i="635"/>
  <c r="AB5" i="635" s="1"/>
  <c r="K5" i="635"/>
  <c r="G5" i="635"/>
  <c r="H2" i="635"/>
  <c r="D1" i="635"/>
  <c r="X34" i="634"/>
  <c r="W34" i="634"/>
  <c r="V34" i="634"/>
  <c r="P34" i="634"/>
  <c r="O34" i="634"/>
  <c r="N34" i="634"/>
  <c r="M34" i="634"/>
  <c r="G34" i="634"/>
  <c r="K8" i="634" s="1"/>
  <c r="O16" i="634"/>
  <c r="N16" i="634"/>
  <c r="M16" i="634"/>
  <c r="J16" i="634"/>
  <c r="I16" i="634"/>
  <c r="H16" i="634"/>
  <c r="G16" i="634"/>
  <c r="F16" i="634"/>
  <c r="E16" i="634"/>
  <c r="F8" i="634"/>
  <c r="M7" i="634"/>
  <c r="K7" i="634"/>
  <c r="I7" i="634"/>
  <c r="G7" i="634"/>
  <c r="F7" i="634"/>
  <c r="E7" i="634"/>
  <c r="M6" i="634"/>
  <c r="K6" i="634"/>
  <c r="I6" i="634"/>
  <c r="G6" i="634"/>
  <c r="F6" i="634"/>
  <c r="E6" i="634"/>
  <c r="AD157" i="633"/>
  <c r="AC157" i="633"/>
  <c r="Z157" i="633"/>
  <c r="Y157" i="633"/>
  <c r="L157" i="633"/>
  <c r="O157" i="633" s="1"/>
  <c r="J157" i="633"/>
  <c r="K157" i="633" s="1"/>
  <c r="I157" i="633"/>
  <c r="O143" i="633"/>
  <c r="M143" i="633"/>
  <c r="AF143" i="633" s="1"/>
  <c r="K143" i="633"/>
  <c r="G143" i="633"/>
  <c r="O142" i="633"/>
  <c r="M142" i="633"/>
  <c r="K142" i="633"/>
  <c r="G142" i="633"/>
  <c r="O141" i="633"/>
  <c r="M141" i="633"/>
  <c r="N141" i="633" s="1"/>
  <c r="K141" i="633"/>
  <c r="G141" i="633"/>
  <c r="AD140" i="633"/>
  <c r="AC140" i="633"/>
  <c r="Z140" i="633"/>
  <c r="Y140" i="633"/>
  <c r="L140" i="633"/>
  <c r="O140" i="633" s="1"/>
  <c r="J140" i="633"/>
  <c r="I140" i="633"/>
  <c r="O126" i="633"/>
  <c r="M126" i="633"/>
  <c r="AE126" i="633" s="1"/>
  <c r="K126" i="633"/>
  <c r="G126" i="633"/>
  <c r="O125" i="633"/>
  <c r="M125" i="633"/>
  <c r="K125" i="633"/>
  <c r="G125" i="633"/>
  <c r="O124" i="633"/>
  <c r="M124" i="633"/>
  <c r="N124" i="633" s="1"/>
  <c r="K124" i="633"/>
  <c r="G124" i="633"/>
  <c r="AD123" i="633"/>
  <c r="AC123" i="633"/>
  <c r="Z123" i="633"/>
  <c r="Y123" i="633"/>
  <c r="L123" i="633"/>
  <c r="O123" i="633" s="1"/>
  <c r="J123" i="633"/>
  <c r="I123" i="633"/>
  <c r="O108" i="633"/>
  <c r="M108" i="633"/>
  <c r="N108" i="633" s="1"/>
  <c r="K108" i="633"/>
  <c r="G108" i="633"/>
  <c r="O107" i="633"/>
  <c r="M107" i="633"/>
  <c r="K107" i="633"/>
  <c r="G107" i="633"/>
  <c r="AD106" i="633"/>
  <c r="AC106" i="633"/>
  <c r="Z106" i="633"/>
  <c r="Y106" i="633"/>
  <c r="L106" i="633"/>
  <c r="O106" i="633" s="1"/>
  <c r="J106" i="633"/>
  <c r="K106" i="633" s="1"/>
  <c r="I106" i="633"/>
  <c r="AE91" i="633"/>
  <c r="O91" i="633"/>
  <c r="N91" i="633"/>
  <c r="Q91" i="633" s="1"/>
  <c r="M91" i="633"/>
  <c r="AF91" i="633" s="1"/>
  <c r="K91" i="633"/>
  <c r="G91" i="633"/>
  <c r="O90" i="633"/>
  <c r="M90" i="633"/>
  <c r="K90" i="633"/>
  <c r="G90" i="633"/>
  <c r="AD89" i="633"/>
  <c r="AC89" i="633"/>
  <c r="Z89" i="633"/>
  <c r="Y89" i="633"/>
  <c r="L89" i="633"/>
  <c r="O89" i="633" s="1"/>
  <c r="K89" i="633"/>
  <c r="J89" i="633"/>
  <c r="I89" i="633"/>
  <c r="AF74" i="633"/>
  <c r="O74" i="633"/>
  <c r="M74" i="633"/>
  <c r="AE74" i="633" s="1"/>
  <c r="K74" i="633"/>
  <c r="G74" i="633"/>
  <c r="O73" i="633"/>
  <c r="M73" i="633"/>
  <c r="M89" i="633" s="1"/>
  <c r="K73" i="633"/>
  <c r="G73" i="633"/>
  <c r="AD72" i="633"/>
  <c r="AC72" i="633"/>
  <c r="Z72" i="633"/>
  <c r="Y72" i="633"/>
  <c r="L72" i="633"/>
  <c r="K72" i="633"/>
  <c r="J72" i="633"/>
  <c r="I72" i="633"/>
  <c r="AE64" i="633"/>
  <c r="O64" i="633"/>
  <c r="M64" i="633"/>
  <c r="AF64" i="633" s="1"/>
  <c r="K64" i="633"/>
  <c r="G64" i="633"/>
  <c r="AE63" i="633"/>
  <c r="O63" i="633"/>
  <c r="M63" i="633"/>
  <c r="AF63" i="633" s="1"/>
  <c r="K63" i="633"/>
  <c r="G63" i="633"/>
  <c r="AF62" i="633"/>
  <c r="AE62" i="633"/>
  <c r="O62" i="633"/>
  <c r="M62" i="633"/>
  <c r="N62" i="633" s="1"/>
  <c r="Q62" i="633" s="1"/>
  <c r="K62" i="633"/>
  <c r="G62" i="633"/>
  <c r="O61" i="633"/>
  <c r="M61" i="633"/>
  <c r="N61" i="633" s="1"/>
  <c r="K61" i="633"/>
  <c r="G61" i="633"/>
  <c r="O60" i="633"/>
  <c r="M60" i="633"/>
  <c r="K60" i="633"/>
  <c r="G60" i="633"/>
  <c r="O59" i="633"/>
  <c r="M59" i="633"/>
  <c r="K59" i="633"/>
  <c r="G59" i="633"/>
  <c r="AF58" i="633"/>
  <c r="O58" i="633"/>
  <c r="N58" i="633"/>
  <c r="M58" i="633"/>
  <c r="AE58" i="633" s="1"/>
  <c r="K58" i="633"/>
  <c r="G58" i="633"/>
  <c r="O57" i="633"/>
  <c r="M57" i="633"/>
  <c r="N57" i="633" s="1"/>
  <c r="K57" i="633"/>
  <c r="G57" i="633"/>
  <c r="AF56" i="633"/>
  <c r="AE56" i="633"/>
  <c r="O56" i="633"/>
  <c r="N56" i="633"/>
  <c r="M56" i="633"/>
  <c r="K56" i="633"/>
  <c r="G56" i="633"/>
  <c r="AD55" i="633"/>
  <c r="AC55" i="633"/>
  <c r="Z55" i="633"/>
  <c r="Y55" i="633"/>
  <c r="L55" i="633"/>
  <c r="J55" i="633"/>
  <c r="I55" i="633"/>
  <c r="AF45" i="633"/>
  <c r="O45" i="633"/>
  <c r="M45" i="633"/>
  <c r="AE45" i="633" s="1"/>
  <c r="K45" i="633"/>
  <c r="G45" i="633"/>
  <c r="AF44" i="633"/>
  <c r="O44" i="633"/>
  <c r="M44" i="633"/>
  <c r="N44" i="633" s="1"/>
  <c r="K44" i="633"/>
  <c r="G44" i="633"/>
  <c r="O43" i="633"/>
  <c r="M43" i="633"/>
  <c r="K43" i="633"/>
  <c r="G43" i="633"/>
  <c r="Q42" i="633"/>
  <c r="O42" i="633"/>
  <c r="N42" i="633"/>
  <c r="P42" i="633" s="1"/>
  <c r="M42" i="633"/>
  <c r="K42" i="633"/>
  <c r="G42" i="633"/>
  <c r="O41" i="633"/>
  <c r="M41" i="633"/>
  <c r="K41" i="633"/>
  <c r="G41" i="633"/>
  <c r="AF40" i="633"/>
  <c r="AE40" i="633"/>
  <c r="O40" i="633"/>
  <c r="N40" i="633"/>
  <c r="M40" i="633"/>
  <c r="K40" i="633"/>
  <c r="G40" i="633"/>
  <c r="O39" i="633"/>
  <c r="M39" i="633"/>
  <c r="M55" i="633" s="1"/>
  <c r="N55" i="633" s="1"/>
  <c r="K39" i="633"/>
  <c r="G39" i="633"/>
  <c r="AD38" i="633"/>
  <c r="AC38" i="633"/>
  <c r="Z38" i="633"/>
  <c r="Y38" i="633"/>
  <c r="L38" i="633"/>
  <c r="O38" i="633" s="1"/>
  <c r="J38" i="633"/>
  <c r="I38" i="633"/>
  <c r="K38" i="633" s="1"/>
  <c r="O28" i="633"/>
  <c r="M28" i="633"/>
  <c r="K28" i="633"/>
  <c r="G28" i="633"/>
  <c r="O27" i="633"/>
  <c r="M27" i="633"/>
  <c r="AE27" i="633" s="1"/>
  <c r="K27" i="633"/>
  <c r="G27" i="633"/>
  <c r="O26" i="633"/>
  <c r="N26" i="633"/>
  <c r="Q26" i="633" s="1"/>
  <c r="M26" i="633"/>
  <c r="AF26" i="633" s="1"/>
  <c r="K26" i="633"/>
  <c r="G26" i="633"/>
  <c r="O25" i="633"/>
  <c r="M25" i="633"/>
  <c r="AE25" i="633" s="1"/>
  <c r="K25" i="633"/>
  <c r="G25" i="633"/>
  <c r="O24" i="633"/>
  <c r="M24" i="633"/>
  <c r="K24" i="633"/>
  <c r="G24" i="633"/>
  <c r="O23" i="633"/>
  <c r="M23" i="633"/>
  <c r="AE23" i="633" s="1"/>
  <c r="K23" i="633"/>
  <c r="G23" i="633"/>
  <c r="AE22" i="633"/>
  <c r="O22" i="633"/>
  <c r="M22" i="633"/>
  <c r="N22" i="633" s="1"/>
  <c r="K22" i="633"/>
  <c r="G22" i="633"/>
  <c r="AD21" i="633"/>
  <c r="AC21" i="633"/>
  <c r="Z21" i="633"/>
  <c r="Z2" i="633" s="1"/>
  <c r="P6" i="631" s="1"/>
  <c r="Y21" i="633"/>
  <c r="L21" i="633"/>
  <c r="J21" i="633"/>
  <c r="I21" i="633"/>
  <c r="O11" i="633"/>
  <c r="M11" i="633"/>
  <c r="K11" i="633"/>
  <c r="G11" i="633"/>
  <c r="O10" i="633"/>
  <c r="M10" i="633"/>
  <c r="N10" i="633" s="1"/>
  <c r="K10" i="633"/>
  <c r="G10" i="633"/>
  <c r="AE9" i="633"/>
  <c r="O9" i="633"/>
  <c r="M9" i="633"/>
  <c r="AF9" i="633" s="1"/>
  <c r="K9" i="633"/>
  <c r="G9" i="633"/>
  <c r="AF8" i="633"/>
  <c r="AE8" i="633"/>
  <c r="O8" i="633"/>
  <c r="M8" i="633"/>
  <c r="N8" i="633" s="1"/>
  <c r="K8" i="633"/>
  <c r="G8" i="633"/>
  <c r="O7" i="633"/>
  <c r="M7" i="633"/>
  <c r="K7" i="633"/>
  <c r="G7" i="633"/>
  <c r="O6" i="633"/>
  <c r="M6" i="633"/>
  <c r="N6" i="633" s="1"/>
  <c r="K6" i="633"/>
  <c r="G6" i="633"/>
  <c r="O5" i="633"/>
  <c r="M5" i="633"/>
  <c r="AE5" i="633" s="1"/>
  <c r="K5" i="633"/>
  <c r="G5" i="633"/>
  <c r="H2" i="633"/>
  <c r="D1" i="633"/>
  <c r="F3" i="631" s="1"/>
  <c r="L140" i="632"/>
  <c r="O140" i="632" s="1"/>
  <c r="J140" i="632"/>
  <c r="I140" i="632"/>
  <c r="O138" i="632"/>
  <c r="M138" i="632"/>
  <c r="K138" i="632"/>
  <c r="G138" i="632"/>
  <c r="O137" i="632"/>
  <c r="M137" i="632"/>
  <c r="N137" i="632" s="1"/>
  <c r="K137" i="632"/>
  <c r="G137" i="632"/>
  <c r="AA136" i="632"/>
  <c r="O136" i="632"/>
  <c r="M136" i="632"/>
  <c r="AB136" i="632" s="1"/>
  <c r="K136" i="632"/>
  <c r="G136" i="632"/>
  <c r="AA135" i="632"/>
  <c r="O135" i="632"/>
  <c r="M135" i="632"/>
  <c r="AB135" i="632" s="1"/>
  <c r="K135" i="632"/>
  <c r="G135" i="632"/>
  <c r="AA134" i="632"/>
  <c r="O134" i="632"/>
  <c r="N134" i="632"/>
  <c r="Q134" i="632" s="1"/>
  <c r="M134" i="632"/>
  <c r="AB134" i="632" s="1"/>
  <c r="K134" i="632"/>
  <c r="G134" i="632"/>
  <c r="O133" i="632"/>
  <c r="N133" i="632"/>
  <c r="P133" i="632" s="1"/>
  <c r="M133" i="632"/>
  <c r="AB133" i="632" s="1"/>
  <c r="K133" i="632"/>
  <c r="G133" i="632"/>
  <c r="O132" i="632"/>
  <c r="M132" i="632"/>
  <c r="K132" i="632"/>
  <c r="G132" i="632"/>
  <c r="AA131" i="632"/>
  <c r="O131" i="632"/>
  <c r="N131" i="632"/>
  <c r="P131" i="632" s="1"/>
  <c r="M131" i="632"/>
  <c r="AB131" i="632" s="1"/>
  <c r="K131" i="632"/>
  <c r="G131" i="632"/>
  <c r="O130" i="632"/>
  <c r="N130" i="632"/>
  <c r="Q130" i="632" s="1"/>
  <c r="M130" i="632"/>
  <c r="AB130" i="632" s="1"/>
  <c r="K130" i="632"/>
  <c r="G130" i="632"/>
  <c r="O129" i="632"/>
  <c r="M129" i="632"/>
  <c r="K129" i="632"/>
  <c r="G129" i="632"/>
  <c r="AB128" i="632"/>
  <c r="AA128" i="632"/>
  <c r="O128" i="632"/>
  <c r="N128" i="632"/>
  <c r="Q128" i="632" s="1"/>
  <c r="M128" i="632"/>
  <c r="K128" i="632"/>
  <c r="G128" i="632"/>
  <c r="O127" i="632"/>
  <c r="M127" i="632"/>
  <c r="AB127" i="632" s="1"/>
  <c r="K127" i="632"/>
  <c r="G127" i="632"/>
  <c r="AA126" i="632"/>
  <c r="O126" i="632"/>
  <c r="N126" i="632"/>
  <c r="Q126" i="632" s="1"/>
  <c r="M126" i="632"/>
  <c r="AB126" i="632" s="1"/>
  <c r="K126" i="632"/>
  <c r="G126" i="632"/>
  <c r="AA125" i="632"/>
  <c r="O125" i="632"/>
  <c r="N125" i="632"/>
  <c r="P125" i="632" s="1"/>
  <c r="M125" i="632"/>
  <c r="AB125" i="632" s="1"/>
  <c r="K125" i="632"/>
  <c r="G125" i="632"/>
  <c r="O124" i="632"/>
  <c r="M124" i="632"/>
  <c r="K124" i="632"/>
  <c r="G124" i="632"/>
  <c r="L123" i="632"/>
  <c r="K123" i="632"/>
  <c r="J123" i="632"/>
  <c r="I123" i="632"/>
  <c r="O112" i="632"/>
  <c r="M112" i="632"/>
  <c r="AB112" i="632" s="1"/>
  <c r="K112" i="632"/>
  <c r="G112" i="632"/>
  <c r="AA111" i="632"/>
  <c r="O111" i="632"/>
  <c r="M111" i="632"/>
  <c r="K111" i="632"/>
  <c r="G111" i="632"/>
  <c r="O110" i="632"/>
  <c r="M110" i="632"/>
  <c r="N110" i="632" s="1"/>
  <c r="K110" i="632"/>
  <c r="G110" i="632"/>
  <c r="O109" i="632"/>
  <c r="M109" i="632"/>
  <c r="N109" i="632" s="1"/>
  <c r="K109" i="632"/>
  <c r="G109" i="632"/>
  <c r="O108" i="632"/>
  <c r="M108" i="632"/>
  <c r="AB108" i="632" s="1"/>
  <c r="K108" i="632"/>
  <c r="G108" i="632"/>
  <c r="AB107" i="632"/>
  <c r="AA107" i="632"/>
  <c r="Q107" i="632"/>
  <c r="O107" i="632"/>
  <c r="N107" i="632"/>
  <c r="P107" i="632" s="1"/>
  <c r="M107" i="632"/>
  <c r="K107" i="632"/>
  <c r="G107" i="632"/>
  <c r="L106" i="632"/>
  <c r="J106" i="632"/>
  <c r="I106" i="632"/>
  <c r="K106" i="632" s="1"/>
  <c r="O94" i="632"/>
  <c r="M94" i="632"/>
  <c r="AA94" i="632" s="1"/>
  <c r="K94" i="632"/>
  <c r="G94" i="632"/>
  <c r="O93" i="632"/>
  <c r="N93" i="632"/>
  <c r="M93" i="632"/>
  <c r="AB93" i="632" s="1"/>
  <c r="K93" i="632"/>
  <c r="G93" i="632"/>
  <c r="O92" i="632"/>
  <c r="M92" i="632"/>
  <c r="K92" i="632"/>
  <c r="G92" i="632"/>
  <c r="O91" i="632"/>
  <c r="N91" i="632"/>
  <c r="M91" i="632"/>
  <c r="K91" i="632"/>
  <c r="G91" i="632"/>
  <c r="O90" i="632"/>
  <c r="M90" i="632"/>
  <c r="AB90" i="632" s="1"/>
  <c r="K90" i="632"/>
  <c r="G90" i="632"/>
  <c r="L89" i="632"/>
  <c r="J89" i="632"/>
  <c r="K89" i="632" s="1"/>
  <c r="I89" i="632"/>
  <c r="O75" i="632"/>
  <c r="M75" i="632"/>
  <c r="N75" i="632" s="1"/>
  <c r="K75" i="632"/>
  <c r="G75" i="632"/>
  <c r="O74" i="632"/>
  <c r="M74" i="632"/>
  <c r="AB74" i="632" s="1"/>
  <c r="K74" i="632"/>
  <c r="G74" i="632"/>
  <c r="AA73" i="632"/>
  <c r="O73" i="632"/>
  <c r="M73" i="632"/>
  <c r="K73" i="632"/>
  <c r="G73" i="632"/>
  <c r="L72" i="632"/>
  <c r="J72" i="632"/>
  <c r="K72" i="632" s="1"/>
  <c r="I72" i="632"/>
  <c r="O61" i="632"/>
  <c r="M61" i="632"/>
  <c r="AA61" i="632" s="1"/>
  <c r="K61" i="632"/>
  <c r="G61" i="632"/>
  <c r="O60" i="632"/>
  <c r="M60" i="632"/>
  <c r="N60" i="632" s="1"/>
  <c r="K60" i="632"/>
  <c r="G60" i="632"/>
  <c r="O59" i="632"/>
  <c r="M59" i="632"/>
  <c r="N59" i="632" s="1"/>
  <c r="K59" i="632"/>
  <c r="G59" i="632"/>
  <c r="AA58" i="632"/>
  <c r="O58" i="632"/>
  <c r="M58" i="632"/>
  <c r="AB58" i="632" s="1"/>
  <c r="K58" i="632"/>
  <c r="G58" i="632"/>
  <c r="AB57" i="632"/>
  <c r="O57" i="632"/>
  <c r="M57" i="632"/>
  <c r="AA57" i="632" s="1"/>
  <c r="K57" i="632"/>
  <c r="G57" i="632"/>
  <c r="F1" i="632" s="1"/>
  <c r="AA56" i="632"/>
  <c r="O56" i="632"/>
  <c r="M56" i="632"/>
  <c r="K56" i="632"/>
  <c r="G56" i="632"/>
  <c r="L55" i="632"/>
  <c r="O55" i="632" s="1"/>
  <c r="J55" i="632"/>
  <c r="K55" i="632" s="1"/>
  <c r="I55" i="632"/>
  <c r="O44" i="632"/>
  <c r="N44" i="632"/>
  <c r="M44" i="632"/>
  <c r="AB44" i="632" s="1"/>
  <c r="K44" i="632"/>
  <c r="G44" i="632"/>
  <c r="AB43" i="632"/>
  <c r="O43" i="632"/>
  <c r="M43" i="632"/>
  <c r="AA43" i="632" s="1"/>
  <c r="K43" i="632"/>
  <c r="G43" i="632"/>
  <c r="P42" i="632"/>
  <c r="O42" i="632"/>
  <c r="N42" i="632"/>
  <c r="Q42" i="632" s="1"/>
  <c r="M42" i="632"/>
  <c r="AB42" i="632" s="1"/>
  <c r="K42" i="632"/>
  <c r="G42" i="632"/>
  <c r="O41" i="632"/>
  <c r="M41" i="632"/>
  <c r="AA41" i="632" s="1"/>
  <c r="K41" i="632"/>
  <c r="G41" i="632"/>
  <c r="O40" i="632"/>
  <c r="N40" i="632"/>
  <c r="M40" i="632"/>
  <c r="AB40" i="632" s="1"/>
  <c r="K40" i="632"/>
  <c r="G40" i="632"/>
  <c r="O39" i="632"/>
  <c r="M39" i="632"/>
  <c r="N39" i="632" s="1"/>
  <c r="K39" i="632"/>
  <c r="G39" i="632"/>
  <c r="L38" i="632"/>
  <c r="J38" i="632"/>
  <c r="K38" i="632" s="1"/>
  <c r="I38" i="632"/>
  <c r="AA24" i="632"/>
  <c r="O24" i="632"/>
  <c r="M24" i="632"/>
  <c r="AB24" i="632" s="1"/>
  <c r="K24" i="632"/>
  <c r="G24" i="632"/>
  <c r="AA23" i="632"/>
  <c r="O23" i="632"/>
  <c r="M23" i="632"/>
  <c r="AB23" i="632" s="1"/>
  <c r="K23" i="632"/>
  <c r="G23" i="632"/>
  <c r="O22" i="632"/>
  <c r="M22" i="632"/>
  <c r="N22" i="632" s="1"/>
  <c r="K22" i="632"/>
  <c r="G22" i="632"/>
  <c r="L21" i="632"/>
  <c r="J21" i="632"/>
  <c r="I21" i="632"/>
  <c r="O8" i="632"/>
  <c r="M8" i="632"/>
  <c r="N8" i="632" s="1"/>
  <c r="K8" i="632"/>
  <c r="G8" i="632"/>
  <c r="AA7" i="632"/>
  <c r="O7" i="632"/>
  <c r="M7" i="632"/>
  <c r="AB7" i="632" s="1"/>
  <c r="K7" i="632"/>
  <c r="G7" i="632"/>
  <c r="O6" i="632"/>
  <c r="M6" i="632"/>
  <c r="K6" i="632"/>
  <c r="G6" i="632"/>
  <c r="O5" i="632"/>
  <c r="N5" i="632"/>
  <c r="Q5" i="632" s="1"/>
  <c r="M5" i="632"/>
  <c r="AA5" i="632" s="1"/>
  <c r="K5" i="632"/>
  <c r="G5" i="632"/>
  <c r="H2" i="632"/>
  <c r="D1" i="632"/>
  <c r="X34" i="631"/>
  <c r="W34" i="631"/>
  <c r="V34" i="631"/>
  <c r="P34" i="631"/>
  <c r="O34" i="631"/>
  <c r="N34" i="631"/>
  <c r="M34" i="631"/>
  <c r="K8" i="631" s="1"/>
  <c r="G34" i="631"/>
  <c r="O16" i="631"/>
  <c r="N16" i="631"/>
  <c r="M16" i="631"/>
  <c r="J16" i="631"/>
  <c r="I16" i="631"/>
  <c r="H16" i="631"/>
  <c r="G16" i="631"/>
  <c r="F16" i="631"/>
  <c r="E16" i="631"/>
  <c r="F8" i="631"/>
  <c r="M7" i="631"/>
  <c r="K7" i="631"/>
  <c r="I7" i="631"/>
  <c r="G7" i="631"/>
  <c r="F7" i="631"/>
  <c r="E7" i="631"/>
  <c r="M6" i="631"/>
  <c r="K6" i="631"/>
  <c r="I6" i="631"/>
  <c r="G6" i="631"/>
  <c r="F6" i="631"/>
  <c r="E6" i="631"/>
  <c r="AC157" i="630"/>
  <c r="AC140" i="630"/>
  <c r="AC123" i="630"/>
  <c r="AC106" i="630"/>
  <c r="AC89" i="630"/>
  <c r="AC72" i="630"/>
  <c r="AC55" i="630"/>
  <c r="AC38" i="630"/>
  <c r="AC21" i="630"/>
  <c r="AC157" i="627"/>
  <c r="AC140" i="627"/>
  <c r="AC123" i="627"/>
  <c r="AC106" i="627"/>
  <c r="AC89" i="627"/>
  <c r="AC72" i="627"/>
  <c r="AC55" i="627"/>
  <c r="AC38" i="627"/>
  <c r="AC21" i="627"/>
  <c r="AC140" i="624"/>
  <c r="AC123" i="624"/>
  <c r="AC106" i="624"/>
  <c r="AC89" i="624"/>
  <c r="AC72" i="624"/>
  <c r="AC55" i="624"/>
  <c r="AC38" i="624"/>
  <c r="AC21" i="624"/>
  <c r="AC140" i="621"/>
  <c r="AC123" i="621"/>
  <c r="AC106" i="621"/>
  <c r="AC89" i="621"/>
  <c r="AC72" i="621"/>
  <c r="AC55" i="621"/>
  <c r="AC38" i="621"/>
  <c r="AC21" i="621"/>
  <c r="AC157" i="618"/>
  <c r="AC140" i="618"/>
  <c r="AC123" i="618"/>
  <c r="AC106" i="618"/>
  <c r="AC89" i="618"/>
  <c r="AC72" i="618"/>
  <c r="AC55" i="618"/>
  <c r="AC38" i="618"/>
  <c r="AC21" i="618"/>
  <c r="AC157" i="615"/>
  <c r="AC140" i="615"/>
  <c r="AC123" i="615"/>
  <c r="AC106" i="615"/>
  <c r="AC2" i="615" s="1"/>
  <c r="AC89" i="615"/>
  <c r="AC72" i="615"/>
  <c r="AC55" i="615"/>
  <c r="AC38" i="615"/>
  <c r="AC21" i="615"/>
  <c r="AC157" i="612"/>
  <c r="AC140" i="612"/>
  <c r="AC123" i="612"/>
  <c r="AC106" i="612"/>
  <c r="AC89" i="612"/>
  <c r="AC72" i="612"/>
  <c r="AC55" i="612"/>
  <c r="AC38" i="612"/>
  <c r="AC21" i="612"/>
  <c r="AC2" i="612" s="1"/>
  <c r="AC157" i="609"/>
  <c r="AC140" i="609"/>
  <c r="AC123" i="609"/>
  <c r="AC106" i="609"/>
  <c r="AC89" i="609"/>
  <c r="AC72" i="609"/>
  <c r="AC55" i="609"/>
  <c r="AC38" i="609"/>
  <c r="AC21" i="609"/>
  <c r="AC140" i="606"/>
  <c r="AC123" i="606"/>
  <c r="AC106" i="606"/>
  <c r="AC89" i="606"/>
  <c r="AC72" i="606"/>
  <c r="AC55" i="606"/>
  <c r="AC38" i="606"/>
  <c r="AC21" i="606"/>
  <c r="AC140" i="603"/>
  <c r="AC123" i="603"/>
  <c r="AC106" i="603"/>
  <c r="AC89" i="603"/>
  <c r="AC72" i="603"/>
  <c r="AC55" i="603"/>
  <c r="AC38" i="603"/>
  <c r="AC21" i="603"/>
  <c r="AC140" i="600"/>
  <c r="AC123" i="600"/>
  <c r="AC106" i="600"/>
  <c r="AC89" i="600"/>
  <c r="AC72" i="600"/>
  <c r="AC55" i="600"/>
  <c r="AC38" i="600"/>
  <c r="AC21" i="600"/>
  <c r="AD157" i="630"/>
  <c r="Z157" i="630"/>
  <c r="Y157" i="630"/>
  <c r="T157" i="630"/>
  <c r="S157" i="630"/>
  <c r="L157" i="630"/>
  <c r="J157" i="630"/>
  <c r="I157" i="630"/>
  <c r="O157" i="630" s="1"/>
  <c r="O143" i="630"/>
  <c r="M143" i="630"/>
  <c r="AF143" i="630" s="1"/>
  <c r="K143" i="630"/>
  <c r="G143" i="630"/>
  <c r="O142" i="630"/>
  <c r="M142" i="630"/>
  <c r="K142" i="630"/>
  <c r="G142" i="630"/>
  <c r="Q141" i="630"/>
  <c r="P141" i="630"/>
  <c r="O141" i="630"/>
  <c r="N141" i="630"/>
  <c r="M141" i="630"/>
  <c r="K141" i="630"/>
  <c r="G141" i="630"/>
  <c r="AD140" i="630"/>
  <c r="Z140" i="630"/>
  <c r="Y140" i="630"/>
  <c r="T140" i="630"/>
  <c r="S140" i="630"/>
  <c r="L140" i="630"/>
  <c r="J140" i="630"/>
  <c r="I140" i="630"/>
  <c r="O126" i="630"/>
  <c r="M126" i="630"/>
  <c r="K126" i="630"/>
  <c r="G126" i="630"/>
  <c r="O125" i="630"/>
  <c r="M125" i="630"/>
  <c r="AF125" i="630" s="1"/>
  <c r="K125" i="630"/>
  <c r="G125" i="630"/>
  <c r="O124" i="630"/>
  <c r="M124" i="630"/>
  <c r="K124" i="630"/>
  <c r="G124" i="630"/>
  <c r="AD123" i="630"/>
  <c r="Z123" i="630"/>
  <c r="Y123" i="630"/>
  <c r="T123" i="630"/>
  <c r="S123" i="630"/>
  <c r="L123" i="630"/>
  <c r="J123" i="630"/>
  <c r="K123" i="630" s="1"/>
  <c r="I123" i="630"/>
  <c r="P108" i="630"/>
  <c r="O108" i="630"/>
  <c r="N108" i="630"/>
  <c r="Q108" i="630" s="1"/>
  <c r="M108" i="630"/>
  <c r="K108" i="630"/>
  <c r="G108" i="630"/>
  <c r="O107" i="630"/>
  <c r="M107" i="630"/>
  <c r="K107" i="630"/>
  <c r="G107" i="630"/>
  <c r="AD106" i="630"/>
  <c r="Z106" i="630"/>
  <c r="Y106" i="630"/>
  <c r="T106" i="630"/>
  <c r="S106" i="630"/>
  <c r="M106" i="630"/>
  <c r="N106" i="630" s="1"/>
  <c r="L106" i="630"/>
  <c r="O106" i="630" s="1"/>
  <c r="J106" i="630"/>
  <c r="K106" i="630" s="1"/>
  <c r="I106" i="630"/>
  <c r="AF91" i="630"/>
  <c r="O91" i="630"/>
  <c r="M91" i="630"/>
  <c r="N91" i="630" s="1"/>
  <c r="K91" i="630"/>
  <c r="G91" i="630"/>
  <c r="AF90" i="630"/>
  <c r="AE90" i="630"/>
  <c r="Q90" i="630"/>
  <c r="P90" i="630"/>
  <c r="O90" i="630"/>
  <c r="N90" i="630"/>
  <c r="M90" i="630"/>
  <c r="K90" i="630"/>
  <c r="G90" i="630"/>
  <c r="AD89" i="630"/>
  <c r="Z89" i="630"/>
  <c r="Y89" i="630"/>
  <c r="T89" i="630"/>
  <c r="S89" i="630"/>
  <c r="L89" i="630"/>
  <c r="O89" i="630" s="1"/>
  <c r="J89" i="630"/>
  <c r="I89" i="630"/>
  <c r="O74" i="630"/>
  <c r="M74" i="630"/>
  <c r="AE74" i="630" s="1"/>
  <c r="K74" i="630"/>
  <c r="G74" i="630"/>
  <c r="AF73" i="630"/>
  <c r="AE73" i="630"/>
  <c r="O73" i="630"/>
  <c r="M73" i="630"/>
  <c r="N73" i="630" s="1"/>
  <c r="K73" i="630"/>
  <c r="G73" i="630"/>
  <c r="AD72" i="630"/>
  <c r="Z72" i="630"/>
  <c r="Y72" i="630"/>
  <c r="T72" i="630"/>
  <c r="S72" i="630"/>
  <c r="L72" i="630"/>
  <c r="J72" i="630"/>
  <c r="K72" i="630" s="1"/>
  <c r="I72" i="630"/>
  <c r="O64" i="630"/>
  <c r="M64" i="630"/>
  <c r="AF64" i="630" s="1"/>
  <c r="K64" i="630"/>
  <c r="G64" i="630"/>
  <c r="AF63" i="630"/>
  <c r="AE63" i="630"/>
  <c r="O63" i="630"/>
  <c r="M63" i="630"/>
  <c r="N63" i="630" s="1"/>
  <c r="K63" i="630"/>
  <c r="G63" i="630"/>
  <c r="AE62" i="630"/>
  <c r="O62" i="630"/>
  <c r="M62" i="630"/>
  <c r="AF62" i="630" s="1"/>
  <c r="K62" i="630"/>
  <c r="G62" i="630"/>
  <c r="O61" i="630"/>
  <c r="M61" i="630"/>
  <c r="N61" i="630" s="1"/>
  <c r="K61" i="630"/>
  <c r="G61" i="630"/>
  <c r="O60" i="630"/>
  <c r="M60" i="630"/>
  <c r="K60" i="630"/>
  <c r="G60" i="630"/>
  <c r="AF59" i="630"/>
  <c r="O59" i="630"/>
  <c r="M59" i="630"/>
  <c r="K59" i="630"/>
  <c r="G59" i="630"/>
  <c r="O58" i="630"/>
  <c r="M58" i="630"/>
  <c r="AE58" i="630" s="1"/>
  <c r="K58" i="630"/>
  <c r="G58" i="630"/>
  <c r="O57" i="630"/>
  <c r="M57" i="630"/>
  <c r="N57" i="630" s="1"/>
  <c r="K57" i="630"/>
  <c r="G57" i="630"/>
  <c r="O56" i="630"/>
  <c r="M56" i="630"/>
  <c r="K56" i="630"/>
  <c r="G56" i="630"/>
  <c r="AD55" i="630"/>
  <c r="Z55" i="630"/>
  <c r="Y55" i="630"/>
  <c r="T55" i="630"/>
  <c r="S55" i="630"/>
  <c r="L55" i="630"/>
  <c r="J55" i="630"/>
  <c r="I55" i="630"/>
  <c r="O45" i="630"/>
  <c r="M45" i="630"/>
  <c r="N45" i="630" s="1"/>
  <c r="K45" i="630"/>
  <c r="G45" i="630"/>
  <c r="O44" i="630"/>
  <c r="M44" i="630"/>
  <c r="AF44" i="630" s="1"/>
  <c r="K44" i="630"/>
  <c r="G44" i="630"/>
  <c r="AF43" i="630"/>
  <c r="O43" i="630"/>
  <c r="N43" i="630"/>
  <c r="M43" i="630"/>
  <c r="AE43" i="630" s="1"/>
  <c r="K43" i="630"/>
  <c r="G43" i="630"/>
  <c r="AF42" i="630"/>
  <c r="O42" i="630"/>
  <c r="M42" i="630"/>
  <c r="AE42" i="630" s="1"/>
  <c r="K42" i="630"/>
  <c r="G42" i="630"/>
  <c r="O41" i="630"/>
  <c r="M41" i="630"/>
  <c r="N41" i="630" s="1"/>
  <c r="K41" i="630"/>
  <c r="G41" i="630"/>
  <c r="O40" i="630"/>
  <c r="M40" i="630"/>
  <c r="K40" i="630"/>
  <c r="G40" i="630"/>
  <c r="O39" i="630"/>
  <c r="M39" i="630"/>
  <c r="K39" i="630"/>
  <c r="G39" i="630"/>
  <c r="AD38" i="630"/>
  <c r="Z38" i="630"/>
  <c r="Y38" i="630"/>
  <c r="T38" i="630"/>
  <c r="S38" i="630"/>
  <c r="L38" i="630"/>
  <c r="J38" i="630"/>
  <c r="K38" i="630" s="1"/>
  <c r="I38" i="630"/>
  <c r="AE28" i="630"/>
  <c r="O28" i="630"/>
  <c r="N28" i="630"/>
  <c r="M28" i="630"/>
  <c r="AF28" i="630" s="1"/>
  <c r="K28" i="630"/>
  <c r="G28" i="630"/>
  <c r="O27" i="630"/>
  <c r="M27" i="630"/>
  <c r="K27" i="630"/>
  <c r="G27" i="630"/>
  <c r="AE26" i="630"/>
  <c r="O26" i="630"/>
  <c r="N26" i="630"/>
  <c r="M26" i="630"/>
  <c r="AF26" i="630" s="1"/>
  <c r="K26" i="630"/>
  <c r="G26" i="630"/>
  <c r="O25" i="630"/>
  <c r="N25" i="630"/>
  <c r="P25" i="630" s="1"/>
  <c r="M25" i="630"/>
  <c r="AF25" i="630" s="1"/>
  <c r="K25" i="630"/>
  <c r="G25" i="630"/>
  <c r="O24" i="630"/>
  <c r="M24" i="630"/>
  <c r="K24" i="630"/>
  <c r="G24" i="630"/>
  <c r="O23" i="630"/>
  <c r="M23" i="630"/>
  <c r="AE23" i="630" s="1"/>
  <c r="K23" i="630"/>
  <c r="G23" i="630"/>
  <c r="AF22" i="630"/>
  <c r="O22" i="630"/>
  <c r="M22" i="630"/>
  <c r="K22" i="630"/>
  <c r="G22" i="630"/>
  <c r="AD21" i="630"/>
  <c r="Z21" i="630"/>
  <c r="Y21" i="630"/>
  <c r="T21" i="630"/>
  <c r="S21" i="630"/>
  <c r="L21" i="630"/>
  <c r="J21" i="630"/>
  <c r="K21" i="630" s="1"/>
  <c r="I21" i="630"/>
  <c r="O21" i="630" s="1"/>
  <c r="O9" i="630"/>
  <c r="M9" i="630"/>
  <c r="K9" i="630"/>
  <c r="G9" i="630"/>
  <c r="O8" i="630"/>
  <c r="M8" i="630"/>
  <c r="K8" i="630"/>
  <c r="G8" i="630"/>
  <c r="O7" i="630"/>
  <c r="M7" i="630"/>
  <c r="K7" i="630"/>
  <c r="G7" i="630"/>
  <c r="AF6" i="630"/>
  <c r="O6" i="630"/>
  <c r="M6" i="630"/>
  <c r="N6" i="630" s="1"/>
  <c r="K6" i="630"/>
  <c r="G6" i="630"/>
  <c r="O5" i="630"/>
  <c r="M5" i="630"/>
  <c r="AE5" i="630" s="1"/>
  <c r="K5" i="630"/>
  <c r="G5" i="630"/>
  <c r="H2" i="630"/>
  <c r="D1" i="630"/>
  <c r="F3" i="628" s="1"/>
  <c r="T140" i="629"/>
  <c r="S140" i="629"/>
  <c r="L140" i="629"/>
  <c r="J140" i="629"/>
  <c r="I140" i="629"/>
  <c r="O138" i="629"/>
  <c r="M138" i="629"/>
  <c r="K138" i="629"/>
  <c r="G138" i="629"/>
  <c r="AB137" i="629"/>
  <c r="O137" i="629"/>
  <c r="M137" i="629"/>
  <c r="AA137" i="629" s="1"/>
  <c r="K137" i="629"/>
  <c r="G137" i="629"/>
  <c r="O136" i="629"/>
  <c r="M136" i="629"/>
  <c r="N136" i="629" s="1"/>
  <c r="K136" i="629"/>
  <c r="G136" i="629"/>
  <c r="O135" i="629"/>
  <c r="M135" i="629"/>
  <c r="AB135" i="629" s="1"/>
  <c r="K135" i="629"/>
  <c r="G135" i="629"/>
  <c r="O134" i="629"/>
  <c r="M134" i="629"/>
  <c r="K134" i="629"/>
  <c r="G134" i="629"/>
  <c r="O133" i="629"/>
  <c r="M133" i="629"/>
  <c r="AA133" i="629" s="1"/>
  <c r="K133" i="629"/>
  <c r="G133" i="629"/>
  <c r="O132" i="629"/>
  <c r="M132" i="629"/>
  <c r="N132" i="629" s="1"/>
  <c r="K132" i="629"/>
  <c r="G132" i="629"/>
  <c r="O131" i="629"/>
  <c r="M131" i="629"/>
  <c r="AB131" i="629" s="1"/>
  <c r="K131" i="629"/>
  <c r="G131" i="629"/>
  <c r="O130" i="629"/>
  <c r="M130" i="629"/>
  <c r="K130" i="629"/>
  <c r="G130" i="629"/>
  <c r="O129" i="629"/>
  <c r="M129" i="629"/>
  <c r="AA129" i="629" s="1"/>
  <c r="K129" i="629"/>
  <c r="G129" i="629"/>
  <c r="O128" i="629"/>
  <c r="M128" i="629"/>
  <c r="N128" i="629" s="1"/>
  <c r="K128" i="629"/>
  <c r="G128" i="629"/>
  <c r="O127" i="629"/>
  <c r="M127" i="629"/>
  <c r="AB127" i="629" s="1"/>
  <c r="K127" i="629"/>
  <c r="G127" i="629"/>
  <c r="AA126" i="629"/>
  <c r="O126" i="629"/>
  <c r="M126" i="629"/>
  <c r="K126" i="629"/>
  <c r="G126" i="629"/>
  <c r="O125" i="629"/>
  <c r="M125" i="629"/>
  <c r="K125" i="629"/>
  <c r="G125" i="629"/>
  <c r="O124" i="629"/>
  <c r="N124" i="629"/>
  <c r="M124" i="629"/>
  <c r="K124" i="629"/>
  <c r="G124" i="629"/>
  <c r="T123" i="629"/>
  <c r="S123" i="629"/>
  <c r="L123" i="629"/>
  <c r="J123" i="629"/>
  <c r="I123" i="629"/>
  <c r="K123" i="629" s="1"/>
  <c r="O112" i="629"/>
  <c r="M112" i="629"/>
  <c r="N112" i="629" s="1"/>
  <c r="K112" i="629"/>
  <c r="G112" i="629"/>
  <c r="O111" i="629"/>
  <c r="M111" i="629"/>
  <c r="AB111" i="629" s="1"/>
  <c r="K111" i="629"/>
  <c r="G111" i="629"/>
  <c r="AB110" i="629"/>
  <c r="AA110" i="629"/>
  <c r="O110" i="629"/>
  <c r="N110" i="629"/>
  <c r="M110" i="629"/>
  <c r="K110" i="629"/>
  <c r="G110" i="629"/>
  <c r="O109" i="629"/>
  <c r="M109" i="629"/>
  <c r="K109" i="629"/>
  <c r="G109" i="629"/>
  <c r="O108" i="629"/>
  <c r="M108" i="629"/>
  <c r="N108" i="629" s="1"/>
  <c r="K108" i="629"/>
  <c r="G108" i="629"/>
  <c r="O107" i="629"/>
  <c r="M107" i="629"/>
  <c r="N107" i="629" s="1"/>
  <c r="K107" i="629"/>
  <c r="G107" i="629"/>
  <c r="T106" i="629"/>
  <c r="S106" i="629"/>
  <c r="L106" i="629"/>
  <c r="O106" i="629" s="1"/>
  <c r="J106" i="629"/>
  <c r="K106" i="629" s="1"/>
  <c r="I106" i="629"/>
  <c r="O94" i="629"/>
  <c r="M94" i="629"/>
  <c r="AB94" i="629" s="1"/>
  <c r="K94" i="629"/>
  <c r="G94" i="629"/>
  <c r="O93" i="629"/>
  <c r="N93" i="629"/>
  <c r="Q93" i="629" s="1"/>
  <c r="M93" i="629"/>
  <c r="K93" i="629"/>
  <c r="G93" i="629"/>
  <c r="O92" i="629"/>
  <c r="N92" i="629"/>
  <c r="M92" i="629"/>
  <c r="K92" i="629"/>
  <c r="G92" i="629"/>
  <c r="O91" i="629"/>
  <c r="M91" i="629"/>
  <c r="N91" i="629" s="1"/>
  <c r="K91" i="629"/>
  <c r="G91" i="629"/>
  <c r="O90" i="629"/>
  <c r="M90" i="629"/>
  <c r="K90" i="629"/>
  <c r="G90" i="629"/>
  <c r="T89" i="629"/>
  <c r="S89" i="629"/>
  <c r="L89" i="629"/>
  <c r="O89" i="629" s="1"/>
  <c r="J89" i="629"/>
  <c r="K89" i="629" s="1"/>
  <c r="I89" i="629"/>
  <c r="O75" i="629"/>
  <c r="M75" i="629"/>
  <c r="AB75" i="629" s="1"/>
  <c r="K75" i="629"/>
  <c r="G75" i="629"/>
  <c r="AB74" i="629"/>
  <c r="AA74" i="629"/>
  <c r="Q74" i="629"/>
  <c r="O74" i="629"/>
  <c r="M74" i="629"/>
  <c r="N74" i="629" s="1"/>
  <c r="K74" i="629"/>
  <c r="G74" i="629"/>
  <c r="O73" i="629"/>
  <c r="M73" i="629"/>
  <c r="K73" i="629"/>
  <c r="G73" i="629"/>
  <c r="T72" i="629"/>
  <c r="S72" i="629"/>
  <c r="L72" i="629"/>
  <c r="J72" i="629"/>
  <c r="K72" i="629" s="1"/>
  <c r="I72" i="629"/>
  <c r="AB61" i="629"/>
  <c r="AA61" i="629"/>
  <c r="O61" i="629"/>
  <c r="N61" i="629"/>
  <c r="M61" i="629"/>
  <c r="K61" i="629"/>
  <c r="G61" i="629"/>
  <c r="O60" i="629"/>
  <c r="M60" i="629"/>
  <c r="N60" i="629" s="1"/>
  <c r="K60" i="629"/>
  <c r="G60" i="629"/>
  <c r="O59" i="629"/>
  <c r="M59" i="629"/>
  <c r="AB59" i="629" s="1"/>
  <c r="K59" i="629"/>
  <c r="G59" i="629"/>
  <c r="O58" i="629"/>
  <c r="N58" i="629"/>
  <c r="Q58" i="629" s="1"/>
  <c r="M58" i="629"/>
  <c r="K58" i="629"/>
  <c r="G58" i="629"/>
  <c r="AB57" i="629"/>
  <c r="O57" i="629"/>
  <c r="M57" i="629"/>
  <c r="AA57" i="629" s="1"/>
  <c r="K57" i="629"/>
  <c r="G57" i="629"/>
  <c r="O56" i="629"/>
  <c r="M56" i="629"/>
  <c r="K56" i="629"/>
  <c r="G56" i="629"/>
  <c r="T55" i="629"/>
  <c r="S55" i="629"/>
  <c r="L55" i="629"/>
  <c r="J55" i="629"/>
  <c r="I55" i="629"/>
  <c r="O44" i="629"/>
  <c r="M44" i="629"/>
  <c r="N44" i="629" s="1"/>
  <c r="K44" i="629"/>
  <c r="G44" i="629"/>
  <c r="O43" i="629"/>
  <c r="M43" i="629"/>
  <c r="AB43" i="629" s="1"/>
  <c r="K43" i="629"/>
  <c r="G43" i="629"/>
  <c r="O42" i="629"/>
  <c r="M42" i="629"/>
  <c r="AA42" i="629" s="1"/>
  <c r="K42" i="629"/>
  <c r="G42" i="629"/>
  <c r="AB41" i="629"/>
  <c r="O41" i="629"/>
  <c r="M41" i="629"/>
  <c r="AA41" i="629" s="1"/>
  <c r="K41" i="629"/>
  <c r="G41" i="629"/>
  <c r="O40" i="629"/>
  <c r="M40" i="629"/>
  <c r="N40" i="629" s="1"/>
  <c r="K40" i="629"/>
  <c r="G40" i="629"/>
  <c r="AB39" i="629"/>
  <c r="AA39" i="629"/>
  <c r="O39" i="629"/>
  <c r="N39" i="629"/>
  <c r="Q39" i="629" s="1"/>
  <c r="M39" i="629"/>
  <c r="K39" i="629"/>
  <c r="G39" i="629"/>
  <c r="T38" i="629"/>
  <c r="S38" i="629"/>
  <c r="L38" i="629"/>
  <c r="O38" i="629" s="1"/>
  <c r="J38" i="629"/>
  <c r="K38" i="629" s="1"/>
  <c r="I38" i="629"/>
  <c r="O24" i="629"/>
  <c r="M24" i="629"/>
  <c r="AB24" i="629" s="1"/>
  <c r="K24" i="629"/>
  <c r="G24" i="629"/>
  <c r="AB23" i="629"/>
  <c r="O23" i="629"/>
  <c r="M23" i="629"/>
  <c r="K23" i="629"/>
  <c r="G23" i="629"/>
  <c r="O22" i="629"/>
  <c r="M22" i="629"/>
  <c r="M38" i="629" s="1"/>
  <c r="K22" i="629"/>
  <c r="G22" i="629"/>
  <c r="T21" i="629"/>
  <c r="S21" i="629"/>
  <c r="L21" i="629"/>
  <c r="J21" i="629"/>
  <c r="I21" i="629"/>
  <c r="O8" i="629"/>
  <c r="M8" i="629"/>
  <c r="AA8" i="629" s="1"/>
  <c r="K8" i="629"/>
  <c r="G8" i="629"/>
  <c r="O7" i="629"/>
  <c r="M7" i="629"/>
  <c r="N7" i="629" s="1"/>
  <c r="K7" i="629"/>
  <c r="G7" i="629"/>
  <c r="O6" i="629"/>
  <c r="M6" i="629"/>
  <c r="AB6" i="629" s="1"/>
  <c r="K6" i="629"/>
  <c r="G6" i="629"/>
  <c r="O5" i="629"/>
  <c r="M5" i="629"/>
  <c r="K5" i="629"/>
  <c r="G5" i="629"/>
  <c r="H2" i="629"/>
  <c r="D1" i="629"/>
  <c r="X34" i="628"/>
  <c r="W34" i="628"/>
  <c r="V34" i="628"/>
  <c r="M8" i="628" s="1"/>
  <c r="P34" i="628"/>
  <c r="O34" i="628"/>
  <c r="N34" i="628"/>
  <c r="M34" i="628"/>
  <c r="G34" i="628"/>
  <c r="O16" i="628"/>
  <c r="N16" i="628"/>
  <c r="M16" i="628"/>
  <c r="J16" i="628"/>
  <c r="I16" i="628"/>
  <c r="H16" i="628"/>
  <c r="G16" i="628"/>
  <c r="F16" i="628"/>
  <c r="E16" i="628"/>
  <c r="F8" i="628"/>
  <c r="M7" i="628"/>
  <c r="K7" i="628"/>
  <c r="I7" i="628"/>
  <c r="G7" i="628"/>
  <c r="F7" i="628"/>
  <c r="E7" i="628"/>
  <c r="M6" i="628"/>
  <c r="K6" i="628"/>
  <c r="I6" i="628"/>
  <c r="G6" i="628"/>
  <c r="F6" i="628"/>
  <c r="E6" i="628"/>
  <c r="AD157" i="627"/>
  <c r="Z157" i="627"/>
  <c r="Y157" i="627"/>
  <c r="L157" i="627"/>
  <c r="O157" i="627" s="1"/>
  <c r="J157" i="627"/>
  <c r="I157" i="627"/>
  <c r="AF142" i="627"/>
  <c r="O142" i="627"/>
  <c r="N142" i="627"/>
  <c r="M142" i="627"/>
  <c r="AE142" i="627" s="1"/>
  <c r="K142" i="627"/>
  <c r="G142" i="627"/>
  <c r="AE141" i="627"/>
  <c r="O141" i="627"/>
  <c r="N141" i="627"/>
  <c r="M141" i="627"/>
  <c r="AF141" i="627" s="1"/>
  <c r="K141" i="627"/>
  <c r="G141" i="627"/>
  <c r="AD140" i="627"/>
  <c r="Z140" i="627"/>
  <c r="Y140" i="627"/>
  <c r="O140" i="627"/>
  <c r="L140" i="627"/>
  <c r="J140" i="627"/>
  <c r="K140" i="627" s="1"/>
  <c r="I140" i="627"/>
  <c r="O125" i="627"/>
  <c r="M125" i="627"/>
  <c r="K125" i="627"/>
  <c r="G125" i="627"/>
  <c r="O124" i="627"/>
  <c r="M124" i="627"/>
  <c r="AF124" i="627" s="1"/>
  <c r="K124" i="627"/>
  <c r="G124" i="627"/>
  <c r="AD123" i="627"/>
  <c r="Z123" i="627"/>
  <c r="Y123" i="627"/>
  <c r="L123" i="627"/>
  <c r="O123" i="627" s="1"/>
  <c r="J123" i="627"/>
  <c r="K123" i="627" s="1"/>
  <c r="I123" i="627"/>
  <c r="AE109" i="627"/>
  <c r="O109" i="627"/>
  <c r="M109" i="627"/>
  <c r="AF109" i="627" s="1"/>
  <c r="K109" i="627"/>
  <c r="G109" i="627"/>
  <c r="AF108" i="627"/>
  <c r="O108" i="627"/>
  <c r="N108" i="627"/>
  <c r="Q108" i="627" s="1"/>
  <c r="M108" i="627"/>
  <c r="AE108" i="627" s="1"/>
  <c r="K108" i="627"/>
  <c r="G108" i="627"/>
  <c r="O107" i="627"/>
  <c r="N107" i="627"/>
  <c r="M107" i="627"/>
  <c r="M123" i="627" s="1"/>
  <c r="K107" i="627"/>
  <c r="G107" i="627"/>
  <c r="AD106" i="627"/>
  <c r="Z106" i="627"/>
  <c r="Y106" i="627"/>
  <c r="L106" i="627"/>
  <c r="O106" i="627" s="1"/>
  <c r="J106" i="627"/>
  <c r="K106" i="627" s="1"/>
  <c r="I106" i="627"/>
  <c r="O91" i="627"/>
  <c r="M91" i="627"/>
  <c r="K91" i="627"/>
  <c r="G91" i="627"/>
  <c r="AF90" i="627"/>
  <c r="O90" i="627"/>
  <c r="M90" i="627"/>
  <c r="N90" i="627" s="1"/>
  <c r="K90" i="627"/>
  <c r="G90" i="627"/>
  <c r="AD89" i="627"/>
  <c r="Z89" i="627"/>
  <c r="Y89" i="627"/>
  <c r="L89" i="627"/>
  <c r="J89" i="627"/>
  <c r="I89" i="627"/>
  <c r="K89" i="627" s="1"/>
  <c r="O74" i="627"/>
  <c r="M74" i="627"/>
  <c r="N74" i="627" s="1"/>
  <c r="K74" i="627"/>
  <c r="G74" i="627"/>
  <c r="O73" i="627"/>
  <c r="M73" i="627"/>
  <c r="N73" i="627" s="1"/>
  <c r="K73" i="627"/>
  <c r="G73" i="627"/>
  <c r="AD72" i="627"/>
  <c r="Z72" i="627"/>
  <c r="Y72" i="627"/>
  <c r="L72" i="627"/>
  <c r="J72" i="627"/>
  <c r="I72" i="627"/>
  <c r="AF64" i="627"/>
  <c r="AE64" i="627"/>
  <c r="O64" i="627"/>
  <c r="M64" i="627"/>
  <c r="N64" i="627" s="1"/>
  <c r="K64" i="627"/>
  <c r="G64" i="627"/>
  <c r="AE63" i="627"/>
  <c r="O63" i="627"/>
  <c r="M63" i="627"/>
  <c r="AF63" i="627" s="1"/>
  <c r="K63" i="627"/>
  <c r="G63" i="627"/>
  <c r="O62" i="627"/>
  <c r="M62" i="627"/>
  <c r="AF62" i="627" s="1"/>
  <c r="K62" i="627"/>
  <c r="G62" i="627"/>
  <c r="AF61" i="627"/>
  <c r="O61" i="627"/>
  <c r="N61" i="627"/>
  <c r="M61" i="627"/>
  <c r="AE61" i="627" s="1"/>
  <c r="K61" i="627"/>
  <c r="G61" i="627"/>
  <c r="O60" i="627"/>
  <c r="M60" i="627"/>
  <c r="N60" i="627" s="1"/>
  <c r="K60" i="627"/>
  <c r="G60" i="627"/>
  <c r="AE59" i="627"/>
  <c r="O59" i="627"/>
  <c r="M59" i="627"/>
  <c r="AF59" i="627" s="1"/>
  <c r="K59" i="627"/>
  <c r="G59" i="627"/>
  <c r="O58" i="627"/>
  <c r="M58" i="627"/>
  <c r="AE58" i="627" s="1"/>
  <c r="K58" i="627"/>
  <c r="G58" i="627"/>
  <c r="AF57" i="627"/>
  <c r="AE57" i="627"/>
  <c r="O57" i="627"/>
  <c r="N57" i="627"/>
  <c r="Q57" i="627" s="1"/>
  <c r="M57" i="627"/>
  <c r="K57" i="627"/>
  <c r="G57" i="627"/>
  <c r="O56" i="627"/>
  <c r="M56" i="627"/>
  <c r="K56" i="627"/>
  <c r="G56" i="627"/>
  <c r="AD55" i="627"/>
  <c r="Z55" i="627"/>
  <c r="Y55" i="627"/>
  <c r="L55" i="627"/>
  <c r="J55" i="627"/>
  <c r="I55" i="627"/>
  <c r="O45" i="627"/>
  <c r="M45" i="627"/>
  <c r="N45" i="627" s="1"/>
  <c r="K45" i="627"/>
  <c r="G45" i="627"/>
  <c r="AE44" i="627"/>
  <c r="O44" i="627"/>
  <c r="N44" i="627"/>
  <c r="Q44" i="627" s="1"/>
  <c r="M44" i="627"/>
  <c r="AF44" i="627" s="1"/>
  <c r="K44" i="627"/>
  <c r="G44" i="627"/>
  <c r="AF43" i="627"/>
  <c r="AE43" i="627"/>
  <c r="O43" i="627"/>
  <c r="N43" i="627"/>
  <c r="P43" i="627" s="1"/>
  <c r="M43" i="627"/>
  <c r="K43" i="627"/>
  <c r="G43" i="627"/>
  <c r="AE42" i="627"/>
  <c r="O42" i="627"/>
  <c r="N42" i="627"/>
  <c r="M42" i="627"/>
  <c r="AF42" i="627" s="1"/>
  <c r="K42" i="627"/>
  <c r="G42" i="627"/>
  <c r="O41" i="627"/>
  <c r="M41" i="627"/>
  <c r="N41" i="627" s="1"/>
  <c r="K41" i="627"/>
  <c r="G41" i="627"/>
  <c r="O40" i="627"/>
  <c r="M40" i="627"/>
  <c r="AF40" i="627" s="1"/>
  <c r="K40" i="627"/>
  <c r="G40" i="627"/>
  <c r="O39" i="627"/>
  <c r="M39" i="627"/>
  <c r="K39" i="627"/>
  <c r="G39" i="627"/>
  <c r="AD38" i="627"/>
  <c r="Z38" i="627"/>
  <c r="Y38" i="627"/>
  <c r="L38" i="627"/>
  <c r="J38" i="627"/>
  <c r="I38" i="627"/>
  <c r="O38" i="627" s="1"/>
  <c r="O28" i="627"/>
  <c r="M28" i="627"/>
  <c r="AF28" i="627" s="1"/>
  <c r="K28" i="627"/>
  <c r="G28" i="627"/>
  <c r="O27" i="627"/>
  <c r="M27" i="627"/>
  <c r="AE27" i="627" s="1"/>
  <c r="K27" i="627"/>
  <c r="G27" i="627"/>
  <c r="O26" i="627"/>
  <c r="M26" i="627"/>
  <c r="AE26" i="627" s="1"/>
  <c r="K26" i="627"/>
  <c r="G26" i="627"/>
  <c r="O25" i="627"/>
  <c r="M25" i="627"/>
  <c r="N25" i="627" s="1"/>
  <c r="K25" i="627"/>
  <c r="G25" i="627"/>
  <c r="O24" i="627"/>
  <c r="M24" i="627"/>
  <c r="AF24" i="627" s="1"/>
  <c r="K24" i="627"/>
  <c r="G24" i="627"/>
  <c r="AF23" i="627"/>
  <c r="O23" i="627"/>
  <c r="M23" i="627"/>
  <c r="AE23" i="627" s="1"/>
  <c r="K23" i="627"/>
  <c r="G23" i="627"/>
  <c r="O22" i="627"/>
  <c r="M22" i="627"/>
  <c r="K22" i="627"/>
  <c r="G22" i="627"/>
  <c r="AD21" i="627"/>
  <c r="Z21" i="627"/>
  <c r="Z2" i="627" s="1"/>
  <c r="P6" i="625" s="1"/>
  <c r="Y21" i="627"/>
  <c r="L21" i="627"/>
  <c r="J21" i="627"/>
  <c r="I21" i="627"/>
  <c r="O10" i="627"/>
  <c r="M10" i="627"/>
  <c r="AF10" i="627" s="1"/>
  <c r="K10" i="627"/>
  <c r="G10" i="627"/>
  <c r="O9" i="627"/>
  <c r="M9" i="627"/>
  <c r="AE9" i="627" s="1"/>
  <c r="K9" i="627"/>
  <c r="G9" i="627"/>
  <c r="O8" i="627"/>
  <c r="M8" i="627"/>
  <c r="AF8" i="627" s="1"/>
  <c r="K8" i="627"/>
  <c r="G8" i="627"/>
  <c r="O7" i="627"/>
  <c r="M7" i="627"/>
  <c r="AF7" i="627" s="1"/>
  <c r="K7" i="627"/>
  <c r="G7" i="627"/>
  <c r="O6" i="627"/>
  <c r="M6" i="627"/>
  <c r="AE6" i="627" s="1"/>
  <c r="K6" i="627"/>
  <c r="G6" i="627"/>
  <c r="AF5" i="627"/>
  <c r="AE5" i="627"/>
  <c r="P5" i="627"/>
  <c r="O5" i="627"/>
  <c r="M5" i="627"/>
  <c r="N5" i="627" s="1"/>
  <c r="K5" i="627"/>
  <c r="G5" i="627"/>
  <c r="H2" i="627"/>
  <c r="D1" i="627"/>
  <c r="L140" i="626"/>
  <c r="J140" i="626"/>
  <c r="K140" i="626" s="1"/>
  <c r="I140" i="626"/>
  <c r="O140" i="626" s="1"/>
  <c r="O135" i="626"/>
  <c r="M135" i="626"/>
  <c r="K135" i="626"/>
  <c r="G135" i="626"/>
  <c r="O134" i="626"/>
  <c r="M134" i="626"/>
  <c r="AB134" i="626" s="1"/>
  <c r="K134" i="626"/>
  <c r="G134" i="626"/>
  <c r="O133" i="626"/>
  <c r="M133" i="626"/>
  <c r="K133" i="626"/>
  <c r="G133" i="626"/>
  <c r="O132" i="626"/>
  <c r="M132" i="626"/>
  <c r="N132" i="626" s="1"/>
  <c r="K132" i="626"/>
  <c r="G132" i="626"/>
  <c r="O131" i="626"/>
  <c r="M131" i="626"/>
  <c r="K131" i="626"/>
  <c r="G131" i="626"/>
  <c r="AB130" i="626"/>
  <c r="O130" i="626"/>
  <c r="M130" i="626"/>
  <c r="N130" i="626" s="1"/>
  <c r="K130" i="626"/>
  <c r="G130" i="626"/>
  <c r="O129" i="626"/>
  <c r="M129" i="626"/>
  <c r="N129" i="626" s="1"/>
  <c r="Q129" i="626" s="1"/>
  <c r="K129" i="626"/>
  <c r="G129" i="626"/>
  <c r="O128" i="626"/>
  <c r="M128" i="626"/>
  <c r="N128" i="626" s="1"/>
  <c r="K128" i="626"/>
  <c r="G128" i="626"/>
  <c r="AA127" i="626"/>
  <c r="O127" i="626"/>
  <c r="M127" i="626"/>
  <c r="AB127" i="626" s="1"/>
  <c r="K127" i="626"/>
  <c r="G127" i="626"/>
  <c r="AA126" i="626"/>
  <c r="O126" i="626"/>
  <c r="M126" i="626"/>
  <c r="AB126" i="626" s="1"/>
  <c r="K126" i="626"/>
  <c r="G126" i="626"/>
  <c r="O125" i="626"/>
  <c r="M125" i="626"/>
  <c r="AA125" i="626" s="1"/>
  <c r="K125" i="626"/>
  <c r="G125" i="626"/>
  <c r="O124" i="626"/>
  <c r="M124" i="626"/>
  <c r="K124" i="626"/>
  <c r="G124" i="626"/>
  <c r="L123" i="626"/>
  <c r="J123" i="626"/>
  <c r="I123" i="626"/>
  <c r="O118" i="626"/>
  <c r="M118" i="626"/>
  <c r="N118" i="626" s="1"/>
  <c r="K118" i="626"/>
  <c r="G118" i="626"/>
  <c r="O117" i="626"/>
  <c r="M117" i="626"/>
  <c r="K117" i="626"/>
  <c r="G117" i="626"/>
  <c r="O116" i="626"/>
  <c r="M116" i="626"/>
  <c r="AB116" i="626" s="1"/>
  <c r="K116" i="626"/>
  <c r="G116" i="626"/>
  <c r="O115" i="626"/>
  <c r="N115" i="626"/>
  <c r="Q115" i="626" s="1"/>
  <c r="M115" i="626"/>
  <c r="K115" i="626"/>
  <c r="G115" i="626"/>
  <c r="AB114" i="626"/>
  <c r="O114" i="626"/>
  <c r="M114" i="626"/>
  <c r="N114" i="626" s="1"/>
  <c r="K114" i="626"/>
  <c r="G114" i="626"/>
  <c r="AB113" i="626"/>
  <c r="AA113" i="626"/>
  <c r="O113" i="626"/>
  <c r="N113" i="626"/>
  <c r="Q113" i="626" s="1"/>
  <c r="M113" i="626"/>
  <c r="K113" i="626"/>
  <c r="G113" i="626"/>
  <c r="O112" i="626"/>
  <c r="M112" i="626"/>
  <c r="AA112" i="626" s="1"/>
  <c r="K112" i="626"/>
  <c r="G112" i="626"/>
  <c r="AA111" i="626"/>
  <c r="O111" i="626"/>
  <c r="N111" i="626"/>
  <c r="Q111" i="626" s="1"/>
  <c r="M111" i="626"/>
  <c r="AB111" i="626" s="1"/>
  <c r="K111" i="626"/>
  <c r="G111" i="626"/>
  <c r="O110" i="626"/>
  <c r="M110" i="626"/>
  <c r="N110" i="626" s="1"/>
  <c r="K110" i="626"/>
  <c r="G110" i="626"/>
  <c r="AB109" i="626"/>
  <c r="O109" i="626"/>
  <c r="M109" i="626"/>
  <c r="AA109" i="626" s="1"/>
  <c r="K109" i="626"/>
  <c r="G109" i="626"/>
  <c r="O108" i="626"/>
  <c r="M108" i="626"/>
  <c r="K108" i="626"/>
  <c r="G108" i="626"/>
  <c r="AB107" i="626"/>
  <c r="O107" i="626"/>
  <c r="N107" i="626"/>
  <c r="M107" i="626"/>
  <c r="AA107" i="626" s="1"/>
  <c r="K107" i="626"/>
  <c r="G107" i="626"/>
  <c r="L106" i="626"/>
  <c r="O106" i="626" s="1"/>
  <c r="J106" i="626"/>
  <c r="I106" i="626"/>
  <c r="K106" i="626" s="1"/>
  <c r="O92" i="626"/>
  <c r="M92" i="626"/>
  <c r="N92" i="626" s="1"/>
  <c r="K92" i="626"/>
  <c r="G92" i="626"/>
  <c r="O91" i="626"/>
  <c r="M91" i="626"/>
  <c r="AA91" i="626" s="1"/>
  <c r="K91" i="626"/>
  <c r="G91" i="626"/>
  <c r="AB90" i="626"/>
  <c r="O90" i="626"/>
  <c r="M90" i="626"/>
  <c r="K90" i="626"/>
  <c r="G90" i="626"/>
  <c r="O89" i="626"/>
  <c r="L89" i="626"/>
  <c r="J89" i="626"/>
  <c r="I89" i="626"/>
  <c r="O74" i="626"/>
  <c r="M74" i="626"/>
  <c r="AB74" i="626" s="1"/>
  <c r="K74" i="626"/>
  <c r="G74" i="626"/>
  <c r="O73" i="626"/>
  <c r="M73" i="626"/>
  <c r="K73" i="626"/>
  <c r="G73" i="626"/>
  <c r="L72" i="626"/>
  <c r="O72" i="626" s="1"/>
  <c r="J72" i="626"/>
  <c r="I72" i="626"/>
  <c r="AB64" i="626"/>
  <c r="AA64" i="626"/>
  <c r="O64" i="626"/>
  <c r="M64" i="626"/>
  <c r="N64" i="626" s="1"/>
  <c r="K64" i="626"/>
  <c r="G64" i="626"/>
  <c r="O63" i="626"/>
  <c r="M63" i="626"/>
  <c r="K63" i="626"/>
  <c r="G63" i="626"/>
  <c r="O62" i="626"/>
  <c r="M62" i="626"/>
  <c r="AA62" i="626" s="1"/>
  <c r="K62" i="626"/>
  <c r="G62" i="626"/>
  <c r="AA61" i="626"/>
  <c r="O61" i="626"/>
  <c r="N61" i="626"/>
  <c r="Q61" i="626" s="1"/>
  <c r="M61" i="626"/>
  <c r="AB61" i="626" s="1"/>
  <c r="K61" i="626"/>
  <c r="G61" i="626"/>
  <c r="AB60" i="626"/>
  <c r="AA60" i="626"/>
  <c r="O60" i="626"/>
  <c r="M60" i="626"/>
  <c r="N60" i="626" s="1"/>
  <c r="K60" i="626"/>
  <c r="G60" i="626"/>
  <c r="O59" i="626"/>
  <c r="M59" i="626"/>
  <c r="K59" i="626"/>
  <c r="G59" i="626"/>
  <c r="O58" i="626"/>
  <c r="M58" i="626"/>
  <c r="AB58" i="626" s="1"/>
  <c r="K58" i="626"/>
  <c r="G58" i="626"/>
  <c r="O57" i="626"/>
  <c r="M57" i="626"/>
  <c r="K57" i="626"/>
  <c r="G57" i="626"/>
  <c r="O56" i="626"/>
  <c r="M56" i="626"/>
  <c r="K56" i="626"/>
  <c r="G56" i="626"/>
  <c r="L55" i="626"/>
  <c r="J55" i="626"/>
  <c r="I55" i="626"/>
  <c r="O47" i="626"/>
  <c r="M47" i="626"/>
  <c r="AA47" i="626" s="1"/>
  <c r="K47" i="626"/>
  <c r="G47" i="626"/>
  <c r="AB46" i="626"/>
  <c r="AA46" i="626"/>
  <c r="O46" i="626"/>
  <c r="N46" i="626"/>
  <c r="M46" i="626"/>
  <c r="K46" i="626"/>
  <c r="G46" i="626"/>
  <c r="O45" i="626"/>
  <c r="M45" i="626"/>
  <c r="AA45" i="626" s="1"/>
  <c r="K45" i="626"/>
  <c r="G45" i="626"/>
  <c r="O44" i="626"/>
  <c r="M44" i="626"/>
  <c r="N44" i="626" s="1"/>
  <c r="K44" i="626"/>
  <c r="G44" i="626"/>
  <c r="O43" i="626"/>
  <c r="M43" i="626"/>
  <c r="AA43" i="626" s="1"/>
  <c r="K43" i="626"/>
  <c r="G43" i="626"/>
  <c r="AB42" i="626"/>
  <c r="AA42" i="626"/>
  <c r="O42" i="626"/>
  <c r="N42" i="626"/>
  <c r="M42" i="626"/>
  <c r="K42" i="626"/>
  <c r="G42" i="626"/>
  <c r="O41" i="626"/>
  <c r="M41" i="626"/>
  <c r="AA41" i="626" s="1"/>
  <c r="K41" i="626"/>
  <c r="G41" i="626"/>
  <c r="O40" i="626"/>
  <c r="M40" i="626"/>
  <c r="N40" i="626" s="1"/>
  <c r="K40" i="626"/>
  <c r="G40" i="626"/>
  <c r="O39" i="626"/>
  <c r="M39" i="626"/>
  <c r="K39" i="626"/>
  <c r="G39" i="626"/>
  <c r="L38" i="626"/>
  <c r="J38" i="626"/>
  <c r="K38" i="626" s="1"/>
  <c r="I38" i="626"/>
  <c r="O22" i="626"/>
  <c r="M22" i="626"/>
  <c r="AB22" i="626" s="1"/>
  <c r="K22" i="626"/>
  <c r="G22" i="626"/>
  <c r="L21" i="626"/>
  <c r="O21" i="626" s="1"/>
  <c r="J21" i="626"/>
  <c r="I21" i="626"/>
  <c r="O8" i="626"/>
  <c r="M8" i="626"/>
  <c r="AA8" i="626" s="1"/>
  <c r="K8" i="626"/>
  <c r="G8" i="626"/>
  <c r="O7" i="626"/>
  <c r="M7" i="626"/>
  <c r="AB7" i="626" s="1"/>
  <c r="K7" i="626"/>
  <c r="G7" i="626"/>
  <c r="AB6" i="626"/>
  <c r="AA6" i="626"/>
  <c r="O6" i="626"/>
  <c r="M6" i="626"/>
  <c r="N6" i="626" s="1"/>
  <c r="K6" i="626"/>
  <c r="G6" i="626"/>
  <c r="AB5" i="626"/>
  <c r="O5" i="626"/>
  <c r="M5" i="626"/>
  <c r="AA5" i="626" s="1"/>
  <c r="K5" i="626"/>
  <c r="G5" i="626"/>
  <c r="H2" i="626"/>
  <c r="D1" i="626"/>
  <c r="X34" i="625"/>
  <c r="W34" i="625"/>
  <c r="V34" i="625"/>
  <c r="P34" i="625"/>
  <c r="O34" i="625"/>
  <c r="N34" i="625"/>
  <c r="M34" i="625"/>
  <c r="G34" i="625"/>
  <c r="O16" i="625"/>
  <c r="N16" i="625"/>
  <c r="M16" i="625"/>
  <c r="I8" i="625" s="1"/>
  <c r="J16" i="625"/>
  <c r="I16" i="625"/>
  <c r="H16" i="625"/>
  <c r="G16" i="625"/>
  <c r="F16" i="625"/>
  <c r="E16" i="625"/>
  <c r="F8" i="625"/>
  <c r="M7" i="625"/>
  <c r="K7" i="625"/>
  <c r="I7" i="625"/>
  <c r="G7" i="625"/>
  <c r="F7" i="625"/>
  <c r="E7" i="625"/>
  <c r="M6" i="625"/>
  <c r="K6" i="625"/>
  <c r="I6" i="625"/>
  <c r="G6" i="625"/>
  <c r="F6" i="625"/>
  <c r="E6" i="625"/>
  <c r="F3" i="625"/>
  <c r="AB6" i="647" l="1"/>
  <c r="AA6" i="647"/>
  <c r="N6" i="647"/>
  <c r="M72" i="647"/>
  <c r="AB56" i="647"/>
  <c r="AA56" i="647"/>
  <c r="N56" i="647"/>
  <c r="AE91" i="648"/>
  <c r="AF91" i="648"/>
  <c r="N91" i="648"/>
  <c r="Q91" i="648" s="1"/>
  <c r="P142" i="627"/>
  <c r="Q142" i="627"/>
  <c r="AF8" i="630"/>
  <c r="AE8" i="630"/>
  <c r="K21" i="638"/>
  <c r="K38" i="638"/>
  <c r="N60" i="638"/>
  <c r="AA60" i="638"/>
  <c r="M55" i="642"/>
  <c r="AF39" i="642"/>
  <c r="AE39" i="642"/>
  <c r="N39" i="642"/>
  <c r="Q39" i="642" s="1"/>
  <c r="Q26" i="630"/>
  <c r="P26" i="630"/>
  <c r="AA90" i="626"/>
  <c r="N90" i="626"/>
  <c r="Q107" i="626"/>
  <c r="P107" i="626"/>
  <c r="AB118" i="626"/>
  <c r="Q61" i="627"/>
  <c r="O72" i="627"/>
  <c r="F1" i="629"/>
  <c r="F2" i="629" s="1"/>
  <c r="AA92" i="629"/>
  <c r="AB92" i="629"/>
  <c r="AB61" i="632"/>
  <c r="Q73" i="635"/>
  <c r="AB109" i="641"/>
  <c r="AA109" i="641"/>
  <c r="N109" i="641"/>
  <c r="P109" i="641" s="1"/>
  <c r="N125" i="627"/>
  <c r="Q125" i="627" s="1"/>
  <c r="AF125" i="627"/>
  <c r="AE125" i="627"/>
  <c r="G8" i="628"/>
  <c r="Q92" i="629"/>
  <c r="P92" i="629"/>
  <c r="AF39" i="633"/>
  <c r="N39" i="633"/>
  <c r="AF64" i="636"/>
  <c r="N64" i="636"/>
  <c r="Q64" i="636" s="1"/>
  <c r="AB128" i="638"/>
  <c r="N128" i="638"/>
  <c r="Q128" i="638" s="1"/>
  <c r="K38" i="627"/>
  <c r="AA5" i="629"/>
  <c r="AB5" i="629"/>
  <c r="AE56" i="630"/>
  <c r="N56" i="630"/>
  <c r="Q56" i="630" s="1"/>
  <c r="M72" i="630"/>
  <c r="AE72" i="630" s="1"/>
  <c r="AF60" i="630"/>
  <c r="AE60" i="630"/>
  <c r="AC2" i="603"/>
  <c r="AC2" i="636"/>
  <c r="Q6" i="634" s="1"/>
  <c r="N124" i="638"/>
  <c r="P124" i="638" s="1"/>
  <c r="AA124" i="638"/>
  <c r="AE39" i="630"/>
  <c r="N39" i="630"/>
  <c r="Q39" i="630" s="1"/>
  <c r="G8" i="625"/>
  <c r="AB115" i="626"/>
  <c r="AA115" i="626"/>
  <c r="K21" i="627"/>
  <c r="AF9" i="630"/>
  <c r="AE9" i="630"/>
  <c r="N9" i="630"/>
  <c r="Q9" i="630" s="1"/>
  <c r="AE27" i="630"/>
  <c r="AF27" i="630"/>
  <c r="N60" i="630"/>
  <c r="Q60" i="630" s="1"/>
  <c r="AC2" i="624"/>
  <c r="E8" i="631"/>
  <c r="O21" i="632"/>
  <c r="AE39" i="633"/>
  <c r="AF59" i="633"/>
  <c r="AE59" i="633"/>
  <c r="N59" i="633"/>
  <c r="AB134" i="641"/>
  <c r="N134" i="641"/>
  <c r="AB131" i="626"/>
  <c r="N131" i="626"/>
  <c r="Q131" i="626" s="1"/>
  <c r="AF23" i="630"/>
  <c r="AF39" i="630"/>
  <c r="AF56" i="630"/>
  <c r="AA90" i="632"/>
  <c r="AF43" i="633"/>
  <c r="AE43" i="633"/>
  <c r="N43" i="633"/>
  <c r="Q43" i="633" s="1"/>
  <c r="N124" i="636"/>
  <c r="Q124" i="636" s="1"/>
  <c r="AF124" i="636"/>
  <c r="AF63" i="648"/>
  <c r="AE63" i="648"/>
  <c r="N63" i="648"/>
  <c r="Q63" i="648" s="1"/>
  <c r="AB57" i="626"/>
  <c r="N57" i="626"/>
  <c r="Q57" i="626" s="1"/>
  <c r="M123" i="626"/>
  <c r="Y2" i="627"/>
  <c r="O6" i="625" s="1"/>
  <c r="AA58" i="629"/>
  <c r="AB58" i="629"/>
  <c r="AB93" i="629"/>
  <c r="AA93" i="629"/>
  <c r="N5" i="630"/>
  <c r="Q5" i="630" s="1"/>
  <c r="G8" i="631"/>
  <c r="Q130" i="641"/>
  <c r="P130" i="641"/>
  <c r="AA134" i="641"/>
  <c r="AF26" i="639"/>
  <c r="AE26" i="639"/>
  <c r="N26" i="639"/>
  <c r="P26" i="639" s="1"/>
  <c r="N108" i="654"/>
  <c r="AF108" i="654"/>
  <c r="AB132" i="632"/>
  <c r="AA132" i="632"/>
  <c r="Q42" i="626"/>
  <c r="AA57" i="626"/>
  <c r="AE7" i="627"/>
  <c r="I8" i="628"/>
  <c r="AF5" i="630"/>
  <c r="AE24" i="630"/>
  <c r="AF24" i="630"/>
  <c r="K157" i="630"/>
  <c r="N132" i="632"/>
  <c r="Q132" i="632" s="1"/>
  <c r="P40" i="633"/>
  <c r="Q40" i="633"/>
  <c r="AF60" i="633"/>
  <c r="AE60" i="633"/>
  <c r="I8" i="634"/>
  <c r="Q6" i="635"/>
  <c r="N23" i="635"/>
  <c r="Q23" i="635" s="1"/>
  <c r="O21" i="629"/>
  <c r="H1" i="629"/>
  <c r="AA22" i="626"/>
  <c r="Q46" i="626"/>
  <c r="N73" i="626"/>
  <c r="M89" i="626"/>
  <c r="AA89" i="626" s="1"/>
  <c r="AC2" i="618"/>
  <c r="N135" i="644"/>
  <c r="AB135" i="644"/>
  <c r="N76" i="650"/>
  <c r="AA76" i="650"/>
  <c r="AB91" i="626"/>
  <c r="AA109" i="629"/>
  <c r="AB109" i="629"/>
  <c r="M21" i="630"/>
  <c r="AE21" i="630" s="1"/>
  <c r="N24" i="630"/>
  <c r="Q24" i="630" s="1"/>
  <c r="N111" i="632"/>
  <c r="AB111" i="632"/>
  <c r="AF61" i="636"/>
  <c r="AE61" i="636"/>
  <c r="AB111" i="641"/>
  <c r="AA111" i="641"/>
  <c r="N111" i="641"/>
  <c r="Q111" i="641" s="1"/>
  <c r="AA134" i="626"/>
  <c r="N134" i="626"/>
  <c r="F1" i="626"/>
  <c r="K8" i="625"/>
  <c r="AB136" i="635"/>
  <c r="AA136" i="635"/>
  <c r="N136" i="635"/>
  <c r="Q61" i="636"/>
  <c r="N8" i="653"/>
  <c r="AB8" i="653"/>
  <c r="H1" i="626"/>
  <c r="M89" i="629"/>
  <c r="AA73" i="629"/>
  <c r="AE28" i="633"/>
  <c r="N28" i="633"/>
  <c r="AF28" i="633"/>
  <c r="AB135" i="626"/>
  <c r="AA135" i="626"/>
  <c r="N135" i="626"/>
  <c r="Q135" i="626" s="1"/>
  <c r="AA131" i="626"/>
  <c r="N7" i="645"/>
  <c r="AF7" i="645"/>
  <c r="AB93" i="635"/>
  <c r="AA93" i="635"/>
  <c r="N45" i="636"/>
  <c r="Q45" i="636" s="1"/>
  <c r="F1" i="638"/>
  <c r="M55" i="626"/>
  <c r="P113" i="626"/>
  <c r="AB133" i="626"/>
  <c r="AA133" i="626"/>
  <c r="AB73" i="629"/>
  <c r="Q110" i="629"/>
  <c r="Q124" i="629"/>
  <c r="AB138" i="629"/>
  <c r="N138" i="629"/>
  <c r="AA138" i="629"/>
  <c r="N11" i="633"/>
  <c r="P11" i="633" s="1"/>
  <c r="AF11" i="633"/>
  <c r="AE11" i="633"/>
  <c r="AF41" i="633"/>
  <c r="AE41" i="633"/>
  <c r="AF142" i="633"/>
  <c r="AE142" i="633"/>
  <c r="N142" i="633"/>
  <c r="Q142" i="633" s="1"/>
  <c r="AF41" i="636"/>
  <c r="AE41" i="636"/>
  <c r="O106" i="639"/>
  <c r="AB42" i="629"/>
  <c r="N42" i="629"/>
  <c r="Q42" i="629" s="1"/>
  <c r="N73" i="629"/>
  <c r="N127" i="635"/>
  <c r="AB127" i="635"/>
  <c r="N74" i="626"/>
  <c r="AA117" i="626"/>
  <c r="N117" i="626"/>
  <c r="P117" i="626" s="1"/>
  <c r="Q43" i="627"/>
  <c r="N7" i="626"/>
  <c r="Q7" i="626" s="1"/>
  <c r="M72" i="627"/>
  <c r="N40" i="627"/>
  <c r="Q40" i="627" s="1"/>
  <c r="Q42" i="627"/>
  <c r="P42" i="627"/>
  <c r="Q138" i="629"/>
  <c r="AA92" i="632"/>
  <c r="AB92" i="632"/>
  <c r="Q141" i="627"/>
  <c r="AF124" i="630"/>
  <c r="N124" i="630"/>
  <c r="Q124" i="630" s="1"/>
  <c r="AE124" i="630"/>
  <c r="AB59" i="626"/>
  <c r="AA59" i="626"/>
  <c r="AB63" i="626"/>
  <c r="AA63" i="626"/>
  <c r="P129" i="626"/>
  <c r="AE107" i="633"/>
  <c r="AF107" i="633"/>
  <c r="AB47" i="626"/>
  <c r="N107" i="630"/>
  <c r="AF107" i="630"/>
  <c r="AE107" i="630"/>
  <c r="AA112" i="632"/>
  <c r="N107" i="633"/>
  <c r="Q107" i="633" s="1"/>
  <c r="AB128" i="635"/>
  <c r="AA128" i="635"/>
  <c r="N128" i="635"/>
  <c r="Q128" i="635" s="1"/>
  <c r="AE10" i="636"/>
  <c r="Y2" i="639"/>
  <c r="O6" i="637" s="1"/>
  <c r="Q56" i="651"/>
  <c r="N58" i="630"/>
  <c r="Q58" i="630" s="1"/>
  <c r="N133" i="626"/>
  <c r="N27" i="627"/>
  <c r="Q27" i="627" s="1"/>
  <c r="AF58" i="630"/>
  <c r="N7" i="633"/>
  <c r="AE7" i="633"/>
  <c r="AF7" i="633"/>
  <c r="N41" i="633"/>
  <c r="Q41" i="633" s="1"/>
  <c r="AF125" i="633"/>
  <c r="N125" i="633"/>
  <c r="Q125" i="633" s="1"/>
  <c r="AA39" i="626"/>
  <c r="AE60" i="627"/>
  <c r="M106" i="626"/>
  <c r="N106" i="626" s="1"/>
  <c r="AA110" i="626"/>
  <c r="AB129" i="626"/>
  <c r="AF27" i="627"/>
  <c r="AE40" i="627"/>
  <c r="AF60" i="627"/>
  <c r="P107" i="627"/>
  <c r="Q107" i="627"/>
  <c r="AB129" i="629"/>
  <c r="M38" i="630"/>
  <c r="AE38" i="630" s="1"/>
  <c r="AE22" i="630"/>
  <c r="P124" i="635"/>
  <c r="AF10" i="636"/>
  <c r="Q108" i="638"/>
  <c r="Z2" i="639"/>
  <c r="P6" i="637" s="1"/>
  <c r="AA107" i="644"/>
  <c r="N107" i="644"/>
  <c r="Q107" i="644" s="1"/>
  <c r="N125" i="626"/>
  <c r="AB125" i="626"/>
  <c r="Q117" i="626"/>
  <c r="AB133" i="629"/>
  <c r="K55" i="630"/>
  <c r="M8" i="625"/>
  <c r="O89" i="627"/>
  <c r="H1" i="630"/>
  <c r="O38" i="630"/>
  <c r="N41" i="636"/>
  <c r="Q41" i="636" s="1"/>
  <c r="AA7" i="626"/>
  <c r="AB43" i="626"/>
  <c r="AB117" i="626"/>
  <c r="AA129" i="626"/>
  <c r="N9" i="627"/>
  <c r="Q9" i="627" s="1"/>
  <c r="N23" i="627"/>
  <c r="Q23" i="627" s="1"/>
  <c r="AB110" i="626"/>
  <c r="N126" i="626"/>
  <c r="AF9" i="627"/>
  <c r="AD2" i="627"/>
  <c r="R6" i="625" s="1"/>
  <c r="AA125" i="629"/>
  <c r="AB125" i="629"/>
  <c r="N22" i="630"/>
  <c r="Q22" i="630" s="1"/>
  <c r="N59" i="630"/>
  <c r="P59" i="630" s="1"/>
  <c r="AE59" i="630"/>
  <c r="AC2" i="606"/>
  <c r="Q93" i="632"/>
  <c r="AB138" i="632"/>
  <c r="AA138" i="632"/>
  <c r="N138" i="632"/>
  <c r="Q138" i="632" s="1"/>
  <c r="P62" i="633"/>
  <c r="AF90" i="633"/>
  <c r="M106" i="633"/>
  <c r="N106" i="633" s="1"/>
  <c r="AE90" i="633"/>
  <c r="K38" i="636"/>
  <c r="AF143" i="636"/>
  <c r="N143" i="636"/>
  <c r="Q143" i="636" s="1"/>
  <c r="AB6" i="638"/>
  <c r="AA6" i="638"/>
  <c r="AB8" i="641"/>
  <c r="AA8" i="641"/>
  <c r="Q6" i="644"/>
  <c r="P6" i="644"/>
  <c r="Z2" i="645"/>
  <c r="P6" i="643" s="1"/>
  <c r="K106" i="645"/>
  <c r="O72" i="650"/>
  <c r="Q10" i="651"/>
  <c r="P10" i="651"/>
  <c r="AD2" i="636"/>
  <c r="R6" i="634" s="1"/>
  <c r="Q8" i="641"/>
  <c r="P8" i="641"/>
  <c r="AF56" i="642"/>
  <c r="N56" i="642"/>
  <c r="AF59" i="645"/>
  <c r="N59" i="645"/>
  <c r="Q59" i="645" s="1"/>
  <c r="Y2" i="648"/>
  <c r="O6" i="646" s="1"/>
  <c r="M72" i="651"/>
  <c r="AF56" i="651"/>
  <c r="AE56" i="651"/>
  <c r="O72" i="651"/>
  <c r="M106" i="653"/>
  <c r="AB90" i="653"/>
  <c r="AA90" i="653"/>
  <c r="N90" i="653"/>
  <c r="M72" i="629"/>
  <c r="F1" i="630"/>
  <c r="F2" i="630" s="1"/>
  <c r="Y2" i="630"/>
  <c r="O6" i="628" s="1"/>
  <c r="M72" i="632"/>
  <c r="AB129" i="632"/>
  <c r="AA129" i="632"/>
  <c r="AD2" i="633"/>
  <c r="R6" i="631" s="1"/>
  <c r="K123" i="635"/>
  <c r="F1" i="636"/>
  <c r="F2" i="636" s="1"/>
  <c r="AE91" i="636"/>
  <c r="O106" i="638"/>
  <c r="K106" i="638"/>
  <c r="AF126" i="639"/>
  <c r="AA58" i="641"/>
  <c r="P61" i="642"/>
  <c r="N143" i="642"/>
  <c r="AF143" i="642"/>
  <c r="AE143" i="642"/>
  <c r="AB44" i="644"/>
  <c r="AB59" i="644"/>
  <c r="AA59" i="644"/>
  <c r="K21" i="645"/>
  <c r="N106" i="645"/>
  <c r="O55" i="647"/>
  <c r="K140" i="648"/>
  <c r="AA137" i="650"/>
  <c r="K72" i="626"/>
  <c r="N56" i="629"/>
  <c r="Q56" i="629" s="1"/>
  <c r="O123" i="629"/>
  <c r="N62" i="630"/>
  <c r="Q62" i="630" s="1"/>
  <c r="AF142" i="630"/>
  <c r="AE142" i="630"/>
  <c r="N56" i="632"/>
  <c r="Q56" i="632" s="1"/>
  <c r="N129" i="632"/>
  <c r="N45" i="633"/>
  <c r="Q45" i="633" s="1"/>
  <c r="Y2" i="633"/>
  <c r="O6" i="631" s="1"/>
  <c r="N58" i="635"/>
  <c r="Q58" i="635" s="1"/>
  <c r="O123" i="635"/>
  <c r="AB132" i="635"/>
  <c r="AA132" i="635"/>
  <c r="AF26" i="636"/>
  <c r="AE26" i="636"/>
  <c r="K123" i="636"/>
  <c r="N132" i="638"/>
  <c r="Q132" i="638" s="1"/>
  <c r="AF10" i="639"/>
  <c r="AE10" i="639"/>
  <c r="K123" i="639"/>
  <c r="K55" i="641"/>
  <c r="N59" i="644"/>
  <c r="Q59" i="644" s="1"/>
  <c r="N131" i="644"/>
  <c r="AB131" i="644"/>
  <c r="AA131" i="644"/>
  <c r="O21" i="645"/>
  <c r="H1" i="645"/>
  <c r="AF25" i="648"/>
  <c r="N25" i="648"/>
  <c r="Q25" i="648" s="1"/>
  <c r="N46" i="648"/>
  <c r="Q46" i="648" s="1"/>
  <c r="N58" i="648"/>
  <c r="AF58" i="648"/>
  <c r="AE58" i="648"/>
  <c r="O140" i="648"/>
  <c r="H1" i="651"/>
  <c r="N56" i="651"/>
  <c r="P56" i="651" s="1"/>
  <c r="N73" i="653"/>
  <c r="AB73" i="653"/>
  <c r="M89" i="653"/>
  <c r="AB89" i="653" s="1"/>
  <c r="AC73" i="653" s="1"/>
  <c r="P130" i="653"/>
  <c r="M55" i="654"/>
  <c r="N55" i="654" s="1"/>
  <c r="N39" i="654"/>
  <c r="Q39" i="654" s="1"/>
  <c r="AF43" i="654"/>
  <c r="AE43" i="654"/>
  <c r="AE126" i="630"/>
  <c r="AF126" i="630"/>
  <c r="M106" i="635"/>
  <c r="AF6" i="639"/>
  <c r="AE6" i="639"/>
  <c r="O21" i="641"/>
  <c r="H1" i="641"/>
  <c r="M89" i="641"/>
  <c r="AB89" i="641" s="1"/>
  <c r="AC73" i="641" s="1"/>
  <c r="AB73" i="641"/>
  <c r="AA73" i="641"/>
  <c r="P39" i="642"/>
  <c r="Y2" i="645"/>
  <c r="O6" i="643" s="1"/>
  <c r="AF25" i="645"/>
  <c r="O89" i="645"/>
  <c r="AF6" i="648"/>
  <c r="N6" i="648"/>
  <c r="Q6" i="648" s="1"/>
  <c r="AB130" i="653"/>
  <c r="N130" i="653"/>
  <c r="Q130" i="653" s="1"/>
  <c r="P74" i="629"/>
  <c r="O38" i="632"/>
  <c r="AB56" i="632"/>
  <c r="AF42" i="633"/>
  <c r="AE42" i="633"/>
  <c r="M89" i="635"/>
  <c r="M140" i="635"/>
  <c r="AB124" i="635"/>
  <c r="K89" i="636"/>
  <c r="AB59" i="641"/>
  <c r="AA59" i="641"/>
  <c r="AF90" i="642"/>
  <c r="AE90" i="642"/>
  <c r="AA23" i="644"/>
  <c r="AB41" i="644"/>
  <c r="AA41" i="644"/>
  <c r="N41" i="644"/>
  <c r="Q41" i="644" s="1"/>
  <c r="AB59" i="650"/>
  <c r="AA59" i="650"/>
  <c r="AB59" i="653"/>
  <c r="N59" i="653"/>
  <c r="Q60" i="636"/>
  <c r="O140" i="636"/>
  <c r="AA107" i="638"/>
  <c r="M123" i="638"/>
  <c r="AB123" i="638" s="1"/>
  <c r="AC107" i="638" s="1"/>
  <c r="Y2" i="651"/>
  <c r="O6" i="649" s="1"/>
  <c r="N27" i="654"/>
  <c r="N59" i="641"/>
  <c r="Q59" i="641" s="1"/>
  <c r="Q90" i="641"/>
  <c r="P90" i="641"/>
  <c r="AE57" i="642"/>
  <c r="N90" i="642"/>
  <c r="Q90" i="642" s="1"/>
  <c r="AB23" i="644"/>
  <c r="AD2" i="645"/>
  <c r="R6" i="643" s="1"/>
  <c r="Q112" i="647"/>
  <c r="O55" i="648"/>
  <c r="Q59" i="650"/>
  <c r="Q73" i="650"/>
  <c r="P131" i="650"/>
  <c r="AA114" i="626"/>
  <c r="K72" i="627"/>
  <c r="K8" i="628"/>
  <c r="AA23" i="629"/>
  <c r="N23" i="629"/>
  <c r="Q61" i="629"/>
  <c r="P61" i="629"/>
  <c r="M140" i="629"/>
  <c r="O140" i="630"/>
  <c r="K21" i="632"/>
  <c r="H1" i="632"/>
  <c r="AA108" i="632"/>
  <c r="Q58" i="633"/>
  <c r="P58" i="633"/>
  <c r="M38" i="635"/>
  <c r="K106" i="635"/>
  <c r="N57" i="636"/>
  <c r="N107" i="638"/>
  <c r="Q107" i="638" s="1"/>
  <c r="M21" i="639"/>
  <c r="AF21" i="639" s="1"/>
  <c r="AG5" i="639" s="1"/>
  <c r="AA135" i="641"/>
  <c r="AB135" i="641"/>
  <c r="N75" i="644"/>
  <c r="AB75" i="644"/>
  <c r="AA75" i="644"/>
  <c r="N132" i="644"/>
  <c r="Q132" i="644" s="1"/>
  <c r="AF40" i="645"/>
  <c r="AE40" i="645"/>
  <c r="AF61" i="645"/>
  <c r="AE61" i="645"/>
  <c r="N141" i="645"/>
  <c r="Q141" i="645" s="1"/>
  <c r="AF141" i="645"/>
  <c r="AE141" i="645"/>
  <c r="AF43" i="648"/>
  <c r="AE43" i="648"/>
  <c r="AE124" i="648"/>
  <c r="AF124" i="648"/>
  <c r="N124" i="648"/>
  <c r="Q124" i="648" s="1"/>
  <c r="AF41" i="651"/>
  <c r="AE41" i="651"/>
  <c r="M140" i="651"/>
  <c r="N114" i="653"/>
  <c r="AB114" i="653"/>
  <c r="AA114" i="653"/>
  <c r="P59" i="635"/>
  <c r="Q91" i="635"/>
  <c r="O106" i="635"/>
  <c r="Q27" i="636"/>
  <c r="AA111" i="638"/>
  <c r="AE56" i="639"/>
  <c r="M72" i="639"/>
  <c r="AF72" i="639" s="1"/>
  <c r="AG56" i="639" s="1"/>
  <c r="AB56" i="641"/>
  <c r="AA56" i="641"/>
  <c r="N74" i="641"/>
  <c r="P74" i="641" s="1"/>
  <c r="AB74" i="641"/>
  <c r="AA74" i="641"/>
  <c r="AB131" i="641"/>
  <c r="N73" i="642"/>
  <c r="AF73" i="642"/>
  <c r="AE73" i="642"/>
  <c r="Q61" i="645"/>
  <c r="AB112" i="647"/>
  <c r="M55" i="648"/>
  <c r="AE55" i="648" s="1"/>
  <c r="Q43" i="648"/>
  <c r="P43" i="648"/>
  <c r="P42" i="650"/>
  <c r="Q131" i="650"/>
  <c r="P26" i="651"/>
  <c r="AC2" i="651"/>
  <c r="Q6" i="649" s="1"/>
  <c r="AA59" i="653"/>
  <c r="AF27" i="654"/>
  <c r="N57" i="647"/>
  <c r="AA57" i="647"/>
  <c r="Q109" i="647"/>
  <c r="AB128" i="650"/>
  <c r="AA128" i="650"/>
  <c r="F1" i="651"/>
  <c r="F2" i="651" s="1"/>
  <c r="AF8" i="651"/>
  <c r="AE8" i="651"/>
  <c r="N8" i="651"/>
  <c r="Q8" i="651" s="1"/>
  <c r="N96" i="653"/>
  <c r="Q96" i="653" s="1"/>
  <c r="AB96" i="653"/>
  <c r="AA96" i="653"/>
  <c r="AB127" i="653"/>
  <c r="AA127" i="653"/>
  <c r="N6" i="654"/>
  <c r="AF6" i="654"/>
  <c r="AB134" i="638"/>
  <c r="AA134" i="638"/>
  <c r="Q26" i="639"/>
  <c r="AF58" i="642"/>
  <c r="AE58" i="642"/>
  <c r="N58" i="642"/>
  <c r="N141" i="642"/>
  <c r="Q141" i="642" s="1"/>
  <c r="AB39" i="650"/>
  <c r="AA39" i="650"/>
  <c r="M72" i="650"/>
  <c r="N72" i="650" s="1"/>
  <c r="AB56" i="650"/>
  <c r="AA56" i="650"/>
  <c r="N56" i="650"/>
  <c r="Q56" i="650" s="1"/>
  <c r="H1" i="650"/>
  <c r="N141" i="639"/>
  <c r="Q141" i="639" s="1"/>
  <c r="AF141" i="639"/>
  <c r="AE141" i="639"/>
  <c r="M55" i="641"/>
  <c r="AB39" i="641"/>
  <c r="AA39" i="641"/>
  <c r="AB128" i="641"/>
  <c r="AA128" i="641"/>
  <c r="N128" i="641"/>
  <c r="Q128" i="641" s="1"/>
  <c r="Q108" i="642"/>
  <c r="Q125" i="642"/>
  <c r="AF27" i="645"/>
  <c r="AE27" i="645"/>
  <c r="N27" i="645"/>
  <c r="Q27" i="645" s="1"/>
  <c r="N109" i="647"/>
  <c r="P109" i="647" s="1"/>
  <c r="N23" i="648"/>
  <c r="N27" i="648"/>
  <c r="N39" i="650"/>
  <c r="AA92" i="653"/>
  <c r="N39" i="641"/>
  <c r="M140" i="641"/>
  <c r="N140" i="641" s="1"/>
  <c r="AB124" i="641"/>
  <c r="AA124" i="641"/>
  <c r="N41" i="642"/>
  <c r="Q41" i="642" s="1"/>
  <c r="AF41" i="642"/>
  <c r="AE91" i="642"/>
  <c r="AE141" i="642"/>
  <c r="M106" i="647"/>
  <c r="AB106" i="647" s="1"/>
  <c r="AC90" i="647" s="1"/>
  <c r="P22" i="650"/>
  <c r="N110" i="650"/>
  <c r="Q110" i="650" s="1"/>
  <c r="AB125" i="650"/>
  <c r="AA125" i="650"/>
  <c r="N22" i="651"/>
  <c r="Q22" i="651" s="1"/>
  <c r="AB41" i="653"/>
  <c r="N41" i="653"/>
  <c r="Q41" i="653" s="1"/>
  <c r="K106" i="653"/>
  <c r="AB134" i="629"/>
  <c r="N134" i="629"/>
  <c r="Q134" i="629" s="1"/>
  <c r="N75" i="641"/>
  <c r="Q75" i="641" s="1"/>
  <c r="N124" i="641"/>
  <c r="AE10" i="642"/>
  <c r="AE23" i="642"/>
  <c r="AF91" i="642"/>
  <c r="AE108" i="642"/>
  <c r="AE125" i="642"/>
  <c r="AF141" i="642"/>
  <c r="AB124" i="644"/>
  <c r="AF23" i="645"/>
  <c r="AE23" i="645"/>
  <c r="N23" i="645"/>
  <c r="Q23" i="645" s="1"/>
  <c r="N41" i="645"/>
  <c r="K55" i="645"/>
  <c r="AE142" i="645"/>
  <c r="M89" i="647"/>
  <c r="AA73" i="647"/>
  <c r="H1" i="648"/>
  <c r="K8" i="649"/>
  <c r="N94" i="650"/>
  <c r="N108" i="651"/>
  <c r="Q108" i="651" s="1"/>
  <c r="M157" i="651"/>
  <c r="N141" i="651"/>
  <c r="Q141" i="651" s="1"/>
  <c r="O21" i="638"/>
  <c r="O72" i="629"/>
  <c r="Q44" i="632"/>
  <c r="M140" i="632"/>
  <c r="N124" i="632"/>
  <c r="Q124" i="632" s="1"/>
  <c r="M72" i="635"/>
  <c r="N56" i="635"/>
  <c r="Q56" i="635" s="1"/>
  <c r="K55" i="636"/>
  <c r="AF107" i="636"/>
  <c r="AE107" i="636"/>
  <c r="N107" i="636"/>
  <c r="Q107" i="636" s="1"/>
  <c r="N5" i="638"/>
  <c r="Q5" i="638" s="1"/>
  <c r="O72" i="639"/>
  <c r="O55" i="626"/>
  <c r="N109" i="626"/>
  <c r="O123" i="626"/>
  <c r="P130" i="626"/>
  <c r="N8" i="627"/>
  <c r="Q8" i="627" s="1"/>
  <c r="K55" i="627"/>
  <c r="AF91" i="627"/>
  <c r="N91" i="627"/>
  <c r="M38" i="639"/>
  <c r="AF125" i="639"/>
  <c r="N125" i="639"/>
  <c r="AE41" i="642"/>
  <c r="N109" i="644"/>
  <c r="Q109" i="644" s="1"/>
  <c r="AF9" i="645"/>
  <c r="N9" i="645"/>
  <c r="Q9" i="645" s="1"/>
  <c r="Q91" i="645"/>
  <c r="P91" i="645"/>
  <c r="P73" i="647"/>
  <c r="AA110" i="650"/>
  <c r="AF22" i="651"/>
  <c r="AF74" i="651"/>
  <c r="M89" i="651"/>
  <c r="AF89" i="651" s="1"/>
  <c r="AG73" i="651" s="1"/>
  <c r="AB108" i="638"/>
  <c r="AA108" i="638"/>
  <c r="K55" i="626"/>
  <c r="K123" i="626"/>
  <c r="AE24" i="633"/>
  <c r="N24" i="633"/>
  <c r="N75" i="638"/>
  <c r="P23" i="641"/>
  <c r="K89" i="626"/>
  <c r="O55" i="627"/>
  <c r="AB8" i="629"/>
  <c r="N41" i="629"/>
  <c r="K55" i="629"/>
  <c r="AB130" i="629"/>
  <c r="N130" i="629"/>
  <c r="Q130" i="629" s="1"/>
  <c r="AA134" i="629"/>
  <c r="K140" i="629"/>
  <c r="Z2" i="630"/>
  <c r="P6" i="628" s="1"/>
  <c r="N64" i="630"/>
  <c r="Q64" i="630" s="1"/>
  <c r="AF74" i="630"/>
  <c r="M157" i="630"/>
  <c r="AA6" i="632"/>
  <c r="AB6" i="632"/>
  <c r="AB91" i="632"/>
  <c r="AA91" i="632"/>
  <c r="Q131" i="632"/>
  <c r="AF24" i="633"/>
  <c r="N7" i="636"/>
  <c r="Q7" i="636" s="1"/>
  <c r="H1" i="636"/>
  <c r="O38" i="636"/>
  <c r="AB5" i="638"/>
  <c r="M55" i="638"/>
  <c r="N40" i="639"/>
  <c r="Q40" i="639" s="1"/>
  <c r="AA75" i="641"/>
  <c r="K89" i="642"/>
  <c r="K106" i="642"/>
  <c r="AF58" i="645"/>
  <c r="AE58" i="645"/>
  <c r="N58" i="645"/>
  <c r="M8" i="646"/>
  <c r="AE23" i="648"/>
  <c r="N75" i="650"/>
  <c r="Q75" i="650" s="1"/>
  <c r="AE108" i="651"/>
  <c r="N93" i="653"/>
  <c r="Q93" i="653" s="1"/>
  <c r="Y2" i="654"/>
  <c r="O6" i="652" s="1"/>
  <c r="Q40" i="632"/>
  <c r="AF7" i="630"/>
  <c r="N7" i="630"/>
  <c r="Q7" i="630" s="1"/>
  <c r="Q28" i="630"/>
  <c r="M55" i="630"/>
  <c r="AE55" i="630" s="1"/>
  <c r="AE8" i="627"/>
  <c r="AE73" i="627"/>
  <c r="O55" i="629"/>
  <c r="O140" i="629"/>
  <c r="AE7" i="630"/>
  <c r="AC2" i="600"/>
  <c r="Q91" i="632"/>
  <c r="P91" i="632"/>
  <c r="F1" i="633"/>
  <c r="F2" i="633" s="1"/>
  <c r="Q56" i="633"/>
  <c r="N42" i="635"/>
  <c r="AA42" i="635"/>
  <c r="AE58" i="636"/>
  <c r="N62" i="636"/>
  <c r="AF62" i="636"/>
  <c r="AE62" i="636"/>
  <c r="E8" i="637"/>
  <c r="Q39" i="638"/>
  <c r="Q135" i="638"/>
  <c r="AE125" i="639"/>
  <c r="P142" i="639"/>
  <c r="Q23" i="641"/>
  <c r="N110" i="641"/>
  <c r="Q110" i="641" s="1"/>
  <c r="AB110" i="641"/>
  <c r="AA110" i="641"/>
  <c r="N7" i="642"/>
  <c r="Q7" i="642" s="1"/>
  <c r="O89" i="642"/>
  <c r="O106" i="642"/>
  <c r="K123" i="642"/>
  <c r="Q73" i="644"/>
  <c r="AB90" i="644"/>
  <c r="Q94" i="644"/>
  <c r="AA109" i="644"/>
  <c r="M21" i="645"/>
  <c r="AF21" i="645" s="1"/>
  <c r="AG5" i="645" s="1"/>
  <c r="AE5" i="645"/>
  <c r="AE41" i="645"/>
  <c r="Q73" i="647"/>
  <c r="O21" i="648"/>
  <c r="N61" i="648"/>
  <c r="Q61" i="648" s="1"/>
  <c r="AF108" i="648"/>
  <c r="N108" i="648"/>
  <c r="Q108" i="648" s="1"/>
  <c r="AA7" i="650"/>
  <c r="AB23" i="650"/>
  <c r="AA23" i="650"/>
  <c r="AB91" i="650"/>
  <c r="AA91" i="650"/>
  <c r="AA94" i="650"/>
  <c r="AE74" i="651"/>
  <c r="K55" i="654"/>
  <c r="AA92" i="635"/>
  <c r="AB92" i="635"/>
  <c r="K21" i="636"/>
  <c r="Q130" i="626"/>
  <c r="N5" i="626"/>
  <c r="Q5" i="626" s="1"/>
  <c r="K21" i="626"/>
  <c r="M72" i="626"/>
  <c r="M140" i="626"/>
  <c r="N140" i="626" s="1"/>
  <c r="N127" i="626"/>
  <c r="Q127" i="626" s="1"/>
  <c r="AA130" i="626"/>
  <c r="Q5" i="627"/>
  <c r="K157" i="627"/>
  <c r="K21" i="629"/>
  <c r="P93" i="629"/>
  <c r="AB126" i="629"/>
  <c r="N126" i="629"/>
  <c r="Q126" i="629" s="1"/>
  <c r="AA130" i="629"/>
  <c r="O72" i="630"/>
  <c r="K89" i="630"/>
  <c r="AE91" i="630"/>
  <c r="AF108" i="630"/>
  <c r="AE108" i="630"/>
  <c r="N135" i="632"/>
  <c r="K140" i="632"/>
  <c r="AE44" i="633"/>
  <c r="N63" i="633"/>
  <c r="Q63" i="633" s="1"/>
  <c r="AA7" i="635"/>
  <c r="AB135" i="635"/>
  <c r="AF58" i="636"/>
  <c r="AB109" i="638"/>
  <c r="AA109" i="638"/>
  <c r="N109" i="638"/>
  <c r="Q109" i="638" s="1"/>
  <c r="F1" i="639"/>
  <c r="F2" i="639" s="1"/>
  <c r="AE44" i="639"/>
  <c r="AF44" i="639"/>
  <c r="N44" i="639"/>
  <c r="Q44" i="639" s="1"/>
  <c r="M8" i="640"/>
  <c r="AA23" i="641"/>
  <c r="K72" i="641"/>
  <c r="H1" i="642"/>
  <c r="M106" i="642"/>
  <c r="N106" i="642" s="1"/>
  <c r="O123" i="642"/>
  <c r="AB6" i="644"/>
  <c r="AA6" i="644"/>
  <c r="M89" i="644"/>
  <c r="AB89" i="644" s="1"/>
  <c r="AC73" i="644" s="1"/>
  <c r="K123" i="645"/>
  <c r="AF126" i="645"/>
  <c r="N39" i="647"/>
  <c r="AB39" i="647"/>
  <c r="AA39" i="647"/>
  <c r="N9" i="648"/>
  <c r="K21" i="648"/>
  <c r="AF57" i="648"/>
  <c r="M72" i="648"/>
  <c r="AF72" i="648" s="1"/>
  <c r="AG56" i="648" s="1"/>
  <c r="M8" i="649"/>
  <c r="AA75" i="650"/>
  <c r="N91" i="650"/>
  <c r="Q91" i="650" s="1"/>
  <c r="N6" i="651"/>
  <c r="AF10" i="651"/>
  <c r="AE10" i="651"/>
  <c r="K123" i="651"/>
  <c r="K89" i="653"/>
  <c r="K55" i="653"/>
  <c r="O140" i="653"/>
  <c r="O55" i="654"/>
  <c r="O38" i="653"/>
  <c r="O55" i="653"/>
  <c r="K123" i="654"/>
  <c r="O55" i="644"/>
  <c r="O140" i="645"/>
  <c r="K55" i="648"/>
  <c r="K72" i="651"/>
  <c r="O89" i="651"/>
  <c r="M55" i="653"/>
  <c r="AB55" i="653" s="1"/>
  <c r="AC39" i="653" s="1"/>
  <c r="O106" i="653"/>
  <c r="O123" i="653"/>
  <c r="AE142" i="654"/>
  <c r="M21" i="642"/>
  <c r="P5" i="644"/>
  <c r="Q8" i="644"/>
  <c r="Q91" i="644"/>
  <c r="Q8" i="645"/>
  <c r="M55" i="645"/>
  <c r="N55" i="645" s="1"/>
  <c r="AC2" i="645"/>
  <c r="Q6" i="643" s="1"/>
  <c r="Q137" i="647"/>
  <c r="M123" i="648"/>
  <c r="Q8" i="650"/>
  <c r="Q114" i="650"/>
  <c r="P135" i="650"/>
  <c r="N39" i="653"/>
  <c r="N42" i="653"/>
  <c r="Q42" i="653" s="1"/>
  <c r="N74" i="653"/>
  <c r="P74" i="653" s="1"/>
  <c r="H1" i="654"/>
  <c r="O21" i="654"/>
  <c r="N24" i="654"/>
  <c r="Q24" i="654" s="1"/>
  <c r="N40" i="654"/>
  <c r="Q40" i="654" s="1"/>
  <c r="K72" i="654"/>
  <c r="K140" i="654"/>
  <c r="F1" i="627"/>
  <c r="F2" i="627" s="1"/>
  <c r="O21" i="627"/>
  <c r="O55" i="630"/>
  <c r="AC2" i="627"/>
  <c r="Q6" i="625" s="1"/>
  <c r="I8" i="631"/>
  <c r="O72" i="632"/>
  <c r="M8" i="634"/>
  <c r="M123" i="641"/>
  <c r="N5" i="642"/>
  <c r="Q5" i="642" s="1"/>
  <c r="AC2" i="642"/>
  <c r="Q6" i="640" s="1"/>
  <c r="K106" i="644"/>
  <c r="N39" i="645"/>
  <c r="Q39" i="645" s="1"/>
  <c r="O157" i="645"/>
  <c r="N60" i="647"/>
  <c r="Q60" i="647" s="1"/>
  <c r="O106" i="647"/>
  <c r="F1" i="648"/>
  <c r="F2" i="648" s="1"/>
  <c r="N107" i="648"/>
  <c r="Q107" i="648" s="1"/>
  <c r="O157" i="648"/>
  <c r="M55" i="651"/>
  <c r="N45" i="651"/>
  <c r="Q45" i="651" s="1"/>
  <c r="AE60" i="651"/>
  <c r="O106" i="651"/>
  <c r="F1" i="653"/>
  <c r="N22" i="653"/>
  <c r="Q22" i="653" s="1"/>
  <c r="N131" i="653"/>
  <c r="P131" i="653" s="1"/>
  <c r="O72" i="654"/>
  <c r="O140" i="654"/>
  <c r="Q23" i="638"/>
  <c r="Q58" i="638"/>
  <c r="Q24" i="639"/>
  <c r="AC2" i="639"/>
  <c r="Q6" i="637" s="1"/>
  <c r="Q107" i="641"/>
  <c r="Y2" i="642"/>
  <c r="O6" i="640" s="1"/>
  <c r="AE126" i="642"/>
  <c r="AA5" i="644"/>
  <c r="O106" i="644"/>
  <c r="AB110" i="644"/>
  <c r="AE8" i="645"/>
  <c r="Q26" i="645"/>
  <c r="G8" i="646"/>
  <c r="AA42" i="647"/>
  <c r="Q91" i="647"/>
  <c r="AD2" i="648"/>
  <c r="R6" i="646" s="1"/>
  <c r="AE24" i="648"/>
  <c r="AE62" i="648"/>
  <c r="M106" i="648"/>
  <c r="N106" i="648" s="1"/>
  <c r="F1" i="650"/>
  <c r="F2" i="650" s="1"/>
  <c r="AA8" i="650"/>
  <c r="Q43" i="650"/>
  <c r="P73" i="650"/>
  <c r="AA111" i="650"/>
  <c r="AA114" i="650"/>
  <c r="Q135" i="650"/>
  <c r="AF23" i="651"/>
  <c r="AF27" i="651"/>
  <c r="Q39" i="651"/>
  <c r="AA42" i="653"/>
  <c r="AA74" i="653"/>
  <c r="N28" i="654"/>
  <c r="Q28" i="654" s="1"/>
  <c r="AE40" i="654"/>
  <c r="O123" i="632"/>
  <c r="Q133" i="632"/>
  <c r="K21" i="633"/>
  <c r="O55" i="633"/>
  <c r="F1" i="635"/>
  <c r="AB24" i="635"/>
  <c r="K72" i="638"/>
  <c r="N94" i="638"/>
  <c r="Q94" i="638" s="1"/>
  <c r="N126" i="638"/>
  <c r="Q126" i="638" s="1"/>
  <c r="N41" i="639"/>
  <c r="H1" i="639"/>
  <c r="F1" i="641"/>
  <c r="F2" i="641" s="1"/>
  <c r="Q57" i="641"/>
  <c r="N132" i="641"/>
  <c r="Q132" i="641" s="1"/>
  <c r="AE5" i="642"/>
  <c r="Q9" i="642"/>
  <c r="AD2" i="642"/>
  <c r="R6" i="640" s="1"/>
  <c r="Z2" i="642"/>
  <c r="P6" i="640" s="1"/>
  <c r="K21" i="644"/>
  <c r="F1" i="645"/>
  <c r="F2" i="645" s="1"/>
  <c r="AB42" i="647"/>
  <c r="AA60" i="647"/>
  <c r="N110" i="647"/>
  <c r="Q110" i="647" s="1"/>
  <c r="N133" i="647"/>
  <c r="Q133" i="647" s="1"/>
  <c r="N10" i="648"/>
  <c r="Q10" i="648" s="1"/>
  <c r="AF24" i="648"/>
  <c r="Q41" i="648"/>
  <c r="AF62" i="648"/>
  <c r="AE107" i="648"/>
  <c r="O123" i="650"/>
  <c r="AA135" i="650"/>
  <c r="O21" i="651"/>
  <c r="AE45" i="651"/>
  <c r="AA22" i="653"/>
  <c r="Q94" i="653"/>
  <c r="Q124" i="653"/>
  <c r="AA131" i="653"/>
  <c r="P56" i="654"/>
  <c r="M106" i="629"/>
  <c r="Q43" i="630"/>
  <c r="AC2" i="621"/>
  <c r="N23" i="632"/>
  <c r="Q23" i="632" s="1"/>
  <c r="M89" i="632"/>
  <c r="N127" i="632"/>
  <c r="N136" i="632"/>
  <c r="Q136" i="632" s="1"/>
  <c r="O21" i="633"/>
  <c r="K55" i="633"/>
  <c r="Q55" i="633" s="1"/>
  <c r="R39" i="633" s="1"/>
  <c r="K123" i="633"/>
  <c r="K140" i="633"/>
  <c r="Q60" i="635"/>
  <c r="Q26" i="636"/>
  <c r="O72" i="638"/>
  <c r="N130" i="638"/>
  <c r="Q130" i="638" s="1"/>
  <c r="P24" i="639"/>
  <c r="O38" i="639"/>
  <c r="G8" i="640"/>
  <c r="N43" i="641"/>
  <c r="Q43" i="641" s="1"/>
  <c r="M106" i="641"/>
  <c r="AA106" i="641" s="1"/>
  <c r="AA93" i="641"/>
  <c r="P107" i="641"/>
  <c r="AF5" i="642"/>
  <c r="N62" i="642"/>
  <c r="K140" i="642"/>
  <c r="I8" i="643"/>
  <c r="AA56" i="644"/>
  <c r="AA126" i="644"/>
  <c r="N43" i="645"/>
  <c r="N62" i="645"/>
  <c r="N90" i="645"/>
  <c r="Q90" i="645" s="1"/>
  <c r="F1" i="647"/>
  <c r="I3" i="646" s="1"/>
  <c r="M21" i="647"/>
  <c r="AB21" i="647" s="1"/>
  <c r="AC5" i="647" s="1"/>
  <c r="AA74" i="647"/>
  <c r="M140" i="647"/>
  <c r="N140" i="647" s="1"/>
  <c r="AE28" i="648"/>
  <c r="Q141" i="648"/>
  <c r="G8" i="649"/>
  <c r="O21" i="650"/>
  <c r="N24" i="650"/>
  <c r="Q24" i="650" s="1"/>
  <c r="AB73" i="650"/>
  <c r="M89" i="650"/>
  <c r="N89" i="650" s="1"/>
  <c r="AA92" i="650"/>
  <c r="K123" i="650"/>
  <c r="N126" i="650"/>
  <c r="Q126" i="650" s="1"/>
  <c r="AB22" i="653"/>
  <c r="AA39" i="653"/>
  <c r="K38" i="654"/>
  <c r="AB39" i="653"/>
  <c r="AD2" i="654"/>
  <c r="R6" i="652" s="1"/>
  <c r="M21" i="654"/>
  <c r="AE21" i="654" s="1"/>
  <c r="M38" i="627"/>
  <c r="AE38" i="627" s="1"/>
  <c r="M55" i="627"/>
  <c r="O123" i="630"/>
  <c r="AC2" i="609"/>
  <c r="O106" i="632"/>
  <c r="AA127" i="632"/>
  <c r="AA130" i="632"/>
  <c r="AA133" i="632"/>
  <c r="M55" i="636"/>
  <c r="M106" i="636"/>
  <c r="O55" i="638"/>
  <c r="M89" i="638"/>
  <c r="K140" i="638"/>
  <c r="AF58" i="639"/>
  <c r="AE107" i="639"/>
  <c r="AA24" i="641"/>
  <c r="AE62" i="642"/>
  <c r="K123" i="644"/>
  <c r="AE56" i="645"/>
  <c r="AE62" i="645"/>
  <c r="P107" i="645"/>
  <c r="M38" i="647"/>
  <c r="AB107" i="647"/>
  <c r="K38" i="648"/>
  <c r="Q45" i="648"/>
  <c r="AE59" i="648"/>
  <c r="P125" i="648"/>
  <c r="AE24" i="651"/>
  <c r="AE28" i="651"/>
  <c r="O140" i="651"/>
  <c r="AA43" i="653"/>
  <c r="AB128" i="653"/>
  <c r="N5" i="654"/>
  <c r="P5" i="654" s="1"/>
  <c r="M38" i="654"/>
  <c r="N61" i="654"/>
  <c r="Q61" i="654" s="1"/>
  <c r="N90" i="654"/>
  <c r="Q90" i="654" s="1"/>
  <c r="M157" i="654"/>
  <c r="AF157" i="654" s="1"/>
  <c r="AG141" i="654" s="1"/>
  <c r="N5" i="633"/>
  <c r="Q5" i="633" s="1"/>
  <c r="K21" i="635"/>
  <c r="N39" i="636"/>
  <c r="Q39" i="636" s="1"/>
  <c r="P24" i="638"/>
  <c r="Q127" i="638"/>
  <c r="O140" i="638"/>
  <c r="AA57" i="641"/>
  <c r="N6" i="642"/>
  <c r="Q6" i="642" s="1"/>
  <c r="AE9" i="642"/>
  <c r="M38" i="644"/>
  <c r="N38" i="644" s="1"/>
  <c r="P125" i="645"/>
  <c r="N22" i="647"/>
  <c r="N8" i="648"/>
  <c r="Q8" i="648" s="1"/>
  <c r="AE22" i="648"/>
  <c r="O38" i="648"/>
  <c r="AE41" i="648"/>
  <c r="AE141" i="648"/>
  <c r="AA57" i="650"/>
  <c r="Q93" i="650"/>
  <c r="AA112" i="650"/>
  <c r="N136" i="650"/>
  <c r="Q136" i="650" s="1"/>
  <c r="M21" i="651"/>
  <c r="N21" i="651" s="1"/>
  <c r="AF24" i="651"/>
  <c r="AF28" i="651"/>
  <c r="AD2" i="651"/>
  <c r="R6" i="649" s="1"/>
  <c r="N143" i="651"/>
  <c r="Q143" i="651" s="1"/>
  <c r="N58" i="653"/>
  <c r="AE41" i="654"/>
  <c r="N57" i="654"/>
  <c r="Q57" i="654" s="1"/>
  <c r="M89" i="654"/>
  <c r="AE107" i="654"/>
  <c r="M8" i="631"/>
  <c r="G8" i="634"/>
  <c r="N5" i="635"/>
  <c r="Q5" i="635" s="1"/>
  <c r="O21" i="635"/>
  <c r="AA43" i="635"/>
  <c r="Q126" i="635"/>
  <c r="N130" i="635"/>
  <c r="Q130" i="635" s="1"/>
  <c r="N134" i="635"/>
  <c r="Q134" i="635" s="1"/>
  <c r="AF25" i="639"/>
  <c r="M89" i="639"/>
  <c r="AF89" i="639" s="1"/>
  <c r="AG73" i="639" s="1"/>
  <c r="N94" i="641"/>
  <c r="Q94" i="641" s="1"/>
  <c r="N43" i="642"/>
  <c r="Q43" i="642" s="1"/>
  <c r="AE59" i="642"/>
  <c r="N107" i="642"/>
  <c r="Q107" i="642" s="1"/>
  <c r="N22" i="644"/>
  <c r="Q22" i="644" s="1"/>
  <c r="M55" i="644"/>
  <c r="O123" i="644"/>
  <c r="AB127" i="644"/>
  <c r="AA61" i="647"/>
  <c r="N75" i="647"/>
  <c r="Q75" i="647" s="1"/>
  <c r="N111" i="647"/>
  <c r="N125" i="647"/>
  <c r="Q125" i="647" s="1"/>
  <c r="N45" i="648"/>
  <c r="P45" i="648" s="1"/>
  <c r="N56" i="648"/>
  <c r="Q56" i="648" s="1"/>
  <c r="O123" i="648"/>
  <c r="N6" i="650"/>
  <c r="Q6" i="650" s="1"/>
  <c r="N61" i="650"/>
  <c r="Q61" i="650" s="1"/>
  <c r="AA74" i="650"/>
  <c r="M106" i="650"/>
  <c r="AA106" i="650" s="1"/>
  <c r="Z2" i="651"/>
  <c r="P6" i="649" s="1"/>
  <c r="O38" i="651"/>
  <c r="Q43" i="651"/>
  <c r="K8" i="652"/>
  <c r="AB7" i="653"/>
  <c r="K72" i="653"/>
  <c r="AA91" i="653"/>
  <c r="AA132" i="653"/>
  <c r="AE5" i="654"/>
  <c r="F1" i="654"/>
  <c r="F2" i="654" s="1"/>
  <c r="N26" i="654"/>
  <c r="Q26" i="654" s="1"/>
  <c r="AE61" i="654"/>
  <c r="N125" i="654"/>
  <c r="AD2" i="630"/>
  <c r="R6" i="628" s="1"/>
  <c r="K140" i="630"/>
  <c r="AC2" i="630"/>
  <c r="Q6" i="628" s="1"/>
  <c r="M123" i="632"/>
  <c r="AF5" i="633"/>
  <c r="AF25" i="633"/>
  <c r="O72" i="633"/>
  <c r="AC2" i="633"/>
  <c r="Q6" i="631" s="1"/>
  <c r="AB43" i="635"/>
  <c r="AE39" i="636"/>
  <c r="N56" i="636"/>
  <c r="Q56" i="636" s="1"/>
  <c r="M89" i="636"/>
  <c r="Q24" i="638"/>
  <c r="AB41" i="638"/>
  <c r="M72" i="638"/>
  <c r="Q131" i="638"/>
  <c r="N6" i="641"/>
  <c r="Q6" i="641" s="1"/>
  <c r="N41" i="641"/>
  <c r="AA61" i="641"/>
  <c r="N39" i="644"/>
  <c r="Q39" i="644" s="1"/>
  <c r="Q125" i="645"/>
  <c r="AA92" i="647"/>
  <c r="M89" i="648"/>
  <c r="K106" i="648"/>
  <c r="Q58" i="650"/>
  <c r="AE143" i="651"/>
  <c r="M8" i="652"/>
  <c r="AA40" i="653"/>
  <c r="AA95" i="653"/>
  <c r="AA136" i="653"/>
  <c r="AF5" i="654"/>
  <c r="N45" i="654"/>
  <c r="P45" i="654" s="1"/>
  <c r="AE57" i="654"/>
  <c r="P57" i="642"/>
  <c r="F1" i="644"/>
  <c r="I3" i="643" s="1"/>
  <c r="AC2" i="648"/>
  <c r="Q6" i="646" s="1"/>
  <c r="M38" i="650"/>
  <c r="AB38" i="650" s="1"/>
  <c r="AC22" i="650" s="1"/>
  <c r="AB40" i="653"/>
  <c r="AB58" i="653"/>
  <c r="Q128" i="653"/>
  <c r="P128" i="653"/>
  <c r="Q25" i="654"/>
  <c r="P25" i="654"/>
  <c r="P108" i="654"/>
  <c r="Q108" i="654"/>
  <c r="P124" i="654"/>
  <c r="Q124" i="654"/>
  <c r="Q43" i="653"/>
  <c r="P43" i="653"/>
  <c r="P113" i="653"/>
  <c r="Q113" i="653"/>
  <c r="Q73" i="653"/>
  <c r="P73" i="653"/>
  <c r="AB106" i="653"/>
  <c r="AC90" i="653" s="1"/>
  <c r="AA106" i="653"/>
  <c r="N106" i="653"/>
  <c r="AF21" i="654"/>
  <c r="AG5" i="654" s="1"/>
  <c r="N21" i="654"/>
  <c r="Q10" i="654"/>
  <c r="P10" i="654"/>
  <c r="P60" i="654"/>
  <c r="Q60" i="654"/>
  <c r="P7" i="653"/>
  <c r="Q7" i="653"/>
  <c r="N38" i="653"/>
  <c r="AB38" i="653"/>
  <c r="AC22" i="653" s="1"/>
  <c r="AA38" i="653"/>
  <c r="Q92" i="653"/>
  <c r="P92" i="653"/>
  <c r="AF89" i="654"/>
  <c r="AG73" i="654" s="1"/>
  <c r="AE89" i="654"/>
  <c r="N89" i="654"/>
  <c r="Q114" i="653"/>
  <c r="P114" i="653"/>
  <c r="Q44" i="653"/>
  <c r="P44" i="653"/>
  <c r="P109" i="653"/>
  <c r="Q109" i="653"/>
  <c r="AE55" i="654"/>
  <c r="AF38" i="654"/>
  <c r="AG22" i="654" s="1"/>
  <c r="AE38" i="654"/>
  <c r="N38" i="654"/>
  <c r="Q8" i="653"/>
  <c r="P8" i="653"/>
  <c r="Q40" i="653"/>
  <c r="P40" i="653"/>
  <c r="Q95" i="653"/>
  <c r="P95" i="653"/>
  <c r="F2" i="653"/>
  <c r="Q6" i="654"/>
  <c r="P6" i="654"/>
  <c r="P9" i="654"/>
  <c r="Q9" i="654"/>
  <c r="N106" i="654"/>
  <c r="AF106" i="654"/>
  <c r="AG90" i="654" s="1"/>
  <c r="AE106" i="654"/>
  <c r="AA55" i="653"/>
  <c r="N55" i="653"/>
  <c r="Q91" i="653"/>
  <c r="P91" i="653"/>
  <c r="Q110" i="653"/>
  <c r="P110" i="653"/>
  <c r="AA8" i="653"/>
  <c r="N24" i="653"/>
  <c r="M72" i="653"/>
  <c r="Q74" i="653"/>
  <c r="AB92" i="653"/>
  <c r="N126" i="653"/>
  <c r="Q127" i="653"/>
  <c r="Q131" i="653"/>
  <c r="N134" i="653"/>
  <c r="Q135" i="653"/>
  <c r="Q5" i="654"/>
  <c r="AE6" i="654"/>
  <c r="AE10" i="654"/>
  <c r="AF26" i="654"/>
  <c r="Q41" i="654"/>
  <c r="Q45" i="654"/>
  <c r="Q56" i="654"/>
  <c r="M72" i="654"/>
  <c r="N6" i="653"/>
  <c r="N57" i="653"/>
  <c r="N61" i="653"/>
  <c r="N89" i="653"/>
  <c r="N108" i="653"/>
  <c r="N112" i="653"/>
  <c r="N140" i="653"/>
  <c r="N8" i="654"/>
  <c r="AE25" i="654"/>
  <c r="P40" i="654"/>
  <c r="P44" i="654"/>
  <c r="AE56" i="654"/>
  <c r="N59" i="654"/>
  <c r="N63" i="654"/>
  <c r="N73" i="654"/>
  <c r="P91" i="654"/>
  <c r="P107" i="654"/>
  <c r="N157" i="654"/>
  <c r="N5" i="653"/>
  <c r="AA7" i="653"/>
  <c r="N23" i="653"/>
  <c r="AB43" i="653"/>
  <c r="N56" i="653"/>
  <c r="AA73" i="653"/>
  <c r="N76" i="653"/>
  <c r="AB91" i="653"/>
  <c r="P94" i="653"/>
  <c r="AB95" i="653"/>
  <c r="N107" i="653"/>
  <c r="AA109" i="653"/>
  <c r="AA113" i="653"/>
  <c r="N125" i="653"/>
  <c r="N129" i="653"/>
  <c r="N133" i="653"/>
  <c r="N137" i="653"/>
  <c r="AE9" i="654"/>
  <c r="P24" i="654"/>
  <c r="AF25" i="654"/>
  <c r="P28" i="654"/>
  <c r="P39" i="654"/>
  <c r="N43" i="654"/>
  <c r="AE60" i="654"/>
  <c r="P74" i="654"/>
  <c r="AE108" i="654"/>
  <c r="N143" i="654"/>
  <c r="AB113" i="653"/>
  <c r="AA126" i="653"/>
  <c r="AF9" i="654"/>
  <c r="AF60" i="654"/>
  <c r="AE124" i="654"/>
  <c r="N60" i="653"/>
  <c r="N111" i="653"/>
  <c r="N7" i="654"/>
  <c r="N11" i="654"/>
  <c r="N22" i="654"/>
  <c r="AE24" i="654"/>
  <c r="AE28" i="654"/>
  <c r="N58" i="654"/>
  <c r="N62" i="654"/>
  <c r="AE74" i="654"/>
  <c r="AF124" i="654"/>
  <c r="M140" i="654"/>
  <c r="AA6" i="653"/>
  <c r="M21" i="653"/>
  <c r="P22" i="653"/>
  <c r="P41" i="653"/>
  <c r="AA57" i="653"/>
  <c r="AA61" i="653"/>
  <c r="N75" i="653"/>
  <c r="AA89" i="653"/>
  <c r="P93" i="653"/>
  <c r="AA108" i="653"/>
  <c r="AA112" i="653"/>
  <c r="M123" i="653"/>
  <c r="P124" i="653"/>
  <c r="N132" i="653"/>
  <c r="N136" i="653"/>
  <c r="AA140" i="653"/>
  <c r="AE8" i="654"/>
  <c r="AE39" i="654"/>
  <c r="AE59" i="654"/>
  <c r="AE63" i="654"/>
  <c r="AE90" i="654"/>
  <c r="N142" i="654"/>
  <c r="E8" i="652"/>
  <c r="AA23" i="653"/>
  <c r="AA76" i="653"/>
  <c r="AA125" i="653"/>
  <c r="AA129" i="653"/>
  <c r="AA133" i="653"/>
  <c r="AA137" i="653"/>
  <c r="AF39" i="654"/>
  <c r="AE73" i="654"/>
  <c r="AF90" i="654"/>
  <c r="N126" i="654"/>
  <c r="AE143" i="654"/>
  <c r="AA5" i="653"/>
  <c r="AA41" i="653"/>
  <c r="AA56" i="653"/>
  <c r="AA93" i="653"/>
  <c r="AA107" i="653"/>
  <c r="P42" i="654"/>
  <c r="AF73" i="654"/>
  <c r="AA60" i="653"/>
  <c r="AA111" i="653"/>
  <c r="AE7" i="654"/>
  <c r="AE11" i="654"/>
  <c r="P26" i="654"/>
  <c r="AE58" i="654"/>
  <c r="AE62" i="654"/>
  <c r="M123" i="654"/>
  <c r="AA75" i="653"/>
  <c r="AE22" i="654"/>
  <c r="AE157" i="654"/>
  <c r="AF22" i="654"/>
  <c r="P55" i="650"/>
  <c r="Q55" i="650"/>
  <c r="R39" i="650" s="1"/>
  <c r="Q7" i="651"/>
  <c r="P7" i="651"/>
  <c r="P60" i="651"/>
  <c r="Q60" i="651"/>
  <c r="Q109" i="650"/>
  <c r="P109" i="650"/>
  <c r="AE72" i="651"/>
  <c r="N72" i="651"/>
  <c r="AF72" i="651"/>
  <c r="AG56" i="651" s="1"/>
  <c r="AB106" i="650"/>
  <c r="AC90" i="650" s="1"/>
  <c r="P28" i="651"/>
  <c r="Q28" i="651"/>
  <c r="Q7" i="650"/>
  <c r="P7" i="650"/>
  <c r="AB72" i="650"/>
  <c r="AC56" i="650" s="1"/>
  <c r="AA72" i="650"/>
  <c r="Q76" i="650"/>
  <c r="P76" i="650"/>
  <c r="Q44" i="651"/>
  <c r="P44" i="651"/>
  <c r="Q44" i="650"/>
  <c r="P44" i="650"/>
  <c r="Q60" i="650"/>
  <c r="P60" i="650"/>
  <c r="Q40" i="650"/>
  <c r="P40" i="650"/>
  <c r="Q61" i="651"/>
  <c r="P61" i="651"/>
  <c r="P24" i="651"/>
  <c r="Q24" i="651"/>
  <c r="N55" i="651"/>
  <c r="AF55" i="651"/>
  <c r="AG39" i="651" s="1"/>
  <c r="AE55" i="651"/>
  <c r="N38" i="651"/>
  <c r="AF38" i="651"/>
  <c r="AG22" i="651" s="1"/>
  <c r="AE38" i="651"/>
  <c r="AA38" i="650"/>
  <c r="N38" i="650"/>
  <c r="Q57" i="651"/>
  <c r="P57" i="651"/>
  <c r="AF157" i="651"/>
  <c r="AG141" i="651" s="1"/>
  <c r="AE157" i="651"/>
  <c r="N157" i="651"/>
  <c r="P89" i="650"/>
  <c r="Q89" i="650"/>
  <c r="R73" i="650" s="1"/>
  <c r="AE21" i="651"/>
  <c r="N5" i="651"/>
  <c r="AE7" i="651"/>
  <c r="N23" i="651"/>
  <c r="N27" i="651"/>
  <c r="AE57" i="651"/>
  <c r="AE61" i="651"/>
  <c r="AE89" i="651"/>
  <c r="AF107" i="651"/>
  <c r="AE140" i="651"/>
  <c r="N5" i="650"/>
  <c r="N107" i="650"/>
  <c r="M140" i="650"/>
  <c r="N9" i="651"/>
  <c r="N59" i="651"/>
  <c r="N63" i="651"/>
  <c r="N89" i="651"/>
  <c r="M106" i="651"/>
  <c r="AB7" i="650"/>
  <c r="AB40" i="650"/>
  <c r="P43" i="650"/>
  <c r="AB44" i="650"/>
  <c r="AA55" i="650"/>
  <c r="P59" i="650"/>
  <c r="AB60" i="650"/>
  <c r="AB76" i="650"/>
  <c r="AA89" i="650"/>
  <c r="P93" i="650"/>
  <c r="P108" i="650"/>
  <c r="P112" i="650"/>
  <c r="P126" i="650"/>
  <c r="P130" i="650"/>
  <c r="P134" i="650"/>
  <c r="P22" i="651"/>
  <c r="P43" i="651"/>
  <c r="N74" i="651"/>
  <c r="M123" i="651"/>
  <c r="N126" i="651"/>
  <c r="P143" i="651"/>
  <c r="N23" i="650"/>
  <c r="AB55" i="650"/>
  <c r="AC39" i="650" s="1"/>
  <c r="N74" i="650"/>
  <c r="AB89" i="650"/>
  <c r="AC73" i="650" s="1"/>
  <c r="N92" i="650"/>
  <c r="N96" i="650"/>
  <c r="O106" i="650"/>
  <c r="N111" i="650"/>
  <c r="N125" i="650"/>
  <c r="N129" i="650"/>
  <c r="N133" i="650"/>
  <c r="N137" i="650"/>
  <c r="AE39" i="651"/>
  <c r="N42" i="651"/>
  <c r="AF60" i="651"/>
  <c r="N73" i="651"/>
  <c r="N91" i="651"/>
  <c r="N142" i="651"/>
  <c r="M21" i="650"/>
  <c r="M123" i="650"/>
  <c r="E8" i="649"/>
  <c r="AF5" i="651"/>
  <c r="AE9" i="651"/>
  <c r="AE22" i="651"/>
  <c r="N25" i="651"/>
  <c r="AE59" i="651"/>
  <c r="AE63" i="651"/>
  <c r="N107" i="651"/>
  <c r="N125" i="651"/>
  <c r="AA5" i="650"/>
  <c r="AA107" i="650"/>
  <c r="P8" i="651"/>
  <c r="K21" i="651"/>
  <c r="AE26" i="651"/>
  <c r="P58" i="651"/>
  <c r="P62" i="651"/>
  <c r="P90" i="651"/>
  <c r="AE42" i="651"/>
  <c r="AE91" i="651"/>
  <c r="AE142" i="651"/>
  <c r="P8" i="650"/>
  <c r="P41" i="650"/>
  <c r="P57" i="650"/>
  <c r="P95" i="650"/>
  <c r="P110" i="650"/>
  <c r="P114" i="650"/>
  <c r="P128" i="650"/>
  <c r="P132" i="650"/>
  <c r="P41" i="651"/>
  <c r="P45" i="651"/>
  <c r="AE73" i="651"/>
  <c r="P124" i="651"/>
  <c r="AA22" i="650"/>
  <c r="P56" i="650"/>
  <c r="P90" i="650"/>
  <c r="AE25" i="651"/>
  <c r="AE125" i="651"/>
  <c r="AE141" i="651"/>
  <c r="AB22" i="650"/>
  <c r="AF141" i="651"/>
  <c r="Q39" i="647"/>
  <c r="P39" i="647"/>
  <c r="P23" i="647"/>
  <c r="Q23" i="647"/>
  <c r="Q61" i="647"/>
  <c r="P61" i="647"/>
  <c r="Q126" i="648"/>
  <c r="P126" i="648"/>
  <c r="Q42" i="647"/>
  <c r="P42" i="647"/>
  <c r="P94" i="647"/>
  <c r="Q94" i="647"/>
  <c r="P5" i="647"/>
  <c r="Q5" i="647"/>
  <c r="Q57" i="647"/>
  <c r="P57" i="647"/>
  <c r="Q74" i="647"/>
  <c r="P74" i="647"/>
  <c r="P130" i="647"/>
  <c r="Q130" i="647"/>
  <c r="Q28" i="648"/>
  <c r="P28" i="648"/>
  <c r="AB38" i="647"/>
  <c r="AC22" i="647" s="1"/>
  <c r="AA38" i="647"/>
  <c r="N38" i="647"/>
  <c r="N55" i="648"/>
  <c r="AF55" i="648"/>
  <c r="AG39" i="648" s="1"/>
  <c r="AB55" i="647"/>
  <c r="AC39" i="647" s="1"/>
  <c r="AA55" i="647"/>
  <c r="N55" i="647"/>
  <c r="Q24" i="648"/>
  <c r="P24" i="648"/>
  <c r="Q62" i="648"/>
  <c r="P62" i="648"/>
  <c r="N123" i="648"/>
  <c r="AF123" i="648"/>
  <c r="AG107" i="648" s="1"/>
  <c r="AE123" i="648"/>
  <c r="AF89" i="648"/>
  <c r="AG73" i="648" s="1"/>
  <c r="AE89" i="648"/>
  <c r="N89" i="648"/>
  <c r="AA72" i="647"/>
  <c r="N72" i="647"/>
  <c r="AB72" i="647"/>
  <c r="AC56" i="647" s="1"/>
  <c r="N106" i="647"/>
  <c r="AF106" i="648"/>
  <c r="AG90" i="648" s="1"/>
  <c r="AE106" i="648"/>
  <c r="Q58" i="648"/>
  <c r="P58" i="648"/>
  <c r="Q140" i="648"/>
  <c r="R124" i="648" s="1"/>
  <c r="P140" i="648"/>
  <c r="N89" i="647"/>
  <c r="AB89" i="647"/>
  <c r="AC73" i="647" s="1"/>
  <c r="AA89" i="647"/>
  <c r="P134" i="647"/>
  <c r="Q134" i="647"/>
  <c r="P41" i="647"/>
  <c r="Q41" i="647"/>
  <c r="Q107" i="647"/>
  <c r="P107" i="647"/>
  <c r="P126" i="647"/>
  <c r="Q126" i="647"/>
  <c r="E8" i="646"/>
  <c r="AA23" i="647"/>
  <c r="N40" i="647"/>
  <c r="N44" i="647"/>
  <c r="AB57" i="647"/>
  <c r="P60" i="647"/>
  <c r="AB61" i="647"/>
  <c r="AA90" i="647"/>
  <c r="N93" i="647"/>
  <c r="N124" i="647"/>
  <c r="AA126" i="647"/>
  <c r="AA130" i="647"/>
  <c r="AA134" i="647"/>
  <c r="P8" i="648"/>
  <c r="P12" i="648"/>
  <c r="P22" i="648"/>
  <c r="N26" i="648"/>
  <c r="AF39" i="648"/>
  <c r="P57" i="648"/>
  <c r="N74" i="648"/>
  <c r="N90" i="648"/>
  <c r="P108" i="648"/>
  <c r="P124" i="648"/>
  <c r="M157" i="648"/>
  <c r="H1" i="647"/>
  <c r="AA5" i="647"/>
  <c r="N8" i="647"/>
  <c r="AB23" i="647"/>
  <c r="AA41" i="647"/>
  <c r="N59" i="647"/>
  <c r="P75" i="647"/>
  <c r="AB90" i="647"/>
  <c r="AA94" i="647"/>
  <c r="AB126" i="647"/>
  <c r="P129" i="647"/>
  <c r="AB130" i="647"/>
  <c r="AB134" i="647"/>
  <c r="P137" i="647"/>
  <c r="N7" i="648"/>
  <c r="N11" i="648"/>
  <c r="AE27" i="648"/>
  <c r="P42" i="648"/>
  <c r="P46" i="648"/>
  <c r="P56" i="648"/>
  <c r="N60" i="648"/>
  <c r="N64" i="648"/>
  <c r="O72" i="648"/>
  <c r="N73" i="648"/>
  <c r="P91" i="648"/>
  <c r="P107" i="648"/>
  <c r="AE125" i="648"/>
  <c r="AE140" i="648"/>
  <c r="AB5" i="647"/>
  <c r="AB41" i="647"/>
  <c r="AB94" i="647"/>
  <c r="M123" i="647"/>
  <c r="N128" i="647"/>
  <c r="N132" i="647"/>
  <c r="N136" i="647"/>
  <c r="AE57" i="648"/>
  <c r="AE61" i="648"/>
  <c r="AE108" i="648"/>
  <c r="AF140" i="648"/>
  <c r="AG124" i="648" s="1"/>
  <c r="N143" i="648"/>
  <c r="N43" i="647"/>
  <c r="AA75" i="647"/>
  <c r="N92" i="647"/>
  <c r="AA125" i="647"/>
  <c r="AA129" i="647"/>
  <c r="AA133" i="647"/>
  <c r="AA137" i="647"/>
  <c r="AE42" i="648"/>
  <c r="AE46" i="648"/>
  <c r="AA21" i="647"/>
  <c r="AA40" i="647"/>
  <c r="AA44" i="647"/>
  <c r="AA93" i="647"/>
  <c r="AE26" i="648"/>
  <c r="M38" i="648"/>
  <c r="AE56" i="648"/>
  <c r="AE74" i="648"/>
  <c r="AA8" i="647"/>
  <c r="N24" i="647"/>
  <c r="AB40" i="647"/>
  <c r="AA59" i="647"/>
  <c r="AA109" i="647"/>
  <c r="AA124" i="647"/>
  <c r="N127" i="647"/>
  <c r="N131" i="647"/>
  <c r="N135" i="647"/>
  <c r="N5" i="648"/>
  <c r="AE7" i="648"/>
  <c r="AE11" i="648"/>
  <c r="P25" i="648"/>
  <c r="N40" i="648"/>
  <c r="N44" i="648"/>
  <c r="AE60" i="648"/>
  <c r="AE64" i="648"/>
  <c r="AF74" i="648"/>
  <c r="AE90" i="648"/>
  <c r="AF107" i="648"/>
  <c r="N142" i="648"/>
  <c r="P7" i="647"/>
  <c r="P58" i="647"/>
  <c r="P108" i="647"/>
  <c r="P112" i="647"/>
  <c r="AB124" i="647"/>
  <c r="AA128" i="647"/>
  <c r="AA132" i="647"/>
  <c r="AA136" i="647"/>
  <c r="P6" i="648"/>
  <c r="N39" i="648"/>
  <c r="P59" i="648"/>
  <c r="AE73" i="648"/>
  <c r="AF90" i="648"/>
  <c r="AE143" i="648"/>
  <c r="AA43" i="647"/>
  <c r="N90" i="647"/>
  <c r="AE25" i="648"/>
  <c r="AA7" i="647"/>
  <c r="AA58" i="647"/>
  <c r="P91" i="647"/>
  <c r="AE6" i="648"/>
  <c r="AE10" i="648"/>
  <c r="M21" i="648"/>
  <c r="AE72" i="648"/>
  <c r="P141" i="648"/>
  <c r="AA24" i="647"/>
  <c r="AB73" i="647"/>
  <c r="AA127" i="647"/>
  <c r="AA131" i="647"/>
  <c r="AA135" i="647"/>
  <c r="AE40" i="648"/>
  <c r="AE44" i="648"/>
  <c r="AE142" i="648"/>
  <c r="P135" i="644"/>
  <c r="Q135" i="644"/>
  <c r="Q6" i="645"/>
  <c r="P6" i="645"/>
  <c r="N89" i="644"/>
  <c r="Q60" i="644"/>
  <c r="P60" i="644"/>
  <c r="P106" i="645"/>
  <c r="Q106" i="645"/>
  <c r="R90" i="645" s="1"/>
  <c r="P56" i="644"/>
  <c r="Q56" i="644"/>
  <c r="P131" i="644"/>
  <c r="Q131" i="644"/>
  <c r="Q7" i="645"/>
  <c r="P7" i="645"/>
  <c r="F2" i="644"/>
  <c r="P23" i="644"/>
  <c r="Q23" i="644"/>
  <c r="Q124" i="645"/>
  <c r="P124" i="645"/>
  <c r="Q61" i="644"/>
  <c r="P61" i="644"/>
  <c r="Q110" i="644"/>
  <c r="P110" i="644"/>
  <c r="P108" i="645"/>
  <c r="Q108" i="645"/>
  <c r="Q7" i="644"/>
  <c r="P7" i="644"/>
  <c r="AB55" i="644"/>
  <c r="AC39" i="644" s="1"/>
  <c r="AA55" i="644"/>
  <c r="N55" i="644"/>
  <c r="N21" i="645"/>
  <c r="AF89" i="645"/>
  <c r="AG73" i="645" s="1"/>
  <c r="AE89" i="645"/>
  <c r="N89" i="645"/>
  <c r="N106" i="644"/>
  <c r="AB106" i="644"/>
  <c r="AC90" i="644" s="1"/>
  <c r="AA106" i="644"/>
  <c r="Q22" i="645"/>
  <c r="P22" i="645"/>
  <c r="Q57" i="644"/>
  <c r="P57" i="644"/>
  <c r="P127" i="644"/>
  <c r="Q127" i="644"/>
  <c r="Q10" i="645"/>
  <c r="P10" i="645"/>
  <c r="Q60" i="645"/>
  <c r="P60" i="645"/>
  <c r="AB38" i="644"/>
  <c r="AC22" i="644" s="1"/>
  <c r="AA38" i="644"/>
  <c r="P75" i="644"/>
  <c r="Q75" i="644"/>
  <c r="Q93" i="644"/>
  <c r="P93" i="644"/>
  <c r="Q111" i="644"/>
  <c r="P111" i="644"/>
  <c r="Q5" i="644"/>
  <c r="M21" i="644"/>
  <c r="P22" i="644"/>
  <c r="P41" i="644"/>
  <c r="AB42" i="644"/>
  <c r="AA57" i="644"/>
  <c r="AA61" i="644"/>
  <c r="AB91" i="644"/>
  <c r="P94" i="644"/>
  <c r="AB107" i="644"/>
  <c r="AA111" i="644"/>
  <c r="N126" i="644"/>
  <c r="N130" i="644"/>
  <c r="N134" i="644"/>
  <c r="N5" i="645"/>
  <c r="AE7" i="645"/>
  <c r="P23" i="645"/>
  <c r="AF24" i="645"/>
  <c r="P27" i="645"/>
  <c r="Q40" i="645"/>
  <c r="Q44" i="645"/>
  <c r="Q56" i="645"/>
  <c r="M72" i="645"/>
  <c r="E8" i="643"/>
  <c r="N40" i="644"/>
  <c r="N44" i="644"/>
  <c r="AB57" i="644"/>
  <c r="AB61" i="644"/>
  <c r="AA90" i="644"/>
  <c r="AB111" i="644"/>
  <c r="AA127" i="644"/>
  <c r="AA135" i="644"/>
  <c r="M157" i="645"/>
  <c r="AB56" i="644"/>
  <c r="AA60" i="644"/>
  <c r="N74" i="644"/>
  <c r="AA110" i="644"/>
  <c r="N125" i="644"/>
  <c r="N129" i="644"/>
  <c r="N133" i="644"/>
  <c r="AE6" i="645"/>
  <c r="AE10" i="645"/>
  <c r="P26" i="645"/>
  <c r="AE39" i="645"/>
  <c r="N42" i="645"/>
  <c r="AE60" i="645"/>
  <c r="P74" i="645"/>
  <c r="P90" i="645"/>
  <c r="AE108" i="645"/>
  <c r="N143" i="645"/>
  <c r="P8" i="644"/>
  <c r="N43" i="644"/>
  <c r="P59" i="644"/>
  <c r="AB60" i="644"/>
  <c r="P109" i="644"/>
  <c r="M140" i="644"/>
  <c r="AF6" i="645"/>
  <c r="AF10" i="645"/>
  <c r="AE22" i="645"/>
  <c r="N25" i="645"/>
  <c r="AF39" i="645"/>
  <c r="AE43" i="645"/>
  <c r="P59" i="645"/>
  <c r="AF60" i="645"/>
  <c r="P63" i="645"/>
  <c r="P73" i="645"/>
  <c r="AF108" i="645"/>
  <c r="AE124" i="645"/>
  <c r="AA40" i="644"/>
  <c r="N108" i="644"/>
  <c r="AF22" i="645"/>
  <c r="AE26" i="645"/>
  <c r="AE74" i="645"/>
  <c r="AF124" i="645"/>
  <c r="M140" i="645"/>
  <c r="AA8" i="644"/>
  <c r="N24" i="644"/>
  <c r="M72" i="644"/>
  <c r="P92" i="644"/>
  <c r="M123" i="644"/>
  <c r="P124" i="644"/>
  <c r="AF5" i="645"/>
  <c r="AE9" i="645"/>
  <c r="AE59" i="645"/>
  <c r="AE63" i="645"/>
  <c r="AE90" i="645"/>
  <c r="N142" i="645"/>
  <c r="AA39" i="644"/>
  <c r="P58" i="644"/>
  <c r="AA74" i="644"/>
  <c r="AA125" i="644"/>
  <c r="AA129" i="644"/>
  <c r="AA133" i="644"/>
  <c r="P8" i="645"/>
  <c r="N24" i="645"/>
  <c r="AE42" i="645"/>
  <c r="AE73" i="645"/>
  <c r="AE106" i="645"/>
  <c r="N126" i="645"/>
  <c r="AE143" i="645"/>
  <c r="AB39" i="644"/>
  <c r="N90" i="644"/>
  <c r="AA92" i="644"/>
  <c r="P107" i="644"/>
  <c r="P128" i="644"/>
  <c r="P132" i="644"/>
  <c r="P136" i="644"/>
  <c r="M38" i="645"/>
  <c r="AF73" i="645"/>
  <c r="AF106" i="645"/>
  <c r="AG90" i="645" s="1"/>
  <c r="P42" i="644"/>
  <c r="AA73" i="644"/>
  <c r="P91" i="644"/>
  <c r="AA108" i="644"/>
  <c r="M123" i="645"/>
  <c r="AA24" i="644"/>
  <c r="AA128" i="644"/>
  <c r="AA132" i="644"/>
  <c r="AA136" i="644"/>
  <c r="N38" i="641"/>
  <c r="AB38" i="641"/>
  <c r="AC22" i="641" s="1"/>
  <c r="AA38" i="641"/>
  <c r="N106" i="641"/>
  <c r="AB106" i="641"/>
  <c r="AC90" i="641" s="1"/>
  <c r="N21" i="642"/>
  <c r="AF21" i="642"/>
  <c r="AG5" i="642" s="1"/>
  <c r="AE21" i="642"/>
  <c r="Q22" i="642"/>
  <c r="P22" i="642"/>
  <c r="N55" i="641"/>
  <c r="AB55" i="641"/>
  <c r="AC39" i="641" s="1"/>
  <c r="AA55" i="641"/>
  <c r="N123" i="641"/>
  <c r="AB123" i="641"/>
  <c r="AC107" i="641" s="1"/>
  <c r="AA123" i="641"/>
  <c r="P41" i="642"/>
  <c r="AB140" i="641"/>
  <c r="AC124" i="641" s="1"/>
  <c r="AA140" i="641"/>
  <c r="N55" i="642"/>
  <c r="AF55" i="642"/>
  <c r="AG39" i="642" s="1"/>
  <c r="AE55" i="642"/>
  <c r="Q106" i="642"/>
  <c r="R90" i="642" s="1"/>
  <c r="P106" i="642"/>
  <c r="Q74" i="641"/>
  <c r="Q93" i="641"/>
  <c r="P93" i="641"/>
  <c r="P26" i="642"/>
  <c r="Q26" i="642"/>
  <c r="Q73" i="642"/>
  <c r="P73" i="642"/>
  <c r="I3" i="640"/>
  <c r="P110" i="641"/>
  <c r="Q8" i="642"/>
  <c r="P8" i="642"/>
  <c r="Q60" i="642"/>
  <c r="P60" i="642"/>
  <c r="Q91" i="642"/>
  <c r="P91" i="642"/>
  <c r="Q5" i="641"/>
  <c r="P5" i="641"/>
  <c r="N89" i="641"/>
  <c r="Q124" i="642"/>
  <c r="P124" i="642"/>
  <c r="AF157" i="642"/>
  <c r="AG141" i="642" s="1"/>
  <c r="AE157" i="642"/>
  <c r="N157" i="642"/>
  <c r="Q143" i="642"/>
  <c r="P143" i="642"/>
  <c r="AB7" i="641"/>
  <c r="P24" i="641"/>
  <c r="AB40" i="641"/>
  <c r="P43" i="641"/>
  <c r="AB44" i="641"/>
  <c r="P59" i="641"/>
  <c r="AB60" i="641"/>
  <c r="P75" i="641"/>
  <c r="AB91" i="641"/>
  <c r="P94" i="641"/>
  <c r="AB108" i="641"/>
  <c r="AB125" i="641"/>
  <c r="P128" i="641"/>
  <c r="AB129" i="641"/>
  <c r="P132" i="641"/>
  <c r="AB133" i="641"/>
  <c r="P136" i="641"/>
  <c r="AE22" i="642"/>
  <c r="N25" i="642"/>
  <c r="AF40" i="642"/>
  <c r="P43" i="642"/>
  <c r="AF44" i="642"/>
  <c r="M72" i="642"/>
  <c r="AF107" i="642"/>
  <c r="AE124" i="642"/>
  <c r="AA90" i="641"/>
  <c r="AA107" i="641"/>
  <c r="N127" i="641"/>
  <c r="N131" i="641"/>
  <c r="N135" i="641"/>
  <c r="AF22" i="642"/>
  <c r="AE26" i="642"/>
  <c r="N42" i="642"/>
  <c r="M89" i="642"/>
  <c r="AE106" i="642"/>
  <c r="AF124" i="642"/>
  <c r="M140" i="642"/>
  <c r="M21" i="641"/>
  <c r="M72" i="641"/>
  <c r="AF26" i="642"/>
  <c r="AE43" i="642"/>
  <c r="AE56" i="642"/>
  <c r="N59" i="642"/>
  <c r="N63" i="642"/>
  <c r="AF106" i="642"/>
  <c r="AG90" i="642" s="1"/>
  <c r="E8" i="640"/>
  <c r="P42" i="641"/>
  <c r="P58" i="641"/>
  <c r="AE8" i="642"/>
  <c r="N24" i="642"/>
  <c r="AE60" i="642"/>
  <c r="N74" i="642"/>
  <c r="M123" i="642"/>
  <c r="N126" i="642"/>
  <c r="AA5" i="641"/>
  <c r="P22" i="641"/>
  <c r="N61" i="641"/>
  <c r="P73" i="641"/>
  <c r="N126" i="641"/>
  <c r="AF8" i="642"/>
  <c r="AE25" i="642"/>
  <c r="M38" i="642"/>
  <c r="AF60" i="642"/>
  <c r="N142" i="642"/>
  <c r="AB5" i="641"/>
  <c r="O21" i="642"/>
  <c r="N7" i="641"/>
  <c r="AA22" i="641"/>
  <c r="N40" i="641"/>
  <c r="N44" i="641"/>
  <c r="P56" i="641"/>
  <c r="N60" i="641"/>
  <c r="N91" i="641"/>
  <c r="N108" i="641"/>
  <c r="N125" i="641"/>
  <c r="N129" i="641"/>
  <c r="N133" i="641"/>
  <c r="P10" i="642"/>
  <c r="AE24" i="642"/>
  <c r="N40" i="642"/>
  <c r="N44" i="642"/>
  <c r="AE74" i="642"/>
  <c r="P90" i="642"/>
  <c r="P108" i="642"/>
  <c r="P141" i="642"/>
  <c r="AB22" i="641"/>
  <c r="P5" i="642"/>
  <c r="P23" i="642"/>
  <c r="P27" i="642"/>
  <c r="P125" i="642"/>
  <c r="Q58" i="639"/>
  <c r="P58" i="639"/>
  <c r="Q8" i="638"/>
  <c r="P8" i="638"/>
  <c r="Q7" i="639"/>
  <c r="P7" i="639"/>
  <c r="Q63" i="639"/>
  <c r="P63" i="639"/>
  <c r="N106" i="639"/>
  <c r="AF106" i="639"/>
  <c r="AG90" i="639" s="1"/>
  <c r="AE106" i="639"/>
  <c r="AB72" i="638"/>
  <c r="AC56" i="638" s="1"/>
  <c r="AA72" i="638"/>
  <c r="N72" i="638"/>
  <c r="Q124" i="639"/>
  <c r="P124" i="639"/>
  <c r="Q60" i="638"/>
  <c r="P60" i="638"/>
  <c r="AA89" i="638"/>
  <c r="N89" i="638"/>
  <c r="AB89" i="638"/>
  <c r="AC73" i="638" s="1"/>
  <c r="Q108" i="639"/>
  <c r="P108" i="639"/>
  <c r="P137" i="638"/>
  <c r="Q137" i="638"/>
  <c r="Q61" i="639"/>
  <c r="P61" i="639"/>
  <c r="I3" i="637"/>
  <c r="F2" i="638"/>
  <c r="N55" i="638"/>
  <c r="AB55" i="638"/>
  <c r="AC39" i="638" s="1"/>
  <c r="AA55" i="638"/>
  <c r="P44" i="638"/>
  <c r="Q44" i="638"/>
  <c r="P133" i="638"/>
  <c r="Q133" i="638"/>
  <c r="Q8" i="639"/>
  <c r="P8" i="639"/>
  <c r="AF38" i="639"/>
  <c r="AG22" i="639" s="1"/>
  <c r="N38" i="639"/>
  <c r="AE38" i="639"/>
  <c r="Q59" i="639"/>
  <c r="P59" i="639"/>
  <c r="P129" i="638"/>
  <c r="Q129" i="638"/>
  <c r="N55" i="639"/>
  <c r="AF55" i="639"/>
  <c r="AG39" i="639" s="1"/>
  <c r="AE55" i="639"/>
  <c r="Q22" i="638"/>
  <c r="P22" i="638"/>
  <c r="Q110" i="638"/>
  <c r="P110" i="638"/>
  <c r="Q57" i="639"/>
  <c r="P57" i="639"/>
  <c r="Q62" i="639"/>
  <c r="P62" i="639"/>
  <c r="AE89" i="639"/>
  <c r="P93" i="638"/>
  <c r="Q93" i="638"/>
  <c r="P125" i="638"/>
  <c r="Q125" i="638"/>
  <c r="Q9" i="639"/>
  <c r="P9" i="639"/>
  <c r="P40" i="638"/>
  <c r="Q40" i="638"/>
  <c r="AB22" i="638"/>
  <c r="M38" i="638"/>
  <c r="P39" i="638"/>
  <c r="N43" i="638"/>
  <c r="P59" i="638"/>
  <c r="AB60" i="638"/>
  <c r="N73" i="638"/>
  <c r="AA75" i="638"/>
  <c r="N92" i="638"/>
  <c r="P109" i="638"/>
  <c r="AB110" i="638"/>
  <c r="N123" i="638"/>
  <c r="AA125" i="638"/>
  <c r="AA129" i="638"/>
  <c r="AA133" i="638"/>
  <c r="AA137" i="638"/>
  <c r="AF8" i="639"/>
  <c r="N21" i="639"/>
  <c r="N23" i="639"/>
  <c r="N27" i="639"/>
  <c r="N39" i="639"/>
  <c r="AF62" i="639"/>
  <c r="N72" i="639"/>
  <c r="N74" i="639"/>
  <c r="N90" i="639"/>
  <c r="M157" i="639"/>
  <c r="N7" i="638"/>
  <c r="AA40" i="638"/>
  <c r="AA44" i="638"/>
  <c r="P74" i="638"/>
  <c r="AA93" i="638"/>
  <c r="AB125" i="638"/>
  <c r="P128" i="638"/>
  <c r="AB129" i="638"/>
  <c r="P132" i="638"/>
  <c r="AB133" i="638"/>
  <c r="P136" i="638"/>
  <c r="AB137" i="638"/>
  <c r="N6" i="639"/>
  <c r="N10" i="639"/>
  <c r="N22" i="639"/>
  <c r="AE24" i="639"/>
  <c r="P40" i="639"/>
  <c r="P44" i="639"/>
  <c r="P56" i="639"/>
  <c r="N60" i="639"/>
  <c r="N64" i="639"/>
  <c r="N73" i="639"/>
  <c r="P91" i="639"/>
  <c r="P107" i="639"/>
  <c r="AA8" i="638"/>
  <c r="O38" i="638"/>
  <c r="AB93" i="638"/>
  <c r="N5" i="639"/>
  <c r="AE7" i="639"/>
  <c r="N43" i="639"/>
  <c r="AE57" i="639"/>
  <c r="AE61" i="639"/>
  <c r="AE108" i="639"/>
  <c r="N143" i="639"/>
  <c r="O157" i="639"/>
  <c r="AB8" i="638"/>
  <c r="N42" i="638"/>
  <c r="N91" i="638"/>
  <c r="P108" i="638"/>
  <c r="P112" i="638"/>
  <c r="AB124" i="638"/>
  <c r="AA128" i="638"/>
  <c r="AA132" i="638"/>
  <c r="AA136" i="638"/>
  <c r="AF7" i="639"/>
  <c r="AF57" i="639"/>
  <c r="AF61" i="639"/>
  <c r="AF108" i="639"/>
  <c r="AE124" i="639"/>
  <c r="AB39" i="638"/>
  <c r="AA43" i="638"/>
  <c r="N57" i="638"/>
  <c r="N61" i="638"/>
  <c r="N90" i="638"/>
  <c r="AA92" i="638"/>
  <c r="M106" i="638"/>
  <c r="P107" i="638"/>
  <c r="N111" i="638"/>
  <c r="AA123" i="638"/>
  <c r="P127" i="638"/>
  <c r="P131" i="638"/>
  <c r="P135" i="638"/>
  <c r="AE23" i="639"/>
  <c r="AE27" i="639"/>
  <c r="AE74" i="639"/>
  <c r="AF124" i="639"/>
  <c r="M140" i="639"/>
  <c r="AA73" i="638"/>
  <c r="AE39" i="639"/>
  <c r="AE60" i="639"/>
  <c r="AE64" i="639"/>
  <c r="AE90" i="639"/>
  <c r="P6" i="638"/>
  <c r="N41" i="638"/>
  <c r="AB73" i="638"/>
  <c r="M140" i="638"/>
  <c r="AE22" i="639"/>
  <c r="N25" i="639"/>
  <c r="AF39" i="639"/>
  <c r="AE43" i="639"/>
  <c r="AE73" i="639"/>
  <c r="AF90" i="639"/>
  <c r="N126" i="639"/>
  <c r="AE143" i="639"/>
  <c r="P5" i="638"/>
  <c r="P23" i="638"/>
  <c r="AA42" i="638"/>
  <c r="P56" i="638"/>
  <c r="AA91" i="638"/>
  <c r="P126" i="638"/>
  <c r="P134" i="638"/>
  <c r="AE5" i="639"/>
  <c r="AF22" i="639"/>
  <c r="P42" i="639"/>
  <c r="AF73" i="639"/>
  <c r="M21" i="638"/>
  <c r="AA57" i="638"/>
  <c r="AA61" i="638"/>
  <c r="AE72" i="639"/>
  <c r="M123" i="639"/>
  <c r="AA90" i="638"/>
  <c r="AA126" i="638"/>
  <c r="Q43" i="635"/>
  <c r="P43" i="635"/>
  <c r="Q5" i="636"/>
  <c r="P5" i="636"/>
  <c r="P127" i="635"/>
  <c r="Q127" i="635"/>
  <c r="Q141" i="636"/>
  <c r="P141" i="636"/>
  <c r="P107" i="635"/>
  <c r="Q107" i="635"/>
  <c r="N72" i="635"/>
  <c r="AB72" i="635"/>
  <c r="AC56" i="635" s="1"/>
  <c r="AA72" i="635"/>
  <c r="Q112" i="635"/>
  <c r="P112" i="635"/>
  <c r="P124" i="636"/>
  <c r="AB89" i="635"/>
  <c r="AC73" i="635" s="1"/>
  <c r="AA89" i="635"/>
  <c r="N89" i="635"/>
  <c r="N106" i="636"/>
  <c r="AF106" i="636"/>
  <c r="AG90" i="636" s="1"/>
  <c r="AE106" i="636"/>
  <c r="N38" i="635"/>
  <c r="AA38" i="635"/>
  <c r="AB38" i="635"/>
  <c r="AC22" i="635" s="1"/>
  <c r="I3" i="634"/>
  <c r="F2" i="635"/>
  <c r="Q10" i="636"/>
  <c r="P10" i="636"/>
  <c r="P42" i="636"/>
  <c r="Q42" i="636"/>
  <c r="Q7" i="635"/>
  <c r="P7" i="635"/>
  <c r="Q61" i="635"/>
  <c r="P61" i="635"/>
  <c r="Q8" i="636"/>
  <c r="P8" i="636"/>
  <c r="Q108" i="636"/>
  <c r="P108" i="636"/>
  <c r="N106" i="635"/>
  <c r="AB106" i="635"/>
  <c r="AC90" i="635" s="1"/>
  <c r="AA106" i="635"/>
  <c r="P135" i="635"/>
  <c r="Q135" i="635"/>
  <c r="P42" i="635"/>
  <c r="Q42" i="635"/>
  <c r="Q62" i="636"/>
  <c r="P62" i="636"/>
  <c r="AF89" i="636"/>
  <c r="AG73" i="636" s="1"/>
  <c r="AE89" i="636"/>
  <c r="N89" i="636"/>
  <c r="Q57" i="635"/>
  <c r="P57" i="635"/>
  <c r="P123" i="636"/>
  <c r="Q123" i="636"/>
  <c r="R107" i="636" s="1"/>
  <c r="P125" i="636"/>
  <c r="Q125" i="636"/>
  <c r="P25" i="636"/>
  <c r="Q25" i="636"/>
  <c r="N55" i="636"/>
  <c r="AF55" i="636"/>
  <c r="AG39" i="636" s="1"/>
  <c r="AE55" i="636"/>
  <c r="P24" i="635"/>
  <c r="Q24" i="635"/>
  <c r="P131" i="635"/>
  <c r="Q131" i="635"/>
  <c r="Q111" i="635"/>
  <c r="P111" i="635"/>
  <c r="N140" i="635"/>
  <c r="AB140" i="635"/>
  <c r="AC124" i="635" s="1"/>
  <c r="AA140" i="635"/>
  <c r="AB7" i="635"/>
  <c r="N22" i="635"/>
  <c r="AA24" i="635"/>
  <c r="N41" i="635"/>
  <c r="N94" i="635"/>
  <c r="AB112" i="635"/>
  <c r="AA127" i="635"/>
  <c r="AA131" i="635"/>
  <c r="AA135" i="635"/>
  <c r="N24" i="636"/>
  <c r="AE42" i="636"/>
  <c r="N72" i="636"/>
  <c r="N74" i="636"/>
  <c r="N90" i="636"/>
  <c r="P5" i="635"/>
  <c r="P23" i="635"/>
  <c r="M55" i="635"/>
  <c r="P56" i="635"/>
  <c r="P126" i="635"/>
  <c r="P130" i="635"/>
  <c r="P134" i="635"/>
  <c r="P138" i="635"/>
  <c r="M38" i="636"/>
  <c r="P45" i="636"/>
  <c r="P56" i="636"/>
  <c r="P91" i="636"/>
  <c r="P107" i="636"/>
  <c r="N157" i="636"/>
  <c r="M21" i="635"/>
  <c r="AB42" i="635"/>
  <c r="AA57" i="635"/>
  <c r="AA61" i="635"/>
  <c r="N75" i="635"/>
  <c r="AB107" i="635"/>
  <c r="AA111" i="635"/>
  <c r="N125" i="635"/>
  <c r="N129" i="635"/>
  <c r="N133" i="635"/>
  <c r="N137" i="635"/>
  <c r="AE8" i="636"/>
  <c r="M21" i="636"/>
  <c r="AF25" i="636"/>
  <c r="N40" i="636"/>
  <c r="N44" i="636"/>
  <c r="E8" i="634"/>
  <c r="AA23" i="635"/>
  <c r="N40" i="635"/>
  <c r="N44" i="635"/>
  <c r="AB57" i="635"/>
  <c r="P60" i="635"/>
  <c r="AB61" i="635"/>
  <c r="AA90" i="635"/>
  <c r="N93" i="635"/>
  <c r="P110" i="635"/>
  <c r="AB111" i="635"/>
  <c r="AA126" i="635"/>
  <c r="AA130" i="635"/>
  <c r="AA134" i="635"/>
  <c r="AA138" i="635"/>
  <c r="P7" i="636"/>
  <c r="AF8" i="636"/>
  <c r="AE45" i="636"/>
  <c r="P60" i="636"/>
  <c r="P64" i="636"/>
  <c r="P73" i="636"/>
  <c r="AE124" i="636"/>
  <c r="H1" i="635"/>
  <c r="AA5" i="635"/>
  <c r="N8" i="635"/>
  <c r="N39" i="635"/>
  <c r="AA41" i="635"/>
  <c r="AA56" i="635"/>
  <c r="AB90" i="635"/>
  <c r="AA94" i="635"/>
  <c r="N6" i="636"/>
  <c r="O21" i="636"/>
  <c r="N22" i="636"/>
  <c r="AE24" i="636"/>
  <c r="AE56" i="636"/>
  <c r="N59" i="636"/>
  <c r="N63" i="636"/>
  <c r="AE74" i="636"/>
  <c r="M140" i="636"/>
  <c r="P143" i="636"/>
  <c r="AA22" i="635"/>
  <c r="AB56" i="635"/>
  <c r="AA60" i="635"/>
  <c r="N74" i="635"/>
  <c r="AA110" i="635"/>
  <c r="M123" i="635"/>
  <c r="AE7" i="636"/>
  <c r="P23" i="636"/>
  <c r="P27" i="636"/>
  <c r="P39" i="636"/>
  <c r="N43" i="636"/>
  <c r="AE60" i="636"/>
  <c r="AE64" i="636"/>
  <c r="AE90" i="636"/>
  <c r="AE123" i="636"/>
  <c r="N142" i="636"/>
  <c r="AB22" i="635"/>
  <c r="AA75" i="635"/>
  <c r="P109" i="635"/>
  <c r="AA125" i="635"/>
  <c r="AA129" i="635"/>
  <c r="AA133" i="635"/>
  <c r="AA137" i="635"/>
  <c r="AE40" i="636"/>
  <c r="AE44" i="636"/>
  <c r="AE73" i="636"/>
  <c r="AF90" i="636"/>
  <c r="AF123" i="636"/>
  <c r="AG107" i="636" s="1"/>
  <c r="N126" i="636"/>
  <c r="AE143" i="636"/>
  <c r="P128" i="635"/>
  <c r="P132" i="635"/>
  <c r="AF73" i="636"/>
  <c r="AA8" i="635"/>
  <c r="AA59" i="635"/>
  <c r="P73" i="635"/>
  <c r="P92" i="635"/>
  <c r="AA124" i="635"/>
  <c r="P26" i="636"/>
  <c r="AE63" i="636"/>
  <c r="AE72" i="636"/>
  <c r="AA39" i="635"/>
  <c r="P58" i="635"/>
  <c r="AA74" i="635"/>
  <c r="P108" i="635"/>
  <c r="P9" i="636"/>
  <c r="AF39" i="636"/>
  <c r="AE43" i="636"/>
  <c r="P58" i="636"/>
  <c r="AE157" i="636"/>
  <c r="N90" i="635"/>
  <c r="Q10" i="633"/>
  <c r="P10" i="633"/>
  <c r="Q111" i="632"/>
  <c r="P111" i="632"/>
  <c r="Q8" i="633"/>
  <c r="P8" i="633"/>
  <c r="Q59" i="632"/>
  <c r="P59" i="632"/>
  <c r="Q44" i="633"/>
  <c r="P44" i="633"/>
  <c r="P75" i="632"/>
  <c r="Q75" i="632"/>
  <c r="Q6" i="633"/>
  <c r="P6" i="633"/>
  <c r="AF89" i="633"/>
  <c r="AG73" i="633" s="1"/>
  <c r="AE89" i="633"/>
  <c r="N89" i="633"/>
  <c r="AB123" i="632"/>
  <c r="AC107" i="632" s="1"/>
  <c r="AA123" i="632"/>
  <c r="N123" i="632"/>
  <c r="AB140" i="632"/>
  <c r="AC124" i="632" s="1"/>
  <c r="AA140" i="632"/>
  <c r="N140" i="632"/>
  <c r="P137" i="632"/>
  <c r="Q137" i="632"/>
  <c r="Q11" i="633"/>
  <c r="Q22" i="633"/>
  <c r="P22" i="633"/>
  <c r="Q22" i="632"/>
  <c r="P22" i="632"/>
  <c r="Q109" i="632"/>
  <c r="P109" i="632"/>
  <c r="Q60" i="632"/>
  <c r="P60" i="632"/>
  <c r="N89" i="632"/>
  <c r="AB89" i="632"/>
  <c r="AC73" i="632" s="1"/>
  <c r="AA89" i="632"/>
  <c r="Q57" i="633"/>
  <c r="P57" i="633"/>
  <c r="Q141" i="633"/>
  <c r="P141" i="633"/>
  <c r="Q61" i="633"/>
  <c r="P61" i="633"/>
  <c r="Q7" i="633"/>
  <c r="P7" i="633"/>
  <c r="AB72" i="632"/>
  <c r="AC56" i="632" s="1"/>
  <c r="AA72" i="632"/>
  <c r="N72" i="632"/>
  <c r="Q110" i="632"/>
  <c r="P110" i="632"/>
  <c r="Q106" i="633"/>
  <c r="R90" i="633" s="1"/>
  <c r="P106" i="633"/>
  <c r="Q8" i="632"/>
  <c r="P8" i="632"/>
  <c r="Q124" i="633"/>
  <c r="P124" i="633"/>
  <c r="Q39" i="632"/>
  <c r="P39" i="632"/>
  <c r="Q108" i="633"/>
  <c r="P108" i="633"/>
  <c r="AB5" i="632"/>
  <c r="AA22" i="632"/>
  <c r="P40" i="632"/>
  <c r="AB41" i="632"/>
  <c r="P44" i="632"/>
  <c r="AA60" i="632"/>
  <c r="N74" i="632"/>
  <c r="P93" i="632"/>
  <c r="AB94" i="632"/>
  <c r="AA110" i="632"/>
  <c r="P124" i="632"/>
  <c r="Q125" i="632"/>
  <c r="AF23" i="633"/>
  <c r="P26" i="633"/>
  <c r="AF27" i="633"/>
  <c r="M72" i="633"/>
  <c r="P125" i="633"/>
  <c r="AF126" i="633"/>
  <c r="AE141" i="633"/>
  <c r="F2" i="632"/>
  <c r="AB22" i="632"/>
  <c r="M38" i="632"/>
  <c r="N43" i="632"/>
  <c r="AB60" i="632"/>
  <c r="N73" i="632"/>
  <c r="AA75" i="632"/>
  <c r="N92" i="632"/>
  <c r="AB110" i="632"/>
  <c r="AA137" i="632"/>
  <c r="H1" i="633"/>
  <c r="N25" i="633"/>
  <c r="N74" i="633"/>
  <c r="N90" i="633"/>
  <c r="AF141" i="633"/>
  <c r="M157" i="633"/>
  <c r="N7" i="632"/>
  <c r="AA40" i="632"/>
  <c r="AA44" i="632"/>
  <c r="N58" i="632"/>
  <c r="AB75" i="632"/>
  <c r="AA93" i="632"/>
  <c r="N108" i="632"/>
  <c r="N112" i="632"/>
  <c r="P128" i="632"/>
  <c r="AB137" i="632"/>
  <c r="N9" i="633"/>
  <c r="AF22" i="633"/>
  <c r="AE26" i="633"/>
  <c r="M38" i="633"/>
  <c r="P45" i="633"/>
  <c r="P56" i="633"/>
  <c r="N60" i="633"/>
  <c r="N64" i="633"/>
  <c r="N73" i="633"/>
  <c r="P91" i="633"/>
  <c r="P107" i="633"/>
  <c r="AE125" i="633"/>
  <c r="AA8" i="632"/>
  <c r="N24" i="632"/>
  <c r="AA59" i="632"/>
  <c r="AA109" i="632"/>
  <c r="AA124" i="632"/>
  <c r="AE6" i="633"/>
  <c r="AE10" i="633"/>
  <c r="AE57" i="633"/>
  <c r="AE61" i="633"/>
  <c r="AE108" i="633"/>
  <c r="N143" i="633"/>
  <c r="AB8" i="632"/>
  <c r="AA39" i="632"/>
  <c r="AB59" i="632"/>
  <c r="AA74" i="632"/>
  <c r="AB109" i="632"/>
  <c r="AB124" i="632"/>
  <c r="AF6" i="633"/>
  <c r="AF10" i="633"/>
  <c r="AF57" i="633"/>
  <c r="AF61" i="633"/>
  <c r="AF108" i="633"/>
  <c r="AE124" i="633"/>
  <c r="N6" i="632"/>
  <c r="AB39" i="632"/>
  <c r="N57" i="632"/>
  <c r="N61" i="632"/>
  <c r="N90" i="632"/>
  <c r="M106" i="632"/>
  <c r="AF124" i="633"/>
  <c r="M140" i="633"/>
  <c r="M21" i="633"/>
  <c r="N41" i="632"/>
  <c r="AB73" i="632"/>
  <c r="N94" i="632"/>
  <c r="N23" i="633"/>
  <c r="N27" i="633"/>
  <c r="AE55" i="633"/>
  <c r="P63" i="633"/>
  <c r="AE73" i="633"/>
  <c r="AE106" i="633"/>
  <c r="N126" i="633"/>
  <c r="AE143" i="633"/>
  <c r="P5" i="632"/>
  <c r="P23" i="632"/>
  <c r="AA42" i="632"/>
  <c r="M55" i="632"/>
  <c r="P56" i="632"/>
  <c r="P126" i="632"/>
  <c r="P130" i="632"/>
  <c r="P134" i="632"/>
  <c r="P43" i="633"/>
  <c r="AF55" i="633"/>
  <c r="AG39" i="633" s="1"/>
  <c r="AF73" i="633"/>
  <c r="AF106" i="633"/>
  <c r="AG90" i="633" s="1"/>
  <c r="P142" i="633"/>
  <c r="M21" i="632"/>
  <c r="O89" i="632"/>
  <c r="M123" i="633"/>
  <c r="P44" i="629"/>
  <c r="Q44" i="629"/>
  <c r="P45" i="630"/>
  <c r="Q45" i="630"/>
  <c r="P108" i="629"/>
  <c r="Q108" i="629"/>
  <c r="Q6" i="630"/>
  <c r="P6" i="630"/>
  <c r="Q73" i="630"/>
  <c r="P73" i="630"/>
  <c r="N38" i="630"/>
  <c r="AF38" i="630"/>
  <c r="AG22" i="630" s="1"/>
  <c r="Q132" i="629"/>
  <c r="P132" i="629"/>
  <c r="AB106" i="629"/>
  <c r="AC90" i="629" s="1"/>
  <c r="AA106" i="629"/>
  <c r="N106" i="629"/>
  <c r="Q41" i="630"/>
  <c r="P41" i="630"/>
  <c r="Q106" i="630"/>
  <c r="R90" i="630" s="1"/>
  <c r="P106" i="630"/>
  <c r="P128" i="629"/>
  <c r="Q128" i="629"/>
  <c r="AF157" i="630"/>
  <c r="AG141" i="630" s="1"/>
  <c r="AE157" i="630"/>
  <c r="N157" i="630"/>
  <c r="P40" i="629"/>
  <c r="Q40" i="629"/>
  <c r="Q60" i="629"/>
  <c r="P60" i="629"/>
  <c r="P91" i="629"/>
  <c r="Q91" i="629"/>
  <c r="Q63" i="630"/>
  <c r="P63" i="630"/>
  <c r="Q107" i="630"/>
  <c r="P107" i="630"/>
  <c r="P7" i="629"/>
  <c r="Q7" i="629"/>
  <c r="Q59" i="630"/>
  <c r="Q61" i="630"/>
  <c r="P61" i="630"/>
  <c r="AB140" i="629"/>
  <c r="AC124" i="629" s="1"/>
  <c r="AA140" i="629"/>
  <c r="N140" i="629"/>
  <c r="Q57" i="630"/>
  <c r="P57" i="630"/>
  <c r="Q91" i="630"/>
  <c r="P91" i="630"/>
  <c r="AB38" i="629"/>
  <c r="AC22" i="629" s="1"/>
  <c r="AA38" i="629"/>
  <c r="N38" i="629"/>
  <c r="N72" i="629"/>
  <c r="AA72" i="629"/>
  <c r="AB72" i="629"/>
  <c r="AC56" i="629" s="1"/>
  <c r="P136" i="629"/>
  <c r="Q136" i="629"/>
  <c r="N55" i="630"/>
  <c r="AF55" i="630"/>
  <c r="AG39" i="630" s="1"/>
  <c r="AB89" i="629"/>
  <c r="AC73" i="629" s="1"/>
  <c r="AA89" i="629"/>
  <c r="N89" i="629"/>
  <c r="Q107" i="629"/>
  <c r="P107" i="629"/>
  <c r="Q112" i="629"/>
  <c r="P112" i="629"/>
  <c r="AF72" i="630"/>
  <c r="AG56" i="630" s="1"/>
  <c r="N6" i="629"/>
  <c r="N24" i="629"/>
  <c r="P39" i="629"/>
  <c r="N43" i="629"/>
  <c r="AA56" i="629"/>
  <c r="N59" i="629"/>
  <c r="N75" i="629"/>
  <c r="N94" i="629"/>
  <c r="N111" i="629"/>
  <c r="AA124" i="629"/>
  <c r="N127" i="629"/>
  <c r="N131" i="629"/>
  <c r="N135" i="629"/>
  <c r="N21" i="630"/>
  <c r="AE25" i="630"/>
  <c r="N40" i="630"/>
  <c r="N44" i="630"/>
  <c r="N72" i="630"/>
  <c r="M89" i="630"/>
  <c r="AE106" i="630"/>
  <c r="M140" i="630"/>
  <c r="N143" i="630"/>
  <c r="AF21" i="630"/>
  <c r="AG5" i="630" s="1"/>
  <c r="N5" i="629"/>
  <c r="AA7" i="629"/>
  <c r="AA40" i="629"/>
  <c r="AA44" i="629"/>
  <c r="AB56" i="629"/>
  <c r="AA60" i="629"/>
  <c r="AA91" i="629"/>
  <c r="AA108" i="629"/>
  <c r="AA112" i="629"/>
  <c r="AB124" i="629"/>
  <c r="AA128" i="629"/>
  <c r="AA132" i="629"/>
  <c r="AA136" i="629"/>
  <c r="P5" i="630"/>
  <c r="P24" i="630"/>
  <c r="P28" i="630"/>
  <c r="AE41" i="630"/>
  <c r="AE45" i="630"/>
  <c r="P56" i="630"/>
  <c r="AF106" i="630"/>
  <c r="AG90" i="630" s="1"/>
  <c r="AB7" i="629"/>
  <c r="AB40" i="629"/>
  <c r="AB44" i="629"/>
  <c r="AB60" i="629"/>
  <c r="AB91" i="629"/>
  <c r="AB108" i="629"/>
  <c r="AB112" i="629"/>
  <c r="AB128" i="629"/>
  <c r="AB132" i="629"/>
  <c r="AB136" i="629"/>
  <c r="AE6" i="630"/>
  <c r="N23" i="630"/>
  <c r="N27" i="630"/>
  <c r="AF41" i="630"/>
  <c r="AF45" i="630"/>
  <c r="AE57" i="630"/>
  <c r="AE61" i="630"/>
  <c r="N74" i="630"/>
  <c r="M123" i="630"/>
  <c r="N126" i="630"/>
  <c r="AA90" i="629"/>
  <c r="AA107" i="629"/>
  <c r="P9" i="630"/>
  <c r="P39" i="630"/>
  <c r="AF57" i="630"/>
  <c r="P60" i="630"/>
  <c r="AF61" i="630"/>
  <c r="P64" i="630"/>
  <c r="N142" i="630"/>
  <c r="AA6" i="629"/>
  <c r="M21" i="629"/>
  <c r="N22" i="629"/>
  <c r="AA24" i="629"/>
  <c r="AA43" i="629"/>
  <c r="AA59" i="629"/>
  <c r="AA75" i="629"/>
  <c r="AB90" i="629"/>
  <c r="AA94" i="629"/>
  <c r="AB107" i="629"/>
  <c r="AA111" i="629"/>
  <c r="AA127" i="629"/>
  <c r="AA131" i="629"/>
  <c r="AA135" i="629"/>
  <c r="N8" i="630"/>
  <c r="AE40" i="630"/>
  <c r="AE44" i="630"/>
  <c r="AE143" i="630"/>
  <c r="E8" i="628"/>
  <c r="P58" i="629"/>
  <c r="P110" i="629"/>
  <c r="P130" i="629"/>
  <c r="P134" i="629"/>
  <c r="P138" i="629"/>
  <c r="P22" i="630"/>
  <c r="AF40" i="630"/>
  <c r="P43" i="630"/>
  <c r="AE64" i="630"/>
  <c r="N125" i="630"/>
  <c r="Q25" i="630"/>
  <c r="N8" i="629"/>
  <c r="N57" i="629"/>
  <c r="N109" i="629"/>
  <c r="N125" i="629"/>
  <c r="N129" i="629"/>
  <c r="N133" i="629"/>
  <c r="N137" i="629"/>
  <c r="N42" i="630"/>
  <c r="M55" i="629"/>
  <c r="M123" i="629"/>
  <c r="P124" i="630"/>
  <c r="AA22" i="629"/>
  <c r="P56" i="629"/>
  <c r="P124" i="629"/>
  <c r="P7" i="630"/>
  <c r="P58" i="630"/>
  <c r="P62" i="630"/>
  <c r="AE125" i="630"/>
  <c r="AE141" i="630"/>
  <c r="AB22" i="629"/>
  <c r="N90" i="629"/>
  <c r="AF141" i="630"/>
  <c r="Q60" i="627"/>
  <c r="P60" i="627"/>
  <c r="P106" i="626"/>
  <c r="Q106" i="626"/>
  <c r="R90" i="626" s="1"/>
  <c r="AF38" i="627"/>
  <c r="AG22" i="627" s="1"/>
  <c r="N38" i="627"/>
  <c r="Q6" i="626"/>
  <c r="P6" i="626"/>
  <c r="AB55" i="626"/>
  <c r="AC39" i="626" s="1"/>
  <c r="AA55" i="626"/>
  <c r="N55" i="626"/>
  <c r="N72" i="626"/>
  <c r="AB72" i="626"/>
  <c r="AC56" i="626" s="1"/>
  <c r="AA72" i="626"/>
  <c r="P90" i="627"/>
  <c r="Q90" i="627"/>
  <c r="Q25" i="627"/>
  <c r="P25" i="627"/>
  <c r="P41" i="627"/>
  <c r="Q41" i="627"/>
  <c r="N72" i="627"/>
  <c r="AF72" i="627"/>
  <c r="AG56" i="627" s="1"/>
  <c r="AE72" i="627"/>
  <c r="P74" i="627"/>
  <c r="Q74" i="627"/>
  <c r="P45" i="627"/>
  <c r="Q45" i="627"/>
  <c r="Q44" i="626"/>
  <c r="P44" i="626"/>
  <c r="P73" i="626"/>
  <c r="Q73" i="626"/>
  <c r="N55" i="627"/>
  <c r="AF55" i="627"/>
  <c r="AG39" i="627" s="1"/>
  <c r="AE55" i="627"/>
  <c r="AB140" i="626"/>
  <c r="AC124" i="626" s="1"/>
  <c r="AA140" i="626"/>
  <c r="Q64" i="626"/>
  <c r="P64" i="626"/>
  <c r="P40" i="626"/>
  <c r="Q40" i="626"/>
  <c r="Q92" i="626"/>
  <c r="P92" i="626"/>
  <c r="I3" i="625"/>
  <c r="F2" i="626"/>
  <c r="Q60" i="626"/>
  <c r="P60" i="626"/>
  <c r="Q64" i="627"/>
  <c r="P64" i="627"/>
  <c r="P128" i="626"/>
  <c r="Q128" i="626"/>
  <c r="N123" i="627"/>
  <c r="AE123" i="627"/>
  <c r="AF123" i="627"/>
  <c r="AG107" i="627" s="1"/>
  <c r="N123" i="626"/>
  <c r="AB123" i="626"/>
  <c r="AC107" i="626" s="1"/>
  <c r="AA123" i="626"/>
  <c r="Q110" i="626"/>
  <c r="P110" i="626"/>
  <c r="Q114" i="626"/>
  <c r="P114" i="626"/>
  <c r="Q118" i="626"/>
  <c r="P118" i="626"/>
  <c r="P132" i="626"/>
  <c r="Q132" i="626"/>
  <c r="Q73" i="627"/>
  <c r="P73" i="627"/>
  <c r="AB41" i="626"/>
  <c r="AA124" i="626"/>
  <c r="N22" i="626"/>
  <c r="M38" i="626"/>
  <c r="N43" i="626"/>
  <c r="N47" i="626"/>
  <c r="AB73" i="626"/>
  <c r="N91" i="626"/>
  <c r="AA106" i="626"/>
  <c r="AB124" i="626"/>
  <c r="AA128" i="626"/>
  <c r="AA132" i="626"/>
  <c r="P8" i="627"/>
  <c r="N24" i="627"/>
  <c r="N28" i="627"/>
  <c r="N39" i="627"/>
  <c r="AE41" i="627"/>
  <c r="AE45" i="627"/>
  <c r="AE91" i="627"/>
  <c r="M157" i="627"/>
  <c r="AF26" i="627"/>
  <c r="P5" i="626"/>
  <c r="AA40" i="626"/>
  <c r="AA44" i="626"/>
  <c r="AA56" i="626"/>
  <c r="N59" i="626"/>
  <c r="N63" i="626"/>
  <c r="AA92" i="626"/>
  <c r="AB106" i="626"/>
  <c r="AC90" i="626" s="1"/>
  <c r="P127" i="626"/>
  <c r="AB128" i="626"/>
  <c r="P131" i="626"/>
  <c r="AB132" i="626"/>
  <c r="P135" i="626"/>
  <c r="N7" i="627"/>
  <c r="AE25" i="627"/>
  <c r="P40" i="627"/>
  <c r="AF41" i="627"/>
  <c r="P44" i="627"/>
  <c r="AF45" i="627"/>
  <c r="AE56" i="627"/>
  <c r="N59" i="627"/>
  <c r="N63" i="627"/>
  <c r="AE74" i="627"/>
  <c r="AE107" i="627"/>
  <c r="M140" i="627"/>
  <c r="AB45" i="626"/>
  <c r="AA73" i="626"/>
  <c r="M21" i="626"/>
  <c r="O38" i="626"/>
  <c r="AB40" i="626"/>
  <c r="AB44" i="626"/>
  <c r="AB56" i="626"/>
  <c r="AB92" i="626"/>
  <c r="AA118" i="626"/>
  <c r="M21" i="627"/>
  <c r="AF25" i="627"/>
  <c r="AF56" i="627"/>
  <c r="AF74" i="627"/>
  <c r="AE90" i="627"/>
  <c r="AF107" i="627"/>
  <c r="E8" i="625"/>
  <c r="N8" i="626"/>
  <c r="AB39" i="626"/>
  <c r="N58" i="626"/>
  <c r="N62" i="626"/>
  <c r="N89" i="626"/>
  <c r="N108" i="626"/>
  <c r="N112" i="626"/>
  <c r="N116" i="626"/>
  <c r="N6" i="627"/>
  <c r="N10" i="627"/>
  <c r="N22" i="627"/>
  <c r="AE24" i="627"/>
  <c r="AE28" i="627"/>
  <c r="N58" i="627"/>
  <c r="N62" i="627"/>
  <c r="AF73" i="627"/>
  <c r="N109" i="627"/>
  <c r="N124" i="627"/>
  <c r="P125" i="627"/>
  <c r="P141" i="627"/>
  <c r="P42" i="626"/>
  <c r="P46" i="626"/>
  <c r="P23" i="627"/>
  <c r="P27" i="627"/>
  <c r="AE39" i="627"/>
  <c r="N41" i="626"/>
  <c r="N45" i="626"/>
  <c r="N124" i="626"/>
  <c r="H1" i="627"/>
  <c r="N26" i="627"/>
  <c r="AF39" i="627"/>
  <c r="M106" i="627"/>
  <c r="M89" i="627"/>
  <c r="AA116" i="626"/>
  <c r="AE10" i="627"/>
  <c r="AE62" i="627"/>
  <c r="N56" i="626"/>
  <c r="AA58" i="626"/>
  <c r="AA108" i="626"/>
  <c r="N56" i="627"/>
  <c r="P7" i="626"/>
  <c r="AB8" i="626"/>
  <c r="P57" i="626"/>
  <c r="P61" i="626"/>
  <c r="AB62" i="626"/>
  <c r="AA74" i="626"/>
  <c r="AB89" i="626"/>
  <c r="AC73" i="626" s="1"/>
  <c r="AB108" i="626"/>
  <c r="P111" i="626"/>
  <c r="AB112" i="626"/>
  <c r="P115" i="626"/>
  <c r="AF6" i="627"/>
  <c r="P9" i="627"/>
  <c r="AE22" i="627"/>
  <c r="P57" i="627"/>
  <c r="AF58" i="627"/>
  <c r="P61" i="627"/>
  <c r="P108" i="627"/>
  <c r="AE124" i="627"/>
  <c r="N39" i="626"/>
  <c r="AF22" i="627"/>
  <c r="N89" i="639" l="1"/>
  <c r="P125" i="654"/>
  <c r="Q125" i="654"/>
  <c r="P134" i="626"/>
  <c r="Q134" i="626"/>
  <c r="P111" i="647"/>
  <c r="Q111" i="647"/>
  <c r="Q22" i="647"/>
  <c r="P22" i="647"/>
  <c r="P58" i="642"/>
  <c r="Q58" i="642"/>
  <c r="P10" i="648"/>
  <c r="P125" i="647"/>
  <c r="P136" i="650"/>
  <c r="Q41" i="641"/>
  <c r="P41" i="641"/>
  <c r="P41" i="645"/>
  <c r="Q41" i="645"/>
  <c r="Q90" i="653"/>
  <c r="P90" i="653"/>
  <c r="P126" i="629"/>
  <c r="I3" i="652"/>
  <c r="Q41" i="629"/>
  <c r="P41" i="629"/>
  <c r="Q125" i="626"/>
  <c r="P125" i="626"/>
  <c r="Q58" i="653"/>
  <c r="P58" i="653"/>
  <c r="P9" i="648"/>
  <c r="Q9" i="648"/>
  <c r="P27" i="654"/>
  <c r="Q27" i="654"/>
  <c r="Q28" i="633"/>
  <c r="P28" i="633"/>
  <c r="Q39" i="653"/>
  <c r="P39" i="653"/>
  <c r="Q125" i="639"/>
  <c r="P125" i="639"/>
  <c r="P129" i="632"/>
  <c r="Q129" i="632"/>
  <c r="P126" i="626"/>
  <c r="Q126" i="626"/>
  <c r="P130" i="638"/>
  <c r="P91" i="650"/>
  <c r="P90" i="654"/>
  <c r="P110" i="647"/>
  <c r="P61" i="650"/>
  <c r="P96" i="653"/>
  <c r="P41" i="639"/>
  <c r="Q41" i="639"/>
  <c r="Q74" i="626"/>
  <c r="P74" i="626"/>
  <c r="P7" i="642"/>
  <c r="P75" i="650"/>
  <c r="P23" i="629"/>
  <c r="Q23" i="629"/>
  <c r="P138" i="632"/>
  <c r="P41" i="633"/>
  <c r="P6" i="642"/>
  <c r="P6" i="641"/>
  <c r="P9" i="645"/>
  <c r="P39" i="645"/>
  <c r="AA89" i="644"/>
  <c r="P75" i="638"/>
  <c r="Q75" i="638"/>
  <c r="P42" i="653"/>
  <c r="P62" i="645"/>
  <c r="Q62" i="645"/>
  <c r="Q24" i="633"/>
  <c r="P24" i="633"/>
  <c r="P91" i="627"/>
  <c r="Q91" i="627"/>
  <c r="Q43" i="645"/>
  <c r="P43" i="645"/>
  <c r="P59" i="653"/>
  <c r="Q59" i="653"/>
  <c r="Q73" i="629"/>
  <c r="P73" i="629"/>
  <c r="Q39" i="633"/>
  <c r="P39" i="633"/>
  <c r="Q56" i="647"/>
  <c r="P56" i="647"/>
  <c r="Q124" i="641"/>
  <c r="P124" i="641"/>
  <c r="Q39" i="641"/>
  <c r="P39" i="641"/>
  <c r="P56" i="642"/>
  <c r="Q56" i="642"/>
  <c r="Q133" i="626"/>
  <c r="P133" i="626"/>
  <c r="Q90" i="626"/>
  <c r="P90" i="626"/>
  <c r="I3" i="649"/>
  <c r="P135" i="632"/>
  <c r="Q135" i="632"/>
  <c r="N140" i="651"/>
  <c r="AF140" i="651"/>
  <c r="AG124" i="651" s="1"/>
  <c r="P127" i="632"/>
  <c r="Q127" i="632"/>
  <c r="P94" i="650"/>
  <c r="Q94" i="650"/>
  <c r="Q39" i="650"/>
  <c r="P39" i="650"/>
  <c r="Q136" i="635"/>
  <c r="P136" i="635"/>
  <c r="Q134" i="641"/>
  <c r="P134" i="641"/>
  <c r="P5" i="633"/>
  <c r="Q27" i="648"/>
  <c r="P27" i="648"/>
  <c r="P6" i="647"/>
  <c r="Q6" i="647"/>
  <c r="AE55" i="645"/>
  <c r="P141" i="651"/>
  <c r="P24" i="650"/>
  <c r="P61" i="654"/>
  <c r="F2" i="647"/>
  <c r="P57" i="654"/>
  <c r="P136" i="632"/>
  <c r="P55" i="633"/>
  <c r="P107" i="642"/>
  <c r="P39" i="644"/>
  <c r="AF55" i="645"/>
  <c r="AG39" i="645" s="1"/>
  <c r="N72" i="648"/>
  <c r="AA140" i="647"/>
  <c r="P108" i="651"/>
  <c r="AF21" i="651"/>
  <c r="AG5" i="651" s="1"/>
  <c r="AF55" i="654"/>
  <c r="AG39" i="654" s="1"/>
  <c r="P62" i="642"/>
  <c r="Q62" i="642"/>
  <c r="Q23" i="648"/>
  <c r="P23" i="648"/>
  <c r="Q57" i="636"/>
  <c r="P57" i="636"/>
  <c r="P59" i="633"/>
  <c r="Q59" i="633"/>
  <c r="I3" i="628"/>
  <c r="P132" i="632"/>
  <c r="P41" i="636"/>
  <c r="AE21" i="639"/>
  <c r="Q124" i="638"/>
  <c r="P141" i="639"/>
  <c r="P111" i="641"/>
  <c r="AA89" i="641"/>
  <c r="AE21" i="645"/>
  <c r="P141" i="645"/>
  <c r="P133" i="647"/>
  <c r="P61" i="648"/>
  <c r="N21" i="647"/>
  <c r="D2" i="647" s="1"/>
  <c r="AA106" i="647"/>
  <c r="AB140" i="647"/>
  <c r="AC124" i="647" s="1"/>
  <c r="P6" i="650"/>
  <c r="N106" i="650"/>
  <c r="Q106" i="650" s="1"/>
  <c r="R90" i="650" s="1"/>
  <c r="P58" i="645"/>
  <c r="Q58" i="645"/>
  <c r="Q109" i="641"/>
  <c r="Q109" i="626"/>
  <c r="P109" i="626"/>
  <c r="P42" i="629"/>
  <c r="P94" i="638"/>
  <c r="P63" i="648"/>
  <c r="P6" i="651"/>
  <c r="Q6" i="651"/>
  <c r="I3" i="631"/>
  <c r="Q11" i="654"/>
  <c r="P11" i="654"/>
  <c r="Q8" i="654"/>
  <c r="P8" i="654"/>
  <c r="Q24" i="653"/>
  <c r="P24" i="653"/>
  <c r="Q38" i="654"/>
  <c r="R22" i="654" s="1"/>
  <c r="P38" i="654"/>
  <c r="Q89" i="654"/>
  <c r="R73" i="654" s="1"/>
  <c r="P89" i="654"/>
  <c r="Q132" i="653"/>
  <c r="P132" i="653"/>
  <c r="AA21" i="653"/>
  <c r="N21" i="653"/>
  <c r="AB21" i="653"/>
  <c r="AC5" i="653" s="1"/>
  <c r="Q111" i="653"/>
  <c r="P111" i="653"/>
  <c r="Q43" i="654"/>
  <c r="P43" i="654"/>
  <c r="Q107" i="653"/>
  <c r="P107" i="653"/>
  <c r="Q157" i="654"/>
  <c r="R141" i="654" s="1"/>
  <c r="P157" i="654"/>
  <c r="Q112" i="653"/>
  <c r="P112" i="653"/>
  <c r="N123" i="654"/>
  <c r="AF123" i="654"/>
  <c r="AG107" i="654" s="1"/>
  <c r="AE123" i="654"/>
  <c r="Q60" i="653"/>
  <c r="P60" i="653"/>
  <c r="Q108" i="653"/>
  <c r="P108" i="653"/>
  <c r="Q21" i="654"/>
  <c r="R5" i="654" s="1"/>
  <c r="P21" i="654"/>
  <c r="Q136" i="653"/>
  <c r="P136" i="653"/>
  <c r="Q7" i="654"/>
  <c r="P7" i="654"/>
  <c r="AA123" i="653"/>
  <c r="N123" i="653"/>
  <c r="AB123" i="653"/>
  <c r="AC107" i="653" s="1"/>
  <c r="N140" i="654"/>
  <c r="AF140" i="654"/>
  <c r="AG124" i="654" s="1"/>
  <c r="AE140" i="654"/>
  <c r="Q89" i="653"/>
  <c r="R73" i="653" s="1"/>
  <c r="P89" i="653"/>
  <c r="Q73" i="654"/>
  <c r="P73" i="654"/>
  <c r="Q61" i="653"/>
  <c r="P61" i="653"/>
  <c r="Q134" i="653"/>
  <c r="P134" i="653"/>
  <c r="Q55" i="654"/>
  <c r="R39" i="654" s="1"/>
  <c r="P55" i="654"/>
  <c r="Q106" i="653"/>
  <c r="R90" i="653" s="1"/>
  <c r="P106" i="653"/>
  <c r="Q142" i="654"/>
  <c r="P142" i="654"/>
  <c r="Q76" i="653"/>
  <c r="P76" i="653"/>
  <c r="Q63" i="654"/>
  <c r="P63" i="654"/>
  <c r="Q57" i="653"/>
  <c r="P57" i="653"/>
  <c r="Q55" i="653"/>
  <c r="R39" i="653" s="1"/>
  <c r="P55" i="653"/>
  <c r="Q126" i="654"/>
  <c r="P126" i="654"/>
  <c r="Q62" i="654"/>
  <c r="P62" i="654"/>
  <c r="Q59" i="654"/>
  <c r="P59" i="654"/>
  <c r="Q6" i="653"/>
  <c r="P6" i="653"/>
  <c r="P38" i="653"/>
  <c r="Q38" i="653"/>
  <c r="R22" i="653" s="1"/>
  <c r="Q58" i="654"/>
  <c r="P58" i="654"/>
  <c r="Q137" i="653"/>
  <c r="P137" i="653"/>
  <c r="Q56" i="653"/>
  <c r="P56" i="653"/>
  <c r="AF72" i="654"/>
  <c r="AG56" i="654" s="1"/>
  <c r="N72" i="654"/>
  <c r="D2" i="654" s="1"/>
  <c r="AE72" i="654"/>
  <c r="Q126" i="653"/>
  <c r="P126" i="653"/>
  <c r="Q140" i="653"/>
  <c r="R124" i="653" s="1"/>
  <c r="P140" i="653"/>
  <c r="Q75" i="653"/>
  <c r="P75" i="653"/>
  <c r="Q143" i="654"/>
  <c r="P143" i="654"/>
  <c r="Q133" i="653"/>
  <c r="P133" i="653"/>
  <c r="Q5" i="653"/>
  <c r="P5" i="653"/>
  <c r="Q129" i="653"/>
  <c r="P129" i="653"/>
  <c r="Q22" i="654"/>
  <c r="P22" i="654"/>
  <c r="Q125" i="653"/>
  <c r="P125" i="653"/>
  <c r="Q23" i="653"/>
  <c r="P23" i="653"/>
  <c r="AB72" i="653"/>
  <c r="AC56" i="653" s="1"/>
  <c r="AA72" i="653"/>
  <c r="N72" i="653"/>
  <c r="Q106" i="654"/>
  <c r="R90" i="654" s="1"/>
  <c r="P106" i="654"/>
  <c r="Q9" i="651"/>
  <c r="P9" i="651"/>
  <c r="Q125" i="650"/>
  <c r="P125" i="650"/>
  <c r="Q74" i="651"/>
  <c r="P74" i="651"/>
  <c r="Q59" i="651"/>
  <c r="P59" i="651"/>
  <c r="Q38" i="650"/>
  <c r="R22" i="650" s="1"/>
  <c r="P38" i="650"/>
  <c r="Q72" i="650"/>
  <c r="R56" i="650" s="1"/>
  <c r="P72" i="650"/>
  <c r="N21" i="650"/>
  <c r="AA21" i="650"/>
  <c r="AB21" i="650"/>
  <c r="AC5" i="650" s="1"/>
  <c r="AB140" i="650"/>
  <c r="AC124" i="650" s="1"/>
  <c r="AA140" i="650"/>
  <c r="N140" i="650"/>
  <c r="Q72" i="651"/>
  <c r="R56" i="651" s="1"/>
  <c r="P72" i="651"/>
  <c r="Q142" i="651"/>
  <c r="P142" i="651"/>
  <c r="Q96" i="650"/>
  <c r="P96" i="650"/>
  <c r="Q107" i="650"/>
  <c r="P107" i="650"/>
  <c r="Q125" i="651"/>
  <c r="P125" i="651"/>
  <c r="Q91" i="651"/>
  <c r="P91" i="651"/>
  <c r="Q92" i="650"/>
  <c r="P92" i="650"/>
  <c r="Q5" i="650"/>
  <c r="P5" i="650"/>
  <c r="Q21" i="651"/>
  <c r="R5" i="651" s="1"/>
  <c r="P21" i="651"/>
  <c r="Q107" i="651"/>
  <c r="P107" i="651"/>
  <c r="Q73" i="651"/>
  <c r="P73" i="651"/>
  <c r="Q38" i="651"/>
  <c r="R22" i="651" s="1"/>
  <c r="P38" i="651"/>
  <c r="Q5" i="651"/>
  <c r="P5" i="651"/>
  <c r="Q74" i="650"/>
  <c r="P74" i="650"/>
  <c r="Q42" i="651"/>
  <c r="P42" i="651"/>
  <c r="Q157" i="651"/>
  <c r="R141" i="651" s="1"/>
  <c r="P157" i="651"/>
  <c r="AB123" i="650"/>
  <c r="AC107" i="650" s="1"/>
  <c r="N123" i="650"/>
  <c r="AA123" i="650"/>
  <c r="Q25" i="651"/>
  <c r="P25" i="651"/>
  <c r="Q23" i="650"/>
  <c r="P23" i="650"/>
  <c r="Q55" i="651"/>
  <c r="R39" i="651" s="1"/>
  <c r="P55" i="651"/>
  <c r="P106" i="650"/>
  <c r="Q111" i="650"/>
  <c r="P111" i="650"/>
  <c r="Q137" i="650"/>
  <c r="P137" i="650"/>
  <c r="AE106" i="651"/>
  <c r="N106" i="651"/>
  <c r="AF106" i="651"/>
  <c r="AG90" i="651" s="1"/>
  <c r="Q133" i="650"/>
  <c r="P133" i="650"/>
  <c r="Q126" i="651"/>
  <c r="P126" i="651"/>
  <c r="Q89" i="651"/>
  <c r="R73" i="651" s="1"/>
  <c r="P89" i="651"/>
  <c r="Q27" i="651"/>
  <c r="P27" i="651"/>
  <c r="Q129" i="650"/>
  <c r="P129" i="650"/>
  <c r="N123" i="651"/>
  <c r="D2" i="651" s="1"/>
  <c r="AF123" i="651"/>
  <c r="AG107" i="651" s="1"/>
  <c r="AE123" i="651"/>
  <c r="Q63" i="651"/>
  <c r="P63" i="651"/>
  <c r="Q23" i="651"/>
  <c r="P23" i="651"/>
  <c r="AB123" i="647"/>
  <c r="AC107" i="647" s="1"/>
  <c r="AA123" i="647"/>
  <c r="N123" i="647"/>
  <c r="Q55" i="647"/>
  <c r="R39" i="647" s="1"/>
  <c r="P55" i="647"/>
  <c r="N21" i="648"/>
  <c r="AF21" i="648"/>
  <c r="AG5" i="648" s="1"/>
  <c r="AE21" i="648"/>
  <c r="Q5" i="648"/>
  <c r="P5" i="648"/>
  <c r="N38" i="648"/>
  <c r="AF38" i="648"/>
  <c r="AG22" i="648" s="1"/>
  <c r="AE38" i="648"/>
  <c r="Q92" i="647"/>
  <c r="P92" i="647"/>
  <c r="Q90" i="648"/>
  <c r="P90" i="648"/>
  <c r="Q140" i="647"/>
  <c r="R124" i="647" s="1"/>
  <c r="P140" i="647"/>
  <c r="Q142" i="648"/>
  <c r="P142" i="648"/>
  <c r="Q135" i="647"/>
  <c r="P135" i="647"/>
  <c r="Q74" i="648"/>
  <c r="P74" i="648"/>
  <c r="Q124" i="647"/>
  <c r="P124" i="647"/>
  <c r="Q89" i="648"/>
  <c r="R73" i="648" s="1"/>
  <c r="P89" i="648"/>
  <c r="Q39" i="648"/>
  <c r="P39" i="648"/>
  <c r="Q131" i="647"/>
  <c r="P131" i="647"/>
  <c r="Q43" i="647"/>
  <c r="P43" i="647"/>
  <c r="Q72" i="648"/>
  <c r="R56" i="648" s="1"/>
  <c r="P72" i="648"/>
  <c r="Q127" i="647"/>
  <c r="P127" i="647"/>
  <c r="Q143" i="648"/>
  <c r="P143" i="648"/>
  <c r="Q11" i="648"/>
  <c r="P11" i="648"/>
  <c r="Q59" i="647"/>
  <c r="P59" i="647"/>
  <c r="Q93" i="647"/>
  <c r="P93" i="647"/>
  <c r="Q21" i="647"/>
  <c r="R5" i="647" s="1"/>
  <c r="P21" i="647"/>
  <c r="Q7" i="648"/>
  <c r="P7" i="648"/>
  <c r="Q72" i="647"/>
  <c r="R56" i="647" s="1"/>
  <c r="P72" i="647"/>
  <c r="Q8" i="647"/>
  <c r="P8" i="647"/>
  <c r="Q26" i="648"/>
  <c r="P26" i="648"/>
  <c r="Q106" i="648"/>
  <c r="R90" i="648" s="1"/>
  <c r="P106" i="648"/>
  <c r="P123" i="648"/>
  <c r="Q123" i="648"/>
  <c r="R107" i="648" s="1"/>
  <c r="Q55" i="648"/>
  <c r="R39" i="648" s="1"/>
  <c r="P55" i="648"/>
  <c r="Q89" i="647"/>
  <c r="R73" i="647" s="1"/>
  <c r="P89" i="647"/>
  <c r="Q90" i="647"/>
  <c r="P90" i="647"/>
  <c r="Q44" i="648"/>
  <c r="P44" i="648"/>
  <c r="Q73" i="648"/>
  <c r="P73" i="648"/>
  <c r="Q38" i="647"/>
  <c r="R22" i="647" s="1"/>
  <c r="P38" i="647"/>
  <c r="Q40" i="648"/>
  <c r="P40" i="648"/>
  <c r="Q24" i="647"/>
  <c r="P24" i="647"/>
  <c r="Q136" i="647"/>
  <c r="P136" i="647"/>
  <c r="Q44" i="647"/>
  <c r="P44" i="647"/>
  <c r="Q132" i="647"/>
  <c r="P132" i="647"/>
  <c r="Q64" i="648"/>
  <c r="P64" i="648"/>
  <c r="AF157" i="648"/>
  <c r="AG141" i="648" s="1"/>
  <c r="AE157" i="648"/>
  <c r="N157" i="648"/>
  <c r="Q40" i="647"/>
  <c r="P40" i="647"/>
  <c r="P106" i="647"/>
  <c r="Q106" i="647"/>
  <c r="R90" i="647" s="1"/>
  <c r="Q128" i="647"/>
  <c r="P128" i="647"/>
  <c r="Q60" i="648"/>
  <c r="P60" i="648"/>
  <c r="N140" i="645"/>
  <c r="AE140" i="645"/>
  <c r="AF140" i="645"/>
  <c r="AG124" i="645" s="1"/>
  <c r="Q133" i="644"/>
  <c r="P133" i="644"/>
  <c r="Q129" i="644"/>
  <c r="P129" i="644"/>
  <c r="Q55" i="645"/>
  <c r="R39" i="645" s="1"/>
  <c r="P55" i="645"/>
  <c r="N38" i="645"/>
  <c r="AF38" i="645"/>
  <c r="AG22" i="645" s="1"/>
  <c r="AE38" i="645"/>
  <c r="Q25" i="645"/>
  <c r="P25" i="645"/>
  <c r="Q143" i="645"/>
  <c r="P143" i="645"/>
  <c r="Q125" i="644"/>
  <c r="P125" i="644"/>
  <c r="Q44" i="644"/>
  <c r="P44" i="644"/>
  <c r="P5" i="645"/>
  <c r="Q5" i="645"/>
  <c r="Q38" i="644"/>
  <c r="R22" i="644" s="1"/>
  <c r="P38" i="644"/>
  <c r="Q134" i="644"/>
  <c r="P134" i="644"/>
  <c r="Q108" i="644"/>
  <c r="P108" i="644"/>
  <c r="Q74" i="644"/>
  <c r="P74" i="644"/>
  <c r="P130" i="644"/>
  <c r="Q130" i="644"/>
  <c r="Q24" i="645"/>
  <c r="P24" i="645"/>
  <c r="AB21" i="644"/>
  <c r="AC5" i="644" s="1"/>
  <c r="AA21" i="644"/>
  <c r="N21" i="644"/>
  <c r="AF72" i="645"/>
  <c r="AG56" i="645" s="1"/>
  <c r="AE72" i="645"/>
  <c r="N72" i="645"/>
  <c r="D2" i="645" s="1"/>
  <c r="Q126" i="644"/>
  <c r="P126" i="644"/>
  <c r="P106" i="644"/>
  <c r="Q106" i="644"/>
  <c r="R90" i="644" s="1"/>
  <c r="Q142" i="645"/>
  <c r="P142" i="645"/>
  <c r="Q55" i="644"/>
  <c r="R39" i="644" s="1"/>
  <c r="P55" i="644"/>
  <c r="AA123" i="644"/>
  <c r="N123" i="644"/>
  <c r="AB123" i="644"/>
  <c r="AC107" i="644" s="1"/>
  <c r="Q89" i="645"/>
  <c r="R73" i="645" s="1"/>
  <c r="P89" i="645"/>
  <c r="N123" i="645"/>
  <c r="AF123" i="645"/>
  <c r="AG107" i="645" s="1"/>
  <c r="AE123" i="645"/>
  <c r="AB140" i="644"/>
  <c r="AC124" i="644" s="1"/>
  <c r="AA140" i="644"/>
  <c r="N140" i="644"/>
  <c r="Q42" i="645"/>
  <c r="P42" i="645"/>
  <c r="AF157" i="645"/>
  <c r="AG141" i="645" s="1"/>
  <c r="AE157" i="645"/>
  <c r="N157" i="645"/>
  <c r="P89" i="644"/>
  <c r="Q89" i="644"/>
  <c r="R73" i="644" s="1"/>
  <c r="Q126" i="645"/>
  <c r="P126" i="645"/>
  <c r="Q40" i="644"/>
  <c r="P40" i="644"/>
  <c r="Q90" i="644"/>
  <c r="P90" i="644"/>
  <c r="AA72" i="644"/>
  <c r="N72" i="644"/>
  <c r="AB72" i="644"/>
  <c r="AC56" i="644" s="1"/>
  <c r="Q43" i="644"/>
  <c r="P43" i="644"/>
  <c r="Q21" i="645"/>
  <c r="R5" i="645" s="1"/>
  <c r="P21" i="645"/>
  <c r="Q24" i="644"/>
  <c r="P24" i="644"/>
  <c r="Q55" i="641"/>
  <c r="R39" i="641" s="1"/>
  <c r="P55" i="641"/>
  <c r="Q55" i="642"/>
  <c r="R39" i="642" s="1"/>
  <c r="P55" i="642"/>
  <c r="Q44" i="642"/>
  <c r="P44" i="642"/>
  <c r="Q44" i="641"/>
  <c r="P44" i="641"/>
  <c r="Q126" i="641"/>
  <c r="P126" i="641"/>
  <c r="AE72" i="642"/>
  <c r="N72" i="642"/>
  <c r="AF72" i="642"/>
  <c r="AG56" i="642" s="1"/>
  <c r="Q40" i="642"/>
  <c r="P40" i="642"/>
  <c r="Q40" i="641"/>
  <c r="P40" i="641"/>
  <c r="N89" i="642"/>
  <c r="AF89" i="642"/>
  <c r="AG73" i="642" s="1"/>
  <c r="AE89" i="642"/>
  <c r="Q61" i="641"/>
  <c r="P61" i="641"/>
  <c r="Q42" i="642"/>
  <c r="P42" i="642"/>
  <c r="P140" i="641"/>
  <c r="Q140" i="641"/>
  <c r="R124" i="641" s="1"/>
  <c r="P89" i="641"/>
  <c r="Q89" i="641"/>
  <c r="R73" i="641" s="1"/>
  <c r="Q7" i="641"/>
  <c r="P7" i="641"/>
  <c r="Q63" i="642"/>
  <c r="P63" i="642"/>
  <c r="Q157" i="642"/>
  <c r="R141" i="642" s="1"/>
  <c r="P157" i="642"/>
  <c r="Q21" i="642"/>
  <c r="R5" i="642" s="1"/>
  <c r="P21" i="642"/>
  <c r="Q59" i="642"/>
  <c r="P59" i="642"/>
  <c r="Q25" i="642"/>
  <c r="P25" i="642"/>
  <c r="Q60" i="641"/>
  <c r="P60" i="641"/>
  <c r="Q133" i="641"/>
  <c r="P133" i="641"/>
  <c r="Q126" i="642"/>
  <c r="P126" i="642"/>
  <c r="Q135" i="641"/>
  <c r="P135" i="641"/>
  <c r="N140" i="642"/>
  <c r="AF140" i="642"/>
  <c r="AG124" i="642" s="1"/>
  <c r="AE140" i="642"/>
  <c r="Q129" i="641"/>
  <c r="P129" i="641"/>
  <c r="Q142" i="642"/>
  <c r="P142" i="642"/>
  <c r="N123" i="642"/>
  <c r="AF123" i="642"/>
  <c r="AG107" i="642" s="1"/>
  <c r="AE123" i="642"/>
  <c r="Q131" i="641"/>
  <c r="P131" i="641"/>
  <c r="P106" i="641"/>
  <c r="Q106" i="641"/>
  <c r="R90" i="641" s="1"/>
  <c r="Q125" i="641"/>
  <c r="P125" i="641"/>
  <c r="Q74" i="642"/>
  <c r="P74" i="642"/>
  <c r="Q127" i="641"/>
  <c r="P127" i="641"/>
  <c r="P123" i="641"/>
  <c r="Q123" i="641"/>
  <c r="R107" i="641" s="1"/>
  <c r="Q108" i="641"/>
  <c r="P108" i="641"/>
  <c r="N38" i="642"/>
  <c r="AF38" i="642"/>
  <c r="AG22" i="642" s="1"/>
  <c r="AE38" i="642"/>
  <c r="AB72" i="641"/>
  <c r="AC56" i="641" s="1"/>
  <c r="AA72" i="641"/>
  <c r="N72" i="641"/>
  <c r="Q91" i="641"/>
  <c r="P91" i="641"/>
  <c r="Q24" i="642"/>
  <c r="P24" i="642"/>
  <c r="AB21" i="641"/>
  <c r="AC5" i="641" s="1"/>
  <c r="AA21" i="641"/>
  <c r="N21" i="641"/>
  <c r="P38" i="641"/>
  <c r="Q38" i="641"/>
  <c r="R22" i="641" s="1"/>
  <c r="Q111" i="638"/>
  <c r="P111" i="638"/>
  <c r="Q143" i="639"/>
  <c r="P143" i="639"/>
  <c r="Q73" i="639"/>
  <c r="P73" i="639"/>
  <c r="Q74" i="639"/>
  <c r="P74" i="639"/>
  <c r="Q123" i="638"/>
  <c r="R107" i="638" s="1"/>
  <c r="P123" i="638"/>
  <c r="Q64" i="639"/>
  <c r="P64" i="639"/>
  <c r="Q72" i="639"/>
  <c r="R56" i="639" s="1"/>
  <c r="P72" i="639"/>
  <c r="Q89" i="638"/>
  <c r="R73" i="638" s="1"/>
  <c r="P89" i="638"/>
  <c r="AB106" i="638"/>
  <c r="AC90" i="638" s="1"/>
  <c r="AA106" i="638"/>
  <c r="N106" i="638"/>
  <c r="Q60" i="639"/>
  <c r="P60" i="639"/>
  <c r="Q106" i="639"/>
  <c r="R90" i="639" s="1"/>
  <c r="P106" i="639"/>
  <c r="Q126" i="639"/>
  <c r="P126" i="639"/>
  <c r="N123" i="639"/>
  <c r="AF123" i="639"/>
  <c r="AG107" i="639" s="1"/>
  <c r="AE123" i="639"/>
  <c r="N140" i="639"/>
  <c r="AF140" i="639"/>
  <c r="AG124" i="639" s="1"/>
  <c r="AE140" i="639"/>
  <c r="Q39" i="639"/>
  <c r="P39" i="639"/>
  <c r="Q92" i="638"/>
  <c r="P92" i="638"/>
  <c r="Q38" i="639"/>
  <c r="R22" i="639" s="1"/>
  <c r="P38" i="639"/>
  <c r="P55" i="638"/>
  <c r="Q55" i="638"/>
  <c r="R39" i="638" s="1"/>
  <c r="Q25" i="639"/>
  <c r="P25" i="639"/>
  <c r="Q90" i="638"/>
  <c r="P90" i="638"/>
  <c r="Q43" i="639"/>
  <c r="P43" i="639"/>
  <c r="Q27" i="639"/>
  <c r="P27" i="639"/>
  <c r="Q61" i="638"/>
  <c r="P61" i="638"/>
  <c r="Q23" i="639"/>
  <c r="P23" i="639"/>
  <c r="Q73" i="638"/>
  <c r="P73" i="638"/>
  <c r="N140" i="638"/>
  <c r="AA140" i="638"/>
  <c r="AB140" i="638"/>
  <c r="AC124" i="638" s="1"/>
  <c r="Q57" i="638"/>
  <c r="P57" i="638"/>
  <c r="Q5" i="639"/>
  <c r="P5" i="639"/>
  <c r="Q21" i="639"/>
  <c r="R5" i="639" s="1"/>
  <c r="P21" i="639"/>
  <c r="Q22" i="639"/>
  <c r="P22" i="639"/>
  <c r="Q41" i="638"/>
  <c r="P41" i="638"/>
  <c r="Q91" i="638"/>
  <c r="P91" i="638"/>
  <c r="Q10" i="639"/>
  <c r="P10" i="639"/>
  <c r="Q43" i="638"/>
  <c r="P43" i="638"/>
  <c r="N21" i="638"/>
  <c r="AB21" i="638"/>
  <c r="AC5" i="638" s="1"/>
  <c r="AA21" i="638"/>
  <c r="Q42" i="638"/>
  <c r="P42" i="638"/>
  <c r="Q6" i="639"/>
  <c r="P6" i="639"/>
  <c r="Q7" i="638"/>
  <c r="P7" i="638"/>
  <c r="Q89" i="639"/>
  <c r="R73" i="639" s="1"/>
  <c r="P89" i="639"/>
  <c r="Q55" i="639"/>
  <c r="R39" i="639" s="1"/>
  <c r="P55" i="639"/>
  <c r="Q72" i="638"/>
  <c r="R56" i="638" s="1"/>
  <c r="P72" i="638"/>
  <c r="Q90" i="639"/>
  <c r="P90" i="639"/>
  <c r="AF157" i="639"/>
  <c r="AG141" i="639" s="1"/>
  <c r="AE157" i="639"/>
  <c r="N157" i="639"/>
  <c r="AB38" i="638"/>
  <c r="AC22" i="638" s="1"/>
  <c r="AA38" i="638"/>
  <c r="N38" i="638"/>
  <c r="Q39" i="635"/>
  <c r="P39" i="635"/>
  <c r="P72" i="635"/>
  <c r="Q72" i="635"/>
  <c r="R56" i="635" s="1"/>
  <c r="Q63" i="636"/>
  <c r="P63" i="636"/>
  <c r="Q8" i="635"/>
  <c r="P8" i="635"/>
  <c r="Q75" i="635"/>
  <c r="P75" i="635"/>
  <c r="Q24" i="636"/>
  <c r="P24" i="636"/>
  <c r="Q140" i="635"/>
  <c r="R124" i="635" s="1"/>
  <c r="P140" i="635"/>
  <c r="N140" i="636"/>
  <c r="AF140" i="636"/>
  <c r="AG124" i="636" s="1"/>
  <c r="AE140" i="636"/>
  <c r="Q59" i="636"/>
  <c r="P59" i="636"/>
  <c r="Q44" i="636"/>
  <c r="P44" i="636"/>
  <c r="Q106" i="636"/>
  <c r="R90" i="636" s="1"/>
  <c r="P106" i="636"/>
  <c r="Q40" i="636"/>
  <c r="P40" i="636"/>
  <c r="Q89" i="635"/>
  <c r="R73" i="635" s="1"/>
  <c r="P89" i="635"/>
  <c r="Q43" i="636"/>
  <c r="P43" i="636"/>
  <c r="AA123" i="635"/>
  <c r="N123" i="635"/>
  <c r="AB123" i="635"/>
  <c r="AC107" i="635" s="1"/>
  <c r="Q40" i="635"/>
  <c r="P40" i="635"/>
  <c r="Q126" i="636"/>
  <c r="P126" i="636"/>
  <c r="Q22" i="636"/>
  <c r="P22" i="636"/>
  <c r="Q93" i="635"/>
  <c r="P93" i="635"/>
  <c r="AE21" i="636"/>
  <c r="N21" i="636"/>
  <c r="AF21" i="636"/>
  <c r="AG5" i="636" s="1"/>
  <c r="AB21" i="635"/>
  <c r="AC5" i="635" s="1"/>
  <c r="AA21" i="635"/>
  <c r="N21" i="635"/>
  <c r="Q142" i="636"/>
  <c r="P142" i="636"/>
  <c r="Q74" i="635"/>
  <c r="P74" i="635"/>
  <c r="Q157" i="636"/>
  <c r="R141" i="636" s="1"/>
  <c r="P157" i="636"/>
  <c r="AB55" i="635"/>
  <c r="AC39" i="635" s="1"/>
  <c r="AA55" i="635"/>
  <c r="N55" i="635"/>
  <c r="Q94" i="635"/>
  <c r="P94" i="635"/>
  <c r="Q106" i="635"/>
  <c r="R90" i="635" s="1"/>
  <c r="P106" i="635"/>
  <c r="Q90" i="635"/>
  <c r="P90" i="635"/>
  <c r="Q6" i="636"/>
  <c r="P6" i="636"/>
  <c r="Q137" i="635"/>
  <c r="P137" i="635"/>
  <c r="Q41" i="635"/>
  <c r="P41" i="635"/>
  <c r="Q89" i="636"/>
  <c r="R73" i="636" s="1"/>
  <c r="P89" i="636"/>
  <c r="Q72" i="636"/>
  <c r="R56" i="636" s="1"/>
  <c r="P72" i="636"/>
  <c r="AE38" i="636"/>
  <c r="AF38" i="636"/>
  <c r="AG22" i="636" s="1"/>
  <c r="N38" i="636"/>
  <c r="Q133" i="635"/>
  <c r="P133" i="635"/>
  <c r="Q38" i="635"/>
  <c r="R22" i="635" s="1"/>
  <c r="P38" i="635"/>
  <c r="Q129" i="635"/>
  <c r="P129" i="635"/>
  <c r="Q90" i="636"/>
  <c r="P90" i="636"/>
  <c r="Q22" i="635"/>
  <c r="P22" i="635"/>
  <c r="Q44" i="635"/>
  <c r="P44" i="635"/>
  <c r="Q125" i="635"/>
  <c r="P125" i="635"/>
  <c r="Q74" i="636"/>
  <c r="P74" i="636"/>
  <c r="Q55" i="636"/>
  <c r="R39" i="636" s="1"/>
  <c r="P55" i="636"/>
  <c r="Q41" i="632"/>
  <c r="P41" i="632"/>
  <c r="Q73" i="633"/>
  <c r="P73" i="633"/>
  <c r="AB38" i="632"/>
  <c r="AC22" i="632" s="1"/>
  <c r="AA38" i="632"/>
  <c r="N38" i="632"/>
  <c r="N21" i="633"/>
  <c r="AF21" i="633"/>
  <c r="AG5" i="633" s="1"/>
  <c r="AE21" i="633"/>
  <c r="Q64" i="633"/>
  <c r="P64" i="633"/>
  <c r="Q90" i="633"/>
  <c r="P90" i="633"/>
  <c r="N140" i="633"/>
  <c r="AF140" i="633"/>
  <c r="AG124" i="633" s="1"/>
  <c r="AE140" i="633"/>
  <c r="Q60" i="633"/>
  <c r="P60" i="633"/>
  <c r="Q74" i="633"/>
  <c r="P74" i="633"/>
  <c r="Q126" i="633"/>
  <c r="P126" i="633"/>
  <c r="Q112" i="632"/>
  <c r="P112" i="632"/>
  <c r="Q25" i="633"/>
  <c r="P25" i="633"/>
  <c r="Q74" i="632"/>
  <c r="P74" i="632"/>
  <c r="Q140" i="632"/>
  <c r="R124" i="632" s="1"/>
  <c r="P140" i="632"/>
  <c r="AB106" i="632"/>
  <c r="AC90" i="632" s="1"/>
  <c r="AA106" i="632"/>
  <c r="N106" i="632"/>
  <c r="Q108" i="632"/>
  <c r="P108" i="632"/>
  <c r="Q90" i="632"/>
  <c r="P90" i="632"/>
  <c r="Q123" i="632"/>
  <c r="R107" i="632" s="1"/>
  <c r="P123" i="632"/>
  <c r="Q61" i="632"/>
  <c r="P61" i="632"/>
  <c r="AE38" i="633"/>
  <c r="N38" i="633"/>
  <c r="AF38" i="633"/>
  <c r="AG22" i="633" s="1"/>
  <c r="AF72" i="633"/>
  <c r="AG56" i="633" s="1"/>
  <c r="AE72" i="633"/>
  <c r="N72" i="633"/>
  <c r="Q57" i="632"/>
  <c r="P57" i="632"/>
  <c r="Q92" i="632"/>
  <c r="P92" i="632"/>
  <c r="Q27" i="633"/>
  <c r="P27" i="633"/>
  <c r="Q89" i="633"/>
  <c r="R73" i="633" s="1"/>
  <c r="P89" i="633"/>
  <c r="Q24" i="632"/>
  <c r="P24" i="632"/>
  <c r="Q58" i="632"/>
  <c r="P58" i="632"/>
  <c r="N123" i="633"/>
  <c r="AF123" i="633"/>
  <c r="AG107" i="633" s="1"/>
  <c r="AE123" i="633"/>
  <c r="Q23" i="633"/>
  <c r="P23" i="633"/>
  <c r="Q6" i="632"/>
  <c r="P6" i="632"/>
  <c r="Q9" i="633"/>
  <c r="P9" i="633"/>
  <c r="Q73" i="632"/>
  <c r="P73" i="632"/>
  <c r="N55" i="632"/>
  <c r="AB55" i="632"/>
  <c r="AC39" i="632" s="1"/>
  <c r="AA55" i="632"/>
  <c r="Q94" i="632"/>
  <c r="P94" i="632"/>
  <c r="Q143" i="633"/>
  <c r="P143" i="633"/>
  <c r="Q7" i="632"/>
  <c r="P7" i="632"/>
  <c r="Q72" i="632"/>
  <c r="R56" i="632" s="1"/>
  <c r="P72" i="632"/>
  <c r="N21" i="632"/>
  <c r="AB21" i="632"/>
  <c r="AC5" i="632" s="1"/>
  <c r="AA21" i="632"/>
  <c r="AF157" i="633"/>
  <c r="AG141" i="633" s="1"/>
  <c r="AE157" i="633"/>
  <c r="N157" i="633"/>
  <c r="Q43" i="632"/>
  <c r="P43" i="632"/>
  <c r="Q89" i="632"/>
  <c r="R73" i="632" s="1"/>
  <c r="P89" i="632"/>
  <c r="Q57" i="629"/>
  <c r="P57" i="629"/>
  <c r="AE140" i="630"/>
  <c r="N140" i="630"/>
  <c r="AF140" i="630"/>
  <c r="AG124" i="630" s="1"/>
  <c r="Q111" i="629"/>
  <c r="P111" i="629"/>
  <c r="Q72" i="629"/>
  <c r="R56" i="629" s="1"/>
  <c r="P72" i="629"/>
  <c r="Q8" i="629"/>
  <c r="P8" i="629"/>
  <c r="Q27" i="630"/>
  <c r="P27" i="630"/>
  <c r="Q94" i="629"/>
  <c r="P94" i="629"/>
  <c r="Q38" i="629"/>
  <c r="R22" i="629" s="1"/>
  <c r="P38" i="629"/>
  <c r="Q140" i="629"/>
  <c r="R124" i="629" s="1"/>
  <c r="P140" i="629"/>
  <c r="P129" i="629"/>
  <c r="Q129" i="629"/>
  <c r="Q38" i="630"/>
  <c r="R22" i="630" s="1"/>
  <c r="P38" i="630"/>
  <c r="Q125" i="629"/>
  <c r="P125" i="629"/>
  <c r="Q23" i="630"/>
  <c r="P23" i="630"/>
  <c r="AE89" i="630"/>
  <c r="N89" i="630"/>
  <c r="AF89" i="630"/>
  <c r="AG73" i="630" s="1"/>
  <c r="Q75" i="629"/>
  <c r="P75" i="629"/>
  <c r="Q89" i="629"/>
  <c r="R73" i="629" s="1"/>
  <c r="P89" i="629"/>
  <c r="Q106" i="629"/>
  <c r="R90" i="629" s="1"/>
  <c r="P106" i="629"/>
  <c r="Q135" i="629"/>
  <c r="P135" i="629"/>
  <c r="Q125" i="630"/>
  <c r="P125" i="630"/>
  <c r="Q72" i="630"/>
  <c r="R56" i="630" s="1"/>
  <c r="P72" i="630"/>
  <c r="Q59" i="629"/>
  <c r="P59" i="629"/>
  <c r="Q157" i="630"/>
  <c r="R141" i="630" s="1"/>
  <c r="P157" i="630"/>
  <c r="Q133" i="629"/>
  <c r="P133" i="629"/>
  <c r="Q127" i="629"/>
  <c r="P127" i="629"/>
  <c r="N123" i="629"/>
  <c r="AB123" i="629"/>
  <c r="AC107" i="629" s="1"/>
  <c r="AA123" i="629"/>
  <c r="Q44" i="630"/>
  <c r="P44" i="630"/>
  <c r="Q6" i="629"/>
  <c r="P6" i="629"/>
  <c r="Q142" i="630"/>
  <c r="P142" i="630"/>
  <c r="N55" i="629"/>
  <c r="AB55" i="629"/>
  <c r="AC39" i="629" s="1"/>
  <c r="AA55" i="629"/>
  <c r="Q40" i="630"/>
  <c r="P40" i="630"/>
  <c r="Q43" i="629"/>
  <c r="P43" i="629"/>
  <c r="Q5" i="629"/>
  <c r="P5" i="629"/>
  <c r="Q143" i="630"/>
  <c r="P143" i="630"/>
  <c r="Q42" i="630"/>
  <c r="P42" i="630"/>
  <c r="Q8" i="630"/>
  <c r="P8" i="630"/>
  <c r="Q126" i="630"/>
  <c r="P126" i="630"/>
  <c r="Q74" i="630"/>
  <c r="P74" i="630"/>
  <c r="Q131" i="629"/>
  <c r="P131" i="629"/>
  <c r="P109" i="629"/>
  <c r="Q109" i="629"/>
  <c r="Q90" i="629"/>
  <c r="P90" i="629"/>
  <c r="Q22" i="629"/>
  <c r="P22" i="629"/>
  <c r="Q137" i="629"/>
  <c r="P137" i="629"/>
  <c r="AA21" i="629"/>
  <c r="N21" i="629"/>
  <c r="AB21" i="629"/>
  <c r="AC5" i="629" s="1"/>
  <c r="N123" i="630"/>
  <c r="AF123" i="630"/>
  <c r="AG107" i="630" s="1"/>
  <c r="AE123" i="630"/>
  <c r="Q21" i="630"/>
  <c r="R5" i="630" s="1"/>
  <c r="P21" i="630"/>
  <c r="Q24" i="629"/>
  <c r="P24" i="629"/>
  <c r="P55" i="630"/>
  <c r="Q55" i="630"/>
  <c r="R39" i="630" s="1"/>
  <c r="Q55" i="626"/>
  <c r="R39" i="626" s="1"/>
  <c r="P55" i="626"/>
  <c r="P56" i="626"/>
  <c r="Q56" i="626"/>
  <c r="P8" i="626"/>
  <c r="Q8" i="626"/>
  <c r="Q63" i="626"/>
  <c r="P63" i="626"/>
  <c r="Q28" i="627"/>
  <c r="P28" i="627"/>
  <c r="Q22" i="626"/>
  <c r="P22" i="626"/>
  <c r="Q39" i="626"/>
  <c r="P39" i="626"/>
  <c r="Q59" i="626"/>
  <c r="P59" i="626"/>
  <c r="Q24" i="627"/>
  <c r="P24" i="627"/>
  <c r="Q72" i="627"/>
  <c r="R56" i="627" s="1"/>
  <c r="P72" i="627"/>
  <c r="P41" i="626"/>
  <c r="Q41" i="626"/>
  <c r="Q22" i="627"/>
  <c r="P22" i="627"/>
  <c r="AB21" i="626"/>
  <c r="AC5" i="626" s="1"/>
  <c r="N21" i="626"/>
  <c r="AA21" i="626"/>
  <c r="Q55" i="627"/>
  <c r="R39" i="627" s="1"/>
  <c r="P55" i="627"/>
  <c r="Q10" i="627"/>
  <c r="P10" i="627"/>
  <c r="P123" i="626"/>
  <c r="Q123" i="626"/>
  <c r="R107" i="626" s="1"/>
  <c r="Q39" i="627"/>
  <c r="P39" i="627"/>
  <c r="N89" i="627"/>
  <c r="AF89" i="627"/>
  <c r="AG73" i="627" s="1"/>
  <c r="AE89" i="627"/>
  <c r="Q6" i="627"/>
  <c r="P6" i="627"/>
  <c r="Q7" i="627"/>
  <c r="P7" i="627"/>
  <c r="N106" i="627"/>
  <c r="AF106" i="627"/>
  <c r="AG90" i="627" s="1"/>
  <c r="AE106" i="627"/>
  <c r="P116" i="626"/>
  <c r="Q116" i="626"/>
  <c r="AE140" i="627"/>
  <c r="N140" i="627"/>
  <c r="AF140" i="627"/>
  <c r="AG124" i="627" s="1"/>
  <c r="Q38" i="627"/>
  <c r="R22" i="627" s="1"/>
  <c r="P38" i="627"/>
  <c r="Q58" i="627"/>
  <c r="P58" i="627"/>
  <c r="P112" i="626"/>
  <c r="Q112" i="626"/>
  <c r="Q123" i="627"/>
  <c r="R107" i="627" s="1"/>
  <c r="P123" i="627"/>
  <c r="AB38" i="626"/>
  <c r="AC22" i="626" s="1"/>
  <c r="AA38" i="626"/>
  <c r="N38" i="626"/>
  <c r="Q26" i="627"/>
  <c r="P26" i="627"/>
  <c r="Q124" i="627"/>
  <c r="P124" i="627"/>
  <c r="P108" i="626"/>
  <c r="Q108" i="626"/>
  <c r="N21" i="627"/>
  <c r="AF21" i="627"/>
  <c r="AG5" i="627" s="1"/>
  <c r="AE21" i="627"/>
  <c r="AF157" i="627"/>
  <c r="AG141" i="627" s="1"/>
  <c r="AE157" i="627"/>
  <c r="N157" i="627"/>
  <c r="Q91" i="626"/>
  <c r="P91" i="626"/>
  <c r="Q109" i="627"/>
  <c r="P109" i="627"/>
  <c r="Q89" i="626"/>
  <c r="R73" i="626" s="1"/>
  <c r="P89" i="626"/>
  <c r="Q63" i="627"/>
  <c r="P63" i="627"/>
  <c r="Q140" i="626"/>
  <c r="R124" i="626" s="1"/>
  <c r="P140" i="626"/>
  <c r="P56" i="627"/>
  <c r="Q56" i="627"/>
  <c r="Q124" i="626"/>
  <c r="P124" i="626"/>
  <c r="P62" i="626"/>
  <c r="Q62" i="626"/>
  <c r="Q59" i="627"/>
  <c r="P59" i="627"/>
  <c r="Q47" i="626"/>
  <c r="P47" i="626"/>
  <c r="P45" i="626"/>
  <c r="Q45" i="626"/>
  <c r="Q62" i="627"/>
  <c r="P62" i="627"/>
  <c r="Q58" i="626"/>
  <c r="P58" i="626"/>
  <c r="Q43" i="626"/>
  <c r="P43" i="626"/>
  <c r="P72" i="626"/>
  <c r="Q72" i="626"/>
  <c r="R56" i="626" s="1"/>
  <c r="Q140" i="651" l="1"/>
  <c r="R124" i="651" s="1"/>
  <c r="P140" i="651"/>
  <c r="D2" i="642"/>
  <c r="Q140" i="654"/>
  <c r="R124" i="654" s="1"/>
  <c r="P140" i="654"/>
  <c r="Q123" i="653"/>
  <c r="R107" i="653" s="1"/>
  <c r="P123" i="653"/>
  <c r="Q123" i="654"/>
  <c r="R107" i="654" s="1"/>
  <c r="P123" i="654"/>
  <c r="Q21" i="653"/>
  <c r="R5" i="653" s="1"/>
  <c r="P21" i="653"/>
  <c r="D2" i="653"/>
  <c r="Q72" i="653"/>
  <c r="R56" i="653" s="1"/>
  <c r="P72" i="653"/>
  <c r="Q72" i="654"/>
  <c r="R56" i="654" s="1"/>
  <c r="P72" i="654"/>
  <c r="Q123" i="651"/>
  <c r="R107" i="651" s="1"/>
  <c r="P123" i="651"/>
  <c r="Q106" i="651"/>
  <c r="R90" i="651" s="1"/>
  <c r="P106" i="651"/>
  <c r="Q140" i="650"/>
  <c r="R124" i="650" s="1"/>
  <c r="P140" i="650"/>
  <c r="Q123" i="650"/>
  <c r="R107" i="650" s="1"/>
  <c r="P123" i="650"/>
  <c r="Q21" i="650"/>
  <c r="R5" i="650" s="1"/>
  <c r="P21" i="650"/>
  <c r="D2" i="650"/>
  <c r="Q38" i="648"/>
  <c r="R22" i="648" s="1"/>
  <c r="P38" i="648"/>
  <c r="D2" i="648"/>
  <c r="Q21" i="648"/>
  <c r="R5" i="648" s="1"/>
  <c r="P21" i="648"/>
  <c r="Q157" i="648"/>
  <c r="R141" i="648" s="1"/>
  <c r="P157" i="648"/>
  <c r="Q123" i="647"/>
  <c r="R107" i="647" s="1"/>
  <c r="P123" i="647"/>
  <c r="P38" i="645"/>
  <c r="Q38" i="645"/>
  <c r="R22" i="645" s="1"/>
  <c r="Q123" i="645"/>
  <c r="R107" i="645" s="1"/>
  <c r="P123" i="645"/>
  <c r="Q157" i="645"/>
  <c r="R141" i="645" s="1"/>
  <c r="P157" i="645"/>
  <c r="Q72" i="645"/>
  <c r="R56" i="645" s="1"/>
  <c r="P72" i="645"/>
  <c r="Q140" i="644"/>
  <c r="R124" i="644" s="1"/>
  <c r="P140" i="644"/>
  <c r="Q72" i="644"/>
  <c r="R56" i="644" s="1"/>
  <c r="P72" i="644"/>
  <c r="Q123" i="644"/>
  <c r="R107" i="644" s="1"/>
  <c r="P123" i="644"/>
  <c r="Q21" i="644"/>
  <c r="R5" i="644" s="1"/>
  <c r="P21" i="644"/>
  <c r="D2" i="644"/>
  <c r="Q140" i="645"/>
  <c r="R124" i="645" s="1"/>
  <c r="P140" i="645"/>
  <c r="Q123" i="642"/>
  <c r="R107" i="642" s="1"/>
  <c r="P123" i="642"/>
  <c r="Q72" i="641"/>
  <c r="R56" i="641" s="1"/>
  <c r="P72" i="641"/>
  <c r="Q72" i="642"/>
  <c r="R56" i="642" s="1"/>
  <c r="P72" i="642"/>
  <c r="Q89" i="642"/>
  <c r="R73" i="642" s="1"/>
  <c r="P89" i="642"/>
  <c r="Q21" i="641"/>
  <c r="R5" i="641" s="1"/>
  <c r="P21" i="641"/>
  <c r="D2" i="641"/>
  <c r="Q38" i="642"/>
  <c r="R22" i="642" s="1"/>
  <c r="P38" i="642"/>
  <c r="Q140" i="642"/>
  <c r="R124" i="642" s="1"/>
  <c r="P140" i="642"/>
  <c r="Q157" i="639"/>
  <c r="R141" i="639" s="1"/>
  <c r="P157" i="639"/>
  <c r="Q106" i="638"/>
  <c r="R90" i="638" s="1"/>
  <c r="P106" i="638"/>
  <c r="Q140" i="638"/>
  <c r="R124" i="638" s="1"/>
  <c r="P140" i="638"/>
  <c r="Q140" i="639"/>
  <c r="R124" i="639" s="1"/>
  <c r="P140" i="639"/>
  <c r="Q38" i="638"/>
  <c r="R22" i="638" s="1"/>
  <c r="P38" i="638"/>
  <c r="P21" i="638"/>
  <c r="Q21" i="638"/>
  <c r="R5" i="638" s="1"/>
  <c r="D2" i="638"/>
  <c r="P123" i="639"/>
  <c r="Q123" i="639"/>
  <c r="R107" i="639" s="1"/>
  <c r="D2" i="639"/>
  <c r="Q21" i="635"/>
  <c r="R5" i="635" s="1"/>
  <c r="P21" i="635"/>
  <c r="D2" i="635"/>
  <c r="Q55" i="635"/>
  <c r="R39" i="635" s="1"/>
  <c r="P55" i="635"/>
  <c r="Q123" i="635"/>
  <c r="R107" i="635" s="1"/>
  <c r="P123" i="635"/>
  <c r="D2" i="636"/>
  <c r="Q21" i="636"/>
  <c r="R5" i="636" s="1"/>
  <c r="P21" i="636"/>
  <c r="Q140" i="636"/>
  <c r="R124" i="636" s="1"/>
  <c r="P140" i="636"/>
  <c r="Q38" i="636"/>
  <c r="R22" i="636" s="1"/>
  <c r="P38" i="636"/>
  <c r="P55" i="632"/>
  <c r="Q55" i="632"/>
  <c r="R39" i="632" s="1"/>
  <c r="Q72" i="633"/>
  <c r="R56" i="633" s="1"/>
  <c r="P72" i="633"/>
  <c r="Q106" i="632"/>
  <c r="R90" i="632" s="1"/>
  <c r="P106" i="632"/>
  <c r="Q38" i="633"/>
  <c r="R22" i="633" s="1"/>
  <c r="P38" i="633"/>
  <c r="Q21" i="633"/>
  <c r="R5" i="633" s="1"/>
  <c r="P21" i="633"/>
  <c r="D2" i="633"/>
  <c r="Q38" i="632"/>
  <c r="R22" i="632" s="1"/>
  <c r="P38" i="632"/>
  <c r="Q157" i="633"/>
  <c r="R141" i="633" s="1"/>
  <c r="P157" i="633"/>
  <c r="Q140" i="633"/>
  <c r="R124" i="633" s="1"/>
  <c r="P140" i="633"/>
  <c r="Q21" i="632"/>
  <c r="R5" i="632" s="1"/>
  <c r="P21" i="632"/>
  <c r="D2" i="632"/>
  <c r="Q123" i="633"/>
  <c r="R107" i="633" s="1"/>
  <c r="P123" i="633"/>
  <c r="Q123" i="630"/>
  <c r="R107" i="630" s="1"/>
  <c r="P123" i="630"/>
  <c r="P55" i="629"/>
  <c r="Q55" i="629"/>
  <c r="R39" i="629" s="1"/>
  <c r="Q21" i="629"/>
  <c r="R5" i="629" s="1"/>
  <c r="P21" i="629"/>
  <c r="D2" i="629"/>
  <c r="Q89" i="630"/>
  <c r="R73" i="630" s="1"/>
  <c r="P89" i="630"/>
  <c r="Q140" i="630"/>
  <c r="R124" i="630" s="1"/>
  <c r="P140" i="630"/>
  <c r="P123" i="629"/>
  <c r="Q123" i="629"/>
  <c r="R107" i="629" s="1"/>
  <c r="D2" i="630"/>
  <c r="P89" i="627"/>
  <c r="Q89" i="627"/>
  <c r="R73" i="627" s="1"/>
  <c r="D2" i="627"/>
  <c r="Q21" i="627"/>
  <c r="R5" i="627" s="1"/>
  <c r="P21" i="627"/>
  <c r="Q106" i="627"/>
  <c r="R90" i="627" s="1"/>
  <c r="P106" i="627"/>
  <c r="Q21" i="626"/>
  <c r="R5" i="626" s="1"/>
  <c r="P21" i="626"/>
  <c r="D2" i="626"/>
  <c r="Q157" i="627"/>
  <c r="R141" i="627" s="1"/>
  <c r="P157" i="627"/>
  <c r="Q38" i="626"/>
  <c r="R22" i="626" s="1"/>
  <c r="P38" i="626"/>
  <c r="Q140" i="627"/>
  <c r="R124" i="627" s="1"/>
  <c r="P140" i="627"/>
  <c r="AD140" i="624" l="1"/>
  <c r="Z140" i="624"/>
  <c r="Y140" i="624"/>
  <c r="L140" i="624"/>
  <c r="J140" i="624"/>
  <c r="K140" i="624" s="1"/>
  <c r="I140" i="624"/>
  <c r="O127" i="624"/>
  <c r="M127" i="624"/>
  <c r="AF127" i="624" s="1"/>
  <c r="K127" i="624"/>
  <c r="G127" i="624"/>
  <c r="O126" i="624"/>
  <c r="M126" i="624"/>
  <c r="AF126" i="624" s="1"/>
  <c r="K126" i="624"/>
  <c r="G126" i="624"/>
  <c r="AF125" i="624"/>
  <c r="AE125" i="624"/>
  <c r="O125" i="624"/>
  <c r="N125" i="624"/>
  <c r="P125" i="624" s="1"/>
  <c r="M125" i="624"/>
  <c r="K125" i="624"/>
  <c r="G125" i="624"/>
  <c r="O124" i="624"/>
  <c r="M124" i="624"/>
  <c r="N124" i="624" s="1"/>
  <c r="K124" i="624"/>
  <c r="G124" i="624"/>
  <c r="AD123" i="624"/>
  <c r="Z123" i="624"/>
  <c r="Y123" i="624"/>
  <c r="L123" i="624"/>
  <c r="J123" i="624"/>
  <c r="K123" i="624" s="1"/>
  <c r="I123" i="624"/>
  <c r="AF109" i="624"/>
  <c r="AE109" i="624"/>
  <c r="O109" i="624"/>
  <c r="M109" i="624"/>
  <c r="N109" i="624" s="1"/>
  <c r="K109" i="624"/>
  <c r="G109" i="624"/>
  <c r="O108" i="624"/>
  <c r="M108" i="624"/>
  <c r="AF108" i="624" s="1"/>
  <c r="K108" i="624"/>
  <c r="G108" i="624"/>
  <c r="O107" i="624"/>
  <c r="M107" i="624"/>
  <c r="N107" i="624" s="1"/>
  <c r="K107" i="624"/>
  <c r="G107" i="624"/>
  <c r="AD106" i="624"/>
  <c r="Z106" i="624"/>
  <c r="Y106" i="624"/>
  <c r="O106" i="624"/>
  <c r="L106" i="624"/>
  <c r="J106" i="624"/>
  <c r="K106" i="624" s="1"/>
  <c r="I106" i="624"/>
  <c r="O91" i="624"/>
  <c r="M91" i="624"/>
  <c r="N91" i="624" s="1"/>
  <c r="K91" i="624"/>
  <c r="G91" i="624"/>
  <c r="O90" i="624"/>
  <c r="M90" i="624"/>
  <c r="AF90" i="624" s="1"/>
  <c r="K90" i="624"/>
  <c r="G90" i="624"/>
  <c r="AD89" i="624"/>
  <c r="Z89" i="624"/>
  <c r="Y89" i="624"/>
  <c r="L89" i="624"/>
  <c r="O89" i="624" s="1"/>
  <c r="J89" i="624"/>
  <c r="K89" i="624" s="1"/>
  <c r="I89" i="624"/>
  <c r="O74" i="624"/>
  <c r="M74" i="624"/>
  <c r="AF74" i="624" s="1"/>
  <c r="K74" i="624"/>
  <c r="G74" i="624"/>
  <c r="O73" i="624"/>
  <c r="M73" i="624"/>
  <c r="AF73" i="624" s="1"/>
  <c r="K73" i="624"/>
  <c r="G73" i="624"/>
  <c r="AD72" i="624"/>
  <c r="AD2" i="624" s="1"/>
  <c r="R6" i="622" s="1"/>
  <c r="Z72" i="624"/>
  <c r="Y72" i="624"/>
  <c r="L72" i="624"/>
  <c r="J72" i="624"/>
  <c r="K72" i="624" s="1"/>
  <c r="I72" i="624"/>
  <c r="O63" i="624"/>
  <c r="M63" i="624"/>
  <c r="AF63" i="624" s="1"/>
  <c r="K63" i="624"/>
  <c r="G63" i="624"/>
  <c r="AE62" i="624"/>
  <c r="O62" i="624"/>
  <c r="N62" i="624"/>
  <c r="Q62" i="624" s="1"/>
  <c r="M62" i="624"/>
  <c r="AF62" i="624" s="1"/>
  <c r="K62" i="624"/>
  <c r="G62" i="624"/>
  <c r="AF61" i="624"/>
  <c r="AE61" i="624"/>
  <c r="O61" i="624"/>
  <c r="M61" i="624"/>
  <c r="N61" i="624" s="1"/>
  <c r="K61" i="624"/>
  <c r="G61" i="624"/>
  <c r="O60" i="624"/>
  <c r="N60" i="624"/>
  <c r="Q60" i="624" s="1"/>
  <c r="M60" i="624"/>
  <c r="AF60" i="624" s="1"/>
  <c r="K60" i="624"/>
  <c r="G60" i="624"/>
  <c r="O59" i="624"/>
  <c r="M59" i="624"/>
  <c r="AF59" i="624" s="1"/>
  <c r="K59" i="624"/>
  <c r="G59" i="624"/>
  <c r="AE58" i="624"/>
  <c r="O58" i="624"/>
  <c r="M58" i="624"/>
  <c r="N58" i="624" s="1"/>
  <c r="K58" i="624"/>
  <c r="G58" i="624"/>
  <c r="AF57" i="624"/>
  <c r="O57" i="624"/>
  <c r="M57" i="624"/>
  <c r="N57" i="624" s="1"/>
  <c r="K57" i="624"/>
  <c r="G57" i="624"/>
  <c r="AF56" i="624"/>
  <c r="O56" i="624"/>
  <c r="M56" i="624"/>
  <c r="AE56" i="624" s="1"/>
  <c r="K56" i="624"/>
  <c r="G56" i="624"/>
  <c r="AD55" i="624"/>
  <c r="Z55" i="624"/>
  <c r="Y55" i="624"/>
  <c r="L55" i="624"/>
  <c r="J55" i="624"/>
  <c r="I55" i="624"/>
  <c r="AE44" i="624"/>
  <c r="O44" i="624"/>
  <c r="M44" i="624"/>
  <c r="N44" i="624" s="1"/>
  <c r="K44" i="624"/>
  <c r="G44" i="624"/>
  <c r="O43" i="624"/>
  <c r="M43" i="624"/>
  <c r="AF43" i="624" s="1"/>
  <c r="K43" i="624"/>
  <c r="G43" i="624"/>
  <c r="AE42" i="624"/>
  <c r="O42" i="624"/>
  <c r="M42" i="624"/>
  <c r="AF42" i="624" s="1"/>
  <c r="K42" i="624"/>
  <c r="G42" i="624"/>
  <c r="AF41" i="624"/>
  <c r="AE41" i="624"/>
  <c r="O41" i="624"/>
  <c r="M41" i="624"/>
  <c r="N41" i="624" s="1"/>
  <c r="Q41" i="624" s="1"/>
  <c r="K41" i="624"/>
  <c r="G41" i="624"/>
  <c r="O40" i="624"/>
  <c r="N40" i="624"/>
  <c r="Q40" i="624" s="1"/>
  <c r="M40" i="624"/>
  <c r="AF40" i="624" s="1"/>
  <c r="K40" i="624"/>
  <c r="G40" i="624"/>
  <c r="O39" i="624"/>
  <c r="M39" i="624"/>
  <c r="K39" i="624"/>
  <c r="G39" i="624"/>
  <c r="AD38" i="624"/>
  <c r="Z38" i="624"/>
  <c r="Y38" i="624"/>
  <c r="L38" i="624"/>
  <c r="O38" i="624" s="1"/>
  <c r="J38" i="624"/>
  <c r="I38" i="624"/>
  <c r="O26" i="624"/>
  <c r="M26" i="624"/>
  <c r="AE26" i="624" s="1"/>
  <c r="K26" i="624"/>
  <c r="G26" i="624"/>
  <c r="O25" i="624"/>
  <c r="M25" i="624"/>
  <c r="AF25" i="624" s="1"/>
  <c r="K25" i="624"/>
  <c r="G25" i="624"/>
  <c r="O24" i="624"/>
  <c r="M24" i="624"/>
  <c r="AF24" i="624" s="1"/>
  <c r="K24" i="624"/>
  <c r="G24" i="624"/>
  <c r="O23" i="624"/>
  <c r="M23" i="624"/>
  <c r="N23" i="624" s="1"/>
  <c r="K23" i="624"/>
  <c r="G23" i="624"/>
  <c r="O22" i="624"/>
  <c r="M22" i="624"/>
  <c r="K22" i="624"/>
  <c r="G22" i="624"/>
  <c r="AD21" i="624"/>
  <c r="Z21" i="624"/>
  <c r="Y21" i="624"/>
  <c r="L21" i="624"/>
  <c r="J21" i="624"/>
  <c r="K21" i="624" s="1"/>
  <c r="I21" i="624"/>
  <c r="O10" i="624"/>
  <c r="M10" i="624"/>
  <c r="N10" i="624" s="1"/>
  <c r="K10" i="624"/>
  <c r="G10" i="624"/>
  <c r="O9" i="624"/>
  <c r="N9" i="624"/>
  <c r="M9" i="624"/>
  <c r="AF9" i="624" s="1"/>
  <c r="K9" i="624"/>
  <c r="G9" i="624"/>
  <c r="AE8" i="624"/>
  <c r="O8" i="624"/>
  <c r="M8" i="624"/>
  <c r="AF8" i="624" s="1"/>
  <c r="K8" i="624"/>
  <c r="G8" i="624"/>
  <c r="O7" i="624"/>
  <c r="M7" i="624"/>
  <c r="AE7" i="624" s="1"/>
  <c r="K7" i="624"/>
  <c r="G7" i="624"/>
  <c r="AE6" i="624"/>
  <c r="O6" i="624"/>
  <c r="N6" i="624"/>
  <c r="P6" i="624" s="1"/>
  <c r="M6" i="624"/>
  <c r="AF6" i="624" s="1"/>
  <c r="K6" i="624"/>
  <c r="G6" i="624"/>
  <c r="O5" i="624"/>
  <c r="M5" i="624"/>
  <c r="N5" i="624" s="1"/>
  <c r="K5" i="624"/>
  <c r="G5" i="624"/>
  <c r="H2" i="624"/>
  <c r="D1" i="624"/>
  <c r="L140" i="623"/>
  <c r="J140" i="623"/>
  <c r="K140" i="623" s="1"/>
  <c r="I140" i="623"/>
  <c r="AB134" i="623"/>
  <c r="O134" i="623"/>
  <c r="M134" i="623"/>
  <c r="AA134" i="623" s="1"/>
  <c r="K134" i="623"/>
  <c r="G134" i="623"/>
  <c r="O133" i="623"/>
  <c r="M133" i="623"/>
  <c r="N133" i="623" s="1"/>
  <c r="K133" i="623"/>
  <c r="G133" i="623"/>
  <c r="AA132" i="623"/>
  <c r="O132" i="623"/>
  <c r="M132" i="623"/>
  <c r="N132" i="623" s="1"/>
  <c r="K132" i="623"/>
  <c r="G132" i="623"/>
  <c r="O131" i="623"/>
  <c r="M131" i="623"/>
  <c r="AB131" i="623" s="1"/>
  <c r="K131" i="623"/>
  <c r="G131" i="623"/>
  <c r="AB130" i="623"/>
  <c r="O130" i="623"/>
  <c r="M130" i="623"/>
  <c r="AA130" i="623" s="1"/>
  <c r="K130" i="623"/>
  <c r="G130" i="623"/>
  <c r="AB129" i="623"/>
  <c r="O129" i="623"/>
  <c r="M129" i="623"/>
  <c r="N129" i="623" s="1"/>
  <c r="K129" i="623"/>
  <c r="G129" i="623"/>
  <c r="O128" i="623"/>
  <c r="M128" i="623"/>
  <c r="N128" i="623" s="1"/>
  <c r="K128" i="623"/>
  <c r="G128" i="623"/>
  <c r="O127" i="623"/>
  <c r="M127" i="623"/>
  <c r="AB127" i="623" s="1"/>
  <c r="K127" i="623"/>
  <c r="G127" i="623"/>
  <c r="O126" i="623"/>
  <c r="M126" i="623"/>
  <c r="AA126" i="623" s="1"/>
  <c r="K126" i="623"/>
  <c r="G126" i="623"/>
  <c r="AB125" i="623"/>
  <c r="O125" i="623"/>
  <c r="M125" i="623"/>
  <c r="N125" i="623" s="1"/>
  <c r="K125" i="623"/>
  <c r="G125" i="623"/>
  <c r="O124" i="623"/>
  <c r="N124" i="623"/>
  <c r="P124" i="623" s="1"/>
  <c r="M124" i="623"/>
  <c r="K124" i="623"/>
  <c r="G124" i="623"/>
  <c r="L123" i="623"/>
  <c r="O123" i="623" s="1"/>
  <c r="J123" i="623"/>
  <c r="I123" i="623"/>
  <c r="O117" i="623"/>
  <c r="N117" i="623"/>
  <c r="Q117" i="623" s="1"/>
  <c r="M117" i="623"/>
  <c r="AB117" i="623" s="1"/>
  <c r="K117" i="623"/>
  <c r="G117" i="623"/>
  <c r="O116" i="623"/>
  <c r="M116" i="623"/>
  <c r="AB116" i="623" s="1"/>
  <c r="K116" i="623"/>
  <c r="G116" i="623"/>
  <c r="O115" i="623"/>
  <c r="N115" i="623"/>
  <c r="Q115" i="623" s="1"/>
  <c r="M115" i="623"/>
  <c r="AB115" i="623" s="1"/>
  <c r="K115" i="623"/>
  <c r="G115" i="623"/>
  <c r="O114" i="623"/>
  <c r="M114" i="623"/>
  <c r="N114" i="623" s="1"/>
  <c r="K114" i="623"/>
  <c r="G114" i="623"/>
  <c r="O113" i="623"/>
  <c r="N113" i="623"/>
  <c r="Q113" i="623" s="1"/>
  <c r="M113" i="623"/>
  <c r="AB113" i="623" s="1"/>
  <c r="K113" i="623"/>
  <c r="G113" i="623"/>
  <c r="O112" i="623"/>
  <c r="M112" i="623"/>
  <c r="AB112" i="623" s="1"/>
  <c r="K112" i="623"/>
  <c r="G112" i="623"/>
  <c r="O111" i="623"/>
  <c r="N111" i="623"/>
  <c r="Q111" i="623" s="1"/>
  <c r="M111" i="623"/>
  <c r="AB111" i="623" s="1"/>
  <c r="K111" i="623"/>
  <c r="G111" i="623"/>
  <c r="O110" i="623"/>
  <c r="M110" i="623"/>
  <c r="N110" i="623" s="1"/>
  <c r="K110" i="623"/>
  <c r="G110" i="623"/>
  <c r="O109" i="623"/>
  <c r="N109" i="623"/>
  <c r="Q109" i="623" s="1"/>
  <c r="M109" i="623"/>
  <c r="AB109" i="623" s="1"/>
  <c r="K109" i="623"/>
  <c r="G109" i="623"/>
  <c r="O108" i="623"/>
  <c r="M108" i="623"/>
  <c r="AB108" i="623" s="1"/>
  <c r="K108" i="623"/>
  <c r="G108" i="623"/>
  <c r="O107" i="623"/>
  <c r="M107" i="623"/>
  <c r="M123" i="623" s="1"/>
  <c r="K107" i="623"/>
  <c r="G107" i="623"/>
  <c r="L106" i="623"/>
  <c r="J106" i="623"/>
  <c r="I106" i="623"/>
  <c r="AB92" i="623"/>
  <c r="O92" i="623"/>
  <c r="N92" i="623"/>
  <c r="Q92" i="623" s="1"/>
  <c r="M92" i="623"/>
  <c r="AA92" i="623" s="1"/>
  <c r="K92" i="623"/>
  <c r="G92" i="623"/>
  <c r="O91" i="623"/>
  <c r="M91" i="623"/>
  <c r="AB91" i="623" s="1"/>
  <c r="K91" i="623"/>
  <c r="G91" i="623"/>
  <c r="O90" i="623"/>
  <c r="N90" i="623"/>
  <c r="Q90" i="623" s="1"/>
  <c r="M90" i="623"/>
  <c r="M106" i="623" s="1"/>
  <c r="K90" i="623"/>
  <c r="G90" i="623"/>
  <c r="L89" i="623"/>
  <c r="J89" i="623"/>
  <c r="K89" i="623" s="1"/>
  <c r="I89" i="623"/>
  <c r="AB74" i="623"/>
  <c r="AA74" i="623"/>
  <c r="O74" i="623"/>
  <c r="M74" i="623"/>
  <c r="N74" i="623" s="1"/>
  <c r="K74" i="623"/>
  <c r="G74" i="623"/>
  <c r="O73" i="623"/>
  <c r="N73" i="623"/>
  <c r="M73" i="623"/>
  <c r="K73" i="623"/>
  <c r="G73" i="623"/>
  <c r="L72" i="623"/>
  <c r="O72" i="623" s="1"/>
  <c r="K72" i="623"/>
  <c r="J72" i="623"/>
  <c r="I72" i="623"/>
  <c r="AA62" i="623"/>
  <c r="O62" i="623"/>
  <c r="M62" i="623"/>
  <c r="N62" i="623" s="1"/>
  <c r="K62" i="623"/>
  <c r="G62" i="623"/>
  <c r="AB61" i="623"/>
  <c r="O61" i="623"/>
  <c r="N61" i="623"/>
  <c r="Q61" i="623" s="1"/>
  <c r="M61" i="623"/>
  <c r="AA61" i="623" s="1"/>
  <c r="K61" i="623"/>
  <c r="G61" i="623"/>
  <c r="O60" i="623"/>
  <c r="M60" i="623"/>
  <c r="AB60" i="623" s="1"/>
  <c r="K60" i="623"/>
  <c r="G60" i="623"/>
  <c r="O59" i="623"/>
  <c r="M59" i="623"/>
  <c r="AA59" i="623" s="1"/>
  <c r="K59" i="623"/>
  <c r="G59" i="623"/>
  <c r="AA58" i="623"/>
  <c r="O58" i="623"/>
  <c r="M58" i="623"/>
  <c r="N58" i="623" s="1"/>
  <c r="K58" i="623"/>
  <c r="G58" i="623"/>
  <c r="AB57" i="623"/>
  <c r="O57" i="623"/>
  <c r="N57" i="623"/>
  <c r="Q57" i="623" s="1"/>
  <c r="M57" i="623"/>
  <c r="AA57" i="623" s="1"/>
  <c r="K57" i="623"/>
  <c r="G57" i="623"/>
  <c r="O56" i="623"/>
  <c r="M56" i="623"/>
  <c r="K56" i="623"/>
  <c r="G56" i="623"/>
  <c r="L55" i="623"/>
  <c r="O55" i="623" s="1"/>
  <c r="J55" i="623"/>
  <c r="K55" i="623" s="1"/>
  <c r="I55" i="623"/>
  <c r="O45" i="623"/>
  <c r="N45" i="623"/>
  <c r="Q45" i="623" s="1"/>
  <c r="M45" i="623"/>
  <c r="AA45" i="623" s="1"/>
  <c r="K45" i="623"/>
  <c r="G45" i="623"/>
  <c r="O44" i="623"/>
  <c r="M44" i="623"/>
  <c r="N44" i="623" s="1"/>
  <c r="K44" i="623"/>
  <c r="G44" i="623"/>
  <c r="O43" i="623"/>
  <c r="M43" i="623"/>
  <c r="AB43" i="623" s="1"/>
  <c r="K43" i="623"/>
  <c r="G43" i="623"/>
  <c r="O42" i="623"/>
  <c r="M42" i="623"/>
  <c r="AB42" i="623" s="1"/>
  <c r="K42" i="623"/>
  <c r="G42" i="623"/>
  <c r="O41" i="623"/>
  <c r="M41" i="623"/>
  <c r="AB41" i="623" s="1"/>
  <c r="K41" i="623"/>
  <c r="G41" i="623"/>
  <c r="AB40" i="623"/>
  <c r="AA40" i="623"/>
  <c r="O40" i="623"/>
  <c r="M40" i="623"/>
  <c r="N40" i="623" s="1"/>
  <c r="K40" i="623"/>
  <c r="G40" i="623"/>
  <c r="AB39" i="623"/>
  <c r="AA39" i="623"/>
  <c r="O39" i="623"/>
  <c r="M39" i="623"/>
  <c r="N39" i="623" s="1"/>
  <c r="K39" i="623"/>
  <c r="G39" i="623"/>
  <c r="O38" i="623"/>
  <c r="L38" i="623"/>
  <c r="J38" i="623"/>
  <c r="K38" i="623" s="1"/>
  <c r="I38" i="623"/>
  <c r="O22" i="623"/>
  <c r="M22" i="623"/>
  <c r="AB22" i="623" s="1"/>
  <c r="K22" i="623"/>
  <c r="G22" i="623"/>
  <c r="L21" i="623"/>
  <c r="J21" i="623"/>
  <c r="I21" i="623"/>
  <c r="O8" i="623"/>
  <c r="M8" i="623"/>
  <c r="AB8" i="623" s="1"/>
  <c r="K8" i="623"/>
  <c r="G8" i="623"/>
  <c r="AA7" i="623"/>
  <c r="O7" i="623"/>
  <c r="M7" i="623"/>
  <c r="N7" i="623" s="1"/>
  <c r="K7" i="623"/>
  <c r="G7" i="623"/>
  <c r="O6" i="623"/>
  <c r="M6" i="623"/>
  <c r="AB6" i="623" s="1"/>
  <c r="K6" i="623"/>
  <c r="G6" i="623"/>
  <c r="O5" i="623"/>
  <c r="M5" i="623"/>
  <c r="N5" i="623" s="1"/>
  <c r="K5" i="623"/>
  <c r="G5" i="623"/>
  <c r="H2" i="623"/>
  <c r="D1" i="623"/>
  <c r="F3" i="622" s="1"/>
  <c r="X34" i="622"/>
  <c r="M8" i="622" s="1"/>
  <c r="W34" i="622"/>
  <c r="V34" i="622"/>
  <c r="P34" i="622"/>
  <c r="O34" i="622"/>
  <c r="N34" i="622"/>
  <c r="M34" i="622"/>
  <c r="G34" i="622"/>
  <c r="K8" i="622" s="1"/>
  <c r="N16" i="622"/>
  <c r="M16" i="622"/>
  <c r="I8" i="622" s="1"/>
  <c r="J16" i="622"/>
  <c r="I16" i="622"/>
  <c r="H16" i="622"/>
  <c r="G16" i="622"/>
  <c r="F16" i="622"/>
  <c r="E16" i="622"/>
  <c r="F8" i="622"/>
  <c r="M7" i="622"/>
  <c r="K7" i="622"/>
  <c r="I7" i="622"/>
  <c r="G7" i="622"/>
  <c r="F7" i="622"/>
  <c r="E7" i="622"/>
  <c r="Q6" i="622"/>
  <c r="M6" i="622"/>
  <c r="K6" i="622"/>
  <c r="I6" i="622"/>
  <c r="G6" i="622"/>
  <c r="F6" i="622"/>
  <c r="E6" i="622"/>
  <c r="AD140" i="621"/>
  <c r="Z140" i="621"/>
  <c r="Y140" i="621"/>
  <c r="L140" i="621"/>
  <c r="J140" i="621"/>
  <c r="I140" i="621"/>
  <c r="O140" i="621" s="1"/>
  <c r="O127" i="621"/>
  <c r="M127" i="621"/>
  <c r="AF127" i="621" s="1"/>
  <c r="K127" i="621"/>
  <c r="G127" i="621"/>
  <c r="AE126" i="621"/>
  <c r="O126" i="621"/>
  <c r="N126" i="621"/>
  <c r="P126" i="621" s="1"/>
  <c r="M126" i="621"/>
  <c r="AF126" i="621" s="1"/>
  <c r="K126" i="621"/>
  <c r="G126" i="621"/>
  <c r="AE125" i="621"/>
  <c r="O125" i="621"/>
  <c r="M125" i="621"/>
  <c r="AF125" i="621" s="1"/>
  <c r="K125" i="621"/>
  <c r="G125" i="621"/>
  <c r="O124" i="621"/>
  <c r="M124" i="621"/>
  <c r="N124" i="621" s="1"/>
  <c r="K124" i="621"/>
  <c r="G124" i="621"/>
  <c r="AD123" i="621"/>
  <c r="Z123" i="621"/>
  <c r="Y123" i="621"/>
  <c r="L123" i="621"/>
  <c r="J123" i="621"/>
  <c r="I123" i="621"/>
  <c r="O109" i="621"/>
  <c r="M109" i="621"/>
  <c r="N109" i="621" s="1"/>
  <c r="K109" i="621"/>
  <c r="G109" i="621"/>
  <c r="O108" i="621"/>
  <c r="N108" i="621"/>
  <c r="Q108" i="621" s="1"/>
  <c r="M108" i="621"/>
  <c r="AF108" i="621" s="1"/>
  <c r="K108" i="621"/>
  <c r="G108" i="621"/>
  <c r="O107" i="621"/>
  <c r="M107" i="621"/>
  <c r="K107" i="621"/>
  <c r="G107" i="621"/>
  <c r="AD106" i="621"/>
  <c r="Z106" i="621"/>
  <c r="Y106" i="621"/>
  <c r="L106" i="621"/>
  <c r="J106" i="621"/>
  <c r="I106" i="621"/>
  <c r="O106" i="621" s="1"/>
  <c r="O91" i="621"/>
  <c r="M91" i="621"/>
  <c r="AF91" i="621" s="1"/>
  <c r="K91" i="621"/>
  <c r="G91" i="621"/>
  <c r="AF90" i="621"/>
  <c r="AE90" i="621"/>
  <c r="O90" i="621"/>
  <c r="M90" i="621"/>
  <c r="N90" i="621" s="1"/>
  <c r="Q90" i="621" s="1"/>
  <c r="K90" i="621"/>
  <c r="G90" i="621"/>
  <c r="AD89" i="621"/>
  <c r="Z89" i="621"/>
  <c r="Y89" i="621"/>
  <c r="M89" i="621"/>
  <c r="AF89" i="621" s="1"/>
  <c r="AG73" i="621" s="1"/>
  <c r="L89" i="621"/>
  <c r="J89" i="621"/>
  <c r="K89" i="621" s="1"/>
  <c r="I89" i="621"/>
  <c r="AF74" i="621"/>
  <c r="AE74" i="621"/>
  <c r="O74" i="621"/>
  <c r="N74" i="621"/>
  <c r="Q74" i="621" s="1"/>
  <c r="M74" i="621"/>
  <c r="K74" i="621"/>
  <c r="G74" i="621"/>
  <c r="AE73" i="621"/>
  <c r="O73" i="621"/>
  <c r="M73" i="621"/>
  <c r="AF73" i="621" s="1"/>
  <c r="K73" i="621"/>
  <c r="G73" i="621"/>
  <c r="AD72" i="621"/>
  <c r="Z72" i="621"/>
  <c r="Y72" i="621"/>
  <c r="L72" i="621"/>
  <c r="O72" i="621" s="1"/>
  <c r="J72" i="621"/>
  <c r="K72" i="621" s="1"/>
  <c r="I72" i="621"/>
  <c r="O63" i="621"/>
  <c r="M63" i="621"/>
  <c r="AE63" i="621" s="1"/>
  <c r="K63" i="621"/>
  <c r="G63" i="621"/>
  <c r="AF62" i="621"/>
  <c r="O62" i="621"/>
  <c r="N62" i="621"/>
  <c r="Q62" i="621" s="1"/>
  <c r="M62" i="621"/>
  <c r="AE62" i="621" s="1"/>
  <c r="K62" i="621"/>
  <c r="G62" i="621"/>
  <c r="O61" i="621"/>
  <c r="M61" i="621"/>
  <c r="N61" i="621" s="1"/>
  <c r="K61" i="621"/>
  <c r="G61" i="621"/>
  <c r="O60" i="621"/>
  <c r="N60" i="621"/>
  <c r="Q60" i="621" s="1"/>
  <c r="M60" i="621"/>
  <c r="AF60" i="621" s="1"/>
  <c r="K60" i="621"/>
  <c r="G60" i="621"/>
  <c r="O59" i="621"/>
  <c r="M59" i="621"/>
  <c r="AE59" i="621" s="1"/>
  <c r="K59" i="621"/>
  <c r="G59" i="621"/>
  <c r="AF58" i="621"/>
  <c r="O58" i="621"/>
  <c r="M58" i="621"/>
  <c r="AE58" i="621" s="1"/>
  <c r="K58" i="621"/>
  <c r="G58" i="621"/>
  <c r="O57" i="621"/>
  <c r="M57" i="621"/>
  <c r="N57" i="621" s="1"/>
  <c r="K57" i="621"/>
  <c r="G57" i="621"/>
  <c r="O56" i="621"/>
  <c r="M56" i="621"/>
  <c r="N56" i="621" s="1"/>
  <c r="K56" i="621"/>
  <c r="G56" i="621"/>
  <c r="AD55" i="621"/>
  <c r="Z55" i="621"/>
  <c r="Y55" i="621"/>
  <c r="L55" i="621"/>
  <c r="J55" i="621"/>
  <c r="I55" i="621"/>
  <c r="AE44" i="621"/>
  <c r="O44" i="621"/>
  <c r="M44" i="621"/>
  <c r="N44" i="621" s="1"/>
  <c r="K44" i="621"/>
  <c r="G44" i="621"/>
  <c r="O43" i="621"/>
  <c r="M43" i="621"/>
  <c r="M55" i="621" s="1"/>
  <c r="K43" i="621"/>
  <c r="G43" i="621"/>
  <c r="AF42" i="621"/>
  <c r="O42" i="621"/>
  <c r="M42" i="621"/>
  <c r="N42" i="621" s="1"/>
  <c r="K42" i="621"/>
  <c r="G42" i="621"/>
  <c r="AF41" i="621"/>
  <c r="AE41" i="621"/>
  <c r="O41" i="621"/>
  <c r="M41" i="621"/>
  <c r="N41" i="621" s="1"/>
  <c r="K41" i="621"/>
  <c r="G41" i="621"/>
  <c r="O40" i="621"/>
  <c r="M40" i="621"/>
  <c r="N40" i="621" s="1"/>
  <c r="K40" i="621"/>
  <c r="G40" i="621"/>
  <c r="AF39" i="621"/>
  <c r="AE39" i="621"/>
  <c r="O39" i="621"/>
  <c r="M39" i="621"/>
  <c r="N39" i="621" s="1"/>
  <c r="K39" i="621"/>
  <c r="G39" i="621"/>
  <c r="AD38" i="621"/>
  <c r="Z38" i="621"/>
  <c r="Y38" i="621"/>
  <c r="L38" i="621"/>
  <c r="J38" i="621"/>
  <c r="I38" i="621"/>
  <c r="AF26" i="621"/>
  <c r="O26" i="621"/>
  <c r="N26" i="621"/>
  <c r="M26" i="621"/>
  <c r="AE26" i="621" s="1"/>
  <c r="K26" i="621"/>
  <c r="G26" i="621"/>
  <c r="AE25" i="621"/>
  <c r="O25" i="621"/>
  <c r="M25" i="621"/>
  <c r="AF25" i="621" s="1"/>
  <c r="K25" i="621"/>
  <c r="G25" i="621"/>
  <c r="O24" i="621"/>
  <c r="M24" i="621"/>
  <c r="AF24" i="621" s="1"/>
  <c r="K24" i="621"/>
  <c r="G24" i="621"/>
  <c r="AE23" i="621"/>
  <c r="O23" i="621"/>
  <c r="N23" i="621"/>
  <c r="P23" i="621" s="1"/>
  <c r="M23" i="621"/>
  <c r="AF23" i="621" s="1"/>
  <c r="K23" i="621"/>
  <c r="G23" i="621"/>
  <c r="O22" i="621"/>
  <c r="M22" i="621"/>
  <c r="M38" i="621" s="1"/>
  <c r="K22" i="621"/>
  <c r="G22" i="621"/>
  <c r="AD21" i="621"/>
  <c r="Q6" i="619"/>
  <c r="Z21" i="621"/>
  <c r="Y21" i="621"/>
  <c r="L21" i="621"/>
  <c r="J21" i="621"/>
  <c r="I21" i="621"/>
  <c r="O10" i="621"/>
  <c r="M10" i="621"/>
  <c r="N10" i="621" s="1"/>
  <c r="K10" i="621"/>
  <c r="G10" i="621"/>
  <c r="O9" i="621"/>
  <c r="M9" i="621"/>
  <c r="AF9" i="621" s="1"/>
  <c r="K9" i="621"/>
  <c r="G9" i="621"/>
  <c r="O8" i="621"/>
  <c r="M8" i="621"/>
  <c r="AE8" i="621" s="1"/>
  <c r="K8" i="621"/>
  <c r="G8" i="621"/>
  <c r="O7" i="621"/>
  <c r="M7" i="621"/>
  <c r="AE7" i="621" s="1"/>
  <c r="K7" i="621"/>
  <c r="G7" i="621"/>
  <c r="O6" i="621"/>
  <c r="M6" i="621"/>
  <c r="N6" i="621" s="1"/>
  <c r="K6" i="621"/>
  <c r="G6" i="621"/>
  <c r="O5" i="621"/>
  <c r="M5" i="621"/>
  <c r="N5" i="621" s="1"/>
  <c r="K5" i="621"/>
  <c r="G5" i="621"/>
  <c r="H2" i="621"/>
  <c r="D1" i="621"/>
  <c r="L140" i="620"/>
  <c r="K140" i="620"/>
  <c r="J140" i="620"/>
  <c r="I140" i="620"/>
  <c r="AA134" i="620"/>
  <c r="O134" i="620"/>
  <c r="M134" i="620"/>
  <c r="AB134" i="620" s="1"/>
  <c r="K134" i="620"/>
  <c r="G134" i="620"/>
  <c r="AB133" i="620"/>
  <c r="AA133" i="620"/>
  <c r="O133" i="620"/>
  <c r="M133" i="620"/>
  <c r="N133" i="620" s="1"/>
  <c r="K133" i="620"/>
  <c r="G133" i="620"/>
  <c r="AA132" i="620"/>
  <c r="O132" i="620"/>
  <c r="M132" i="620"/>
  <c r="AB132" i="620" s="1"/>
  <c r="K132" i="620"/>
  <c r="G132" i="620"/>
  <c r="O131" i="620"/>
  <c r="M131" i="620"/>
  <c r="AB131" i="620" s="1"/>
  <c r="K131" i="620"/>
  <c r="G131" i="620"/>
  <c r="O130" i="620"/>
  <c r="N130" i="620"/>
  <c r="M130" i="620"/>
  <c r="AB130" i="620" s="1"/>
  <c r="K130" i="620"/>
  <c r="P130" i="620" s="1"/>
  <c r="G130" i="620"/>
  <c r="O129" i="620"/>
  <c r="M129" i="620"/>
  <c r="N129" i="620" s="1"/>
  <c r="K129" i="620"/>
  <c r="G129" i="620"/>
  <c r="O128" i="620"/>
  <c r="N128" i="620"/>
  <c r="P128" i="620" s="1"/>
  <c r="M128" i="620"/>
  <c r="AB128" i="620" s="1"/>
  <c r="K128" i="620"/>
  <c r="G128" i="620"/>
  <c r="O127" i="620"/>
  <c r="M127" i="620"/>
  <c r="AB127" i="620" s="1"/>
  <c r="K127" i="620"/>
  <c r="G127" i="620"/>
  <c r="O126" i="620"/>
  <c r="M126" i="620"/>
  <c r="AB126" i="620" s="1"/>
  <c r="K126" i="620"/>
  <c r="G126" i="620"/>
  <c r="AB125" i="620"/>
  <c r="AA125" i="620"/>
  <c r="O125" i="620"/>
  <c r="M125" i="620"/>
  <c r="N125" i="620" s="1"/>
  <c r="K125" i="620"/>
  <c r="G125" i="620"/>
  <c r="AA124" i="620"/>
  <c r="O124" i="620"/>
  <c r="M124" i="620"/>
  <c r="AB124" i="620" s="1"/>
  <c r="K124" i="620"/>
  <c r="G124" i="620"/>
  <c r="L123" i="620"/>
  <c r="O123" i="620" s="1"/>
  <c r="J123" i="620"/>
  <c r="K123" i="620" s="1"/>
  <c r="I123" i="620"/>
  <c r="O117" i="620"/>
  <c r="M117" i="620"/>
  <c r="AB117" i="620" s="1"/>
  <c r="K117" i="620"/>
  <c r="G117" i="620"/>
  <c r="O116" i="620"/>
  <c r="M116" i="620"/>
  <c r="AA116" i="620" s="1"/>
  <c r="K116" i="620"/>
  <c r="G116" i="620"/>
  <c r="AB115" i="620"/>
  <c r="O115" i="620"/>
  <c r="M115" i="620"/>
  <c r="AA115" i="620" s="1"/>
  <c r="K115" i="620"/>
  <c r="G115" i="620"/>
  <c r="O114" i="620"/>
  <c r="M114" i="620"/>
  <c r="N114" i="620" s="1"/>
  <c r="K114" i="620"/>
  <c r="G114" i="620"/>
  <c r="O113" i="620"/>
  <c r="M113" i="620"/>
  <c r="AB113" i="620" s="1"/>
  <c r="K113" i="620"/>
  <c r="G113" i="620"/>
  <c r="O112" i="620"/>
  <c r="M112" i="620"/>
  <c r="AA112" i="620" s="1"/>
  <c r="K112" i="620"/>
  <c r="G112" i="620"/>
  <c r="O111" i="620"/>
  <c r="M111" i="620"/>
  <c r="N111" i="620" s="1"/>
  <c r="K111" i="620"/>
  <c r="G111" i="620"/>
  <c r="O110" i="620"/>
  <c r="M110" i="620"/>
  <c r="N110" i="620" s="1"/>
  <c r="K110" i="620"/>
  <c r="G110" i="620"/>
  <c r="O109" i="620"/>
  <c r="M109" i="620"/>
  <c r="AB109" i="620" s="1"/>
  <c r="K109" i="620"/>
  <c r="G109" i="620"/>
  <c r="O108" i="620"/>
  <c r="M108" i="620"/>
  <c r="AA108" i="620" s="1"/>
  <c r="K108" i="620"/>
  <c r="G108" i="620"/>
  <c r="O107" i="620"/>
  <c r="M107" i="620"/>
  <c r="K107" i="620"/>
  <c r="G107" i="620"/>
  <c r="O106" i="620"/>
  <c r="L106" i="620"/>
  <c r="J106" i="620"/>
  <c r="I106" i="620"/>
  <c r="AB92" i="620"/>
  <c r="AA92" i="620"/>
  <c r="O92" i="620"/>
  <c r="M92" i="620"/>
  <c r="N92" i="620" s="1"/>
  <c r="P92" i="620" s="1"/>
  <c r="K92" i="620"/>
  <c r="G92" i="620"/>
  <c r="Q91" i="620"/>
  <c r="P91" i="620"/>
  <c r="O91" i="620"/>
  <c r="N91" i="620"/>
  <c r="M91" i="620"/>
  <c r="AB91" i="620" s="1"/>
  <c r="K91" i="620"/>
  <c r="G91" i="620"/>
  <c r="O90" i="620"/>
  <c r="M90" i="620"/>
  <c r="M106" i="620" s="1"/>
  <c r="K90" i="620"/>
  <c r="G90" i="620"/>
  <c r="L89" i="620"/>
  <c r="O89" i="620" s="1"/>
  <c r="K89" i="620"/>
  <c r="J89" i="620"/>
  <c r="I89" i="620"/>
  <c r="O74" i="620"/>
  <c r="M74" i="620"/>
  <c r="AB74" i="620" s="1"/>
  <c r="K74" i="620"/>
  <c r="G74" i="620"/>
  <c r="AA73" i="620"/>
  <c r="O73" i="620"/>
  <c r="M73" i="620"/>
  <c r="AB73" i="620" s="1"/>
  <c r="K73" i="620"/>
  <c r="G73" i="620"/>
  <c r="L72" i="620"/>
  <c r="O72" i="620" s="1"/>
  <c r="J72" i="620"/>
  <c r="I72" i="620"/>
  <c r="O62" i="620"/>
  <c r="M62" i="620"/>
  <c r="N62" i="620" s="1"/>
  <c r="K62" i="620"/>
  <c r="G62" i="620"/>
  <c r="O61" i="620"/>
  <c r="N61" i="620"/>
  <c r="M61" i="620"/>
  <c r="AB61" i="620" s="1"/>
  <c r="K61" i="620"/>
  <c r="G61" i="620"/>
  <c r="AB60" i="620"/>
  <c r="O60" i="620"/>
  <c r="M60" i="620"/>
  <c r="AA60" i="620" s="1"/>
  <c r="K60" i="620"/>
  <c r="G60" i="620"/>
  <c r="AB59" i="620"/>
  <c r="O59" i="620"/>
  <c r="M59" i="620"/>
  <c r="N59" i="620" s="1"/>
  <c r="K59" i="620"/>
  <c r="G59" i="620"/>
  <c r="O58" i="620"/>
  <c r="M58" i="620"/>
  <c r="N58" i="620" s="1"/>
  <c r="K58" i="620"/>
  <c r="G58" i="620"/>
  <c r="O57" i="620"/>
  <c r="N57" i="620"/>
  <c r="M57" i="620"/>
  <c r="AB57" i="620" s="1"/>
  <c r="K57" i="620"/>
  <c r="G57" i="620"/>
  <c r="O56" i="620"/>
  <c r="M56" i="620"/>
  <c r="K56" i="620"/>
  <c r="G56" i="620"/>
  <c r="L55" i="620"/>
  <c r="O55" i="620" s="1"/>
  <c r="J55" i="620"/>
  <c r="K55" i="620" s="1"/>
  <c r="I55" i="620"/>
  <c r="AB45" i="620"/>
  <c r="O45" i="620"/>
  <c r="M45" i="620"/>
  <c r="AA45" i="620" s="1"/>
  <c r="K45" i="620"/>
  <c r="G45" i="620"/>
  <c r="AB44" i="620"/>
  <c r="O44" i="620"/>
  <c r="M44" i="620"/>
  <c r="AA44" i="620" s="1"/>
  <c r="K44" i="620"/>
  <c r="G44" i="620"/>
  <c r="O43" i="620"/>
  <c r="M43" i="620"/>
  <c r="AB43" i="620" s="1"/>
  <c r="K43" i="620"/>
  <c r="G43" i="620"/>
  <c r="O42" i="620"/>
  <c r="N42" i="620"/>
  <c r="Q42" i="620" s="1"/>
  <c r="M42" i="620"/>
  <c r="AB42" i="620" s="1"/>
  <c r="K42" i="620"/>
  <c r="G42" i="620"/>
  <c r="O41" i="620"/>
  <c r="M41" i="620"/>
  <c r="AB41" i="620" s="1"/>
  <c r="K41" i="620"/>
  <c r="G41" i="620"/>
  <c r="O40" i="620"/>
  <c r="N40" i="620"/>
  <c r="P40" i="620" s="1"/>
  <c r="M40" i="620"/>
  <c r="AB40" i="620" s="1"/>
  <c r="K40" i="620"/>
  <c r="G40" i="620"/>
  <c r="O39" i="620"/>
  <c r="M39" i="620"/>
  <c r="N39" i="620" s="1"/>
  <c r="K39" i="620"/>
  <c r="G39" i="620"/>
  <c r="N38" i="620"/>
  <c r="M38" i="620"/>
  <c r="AB38" i="620" s="1"/>
  <c r="AC22" i="620" s="1"/>
  <c r="L38" i="620"/>
  <c r="J38" i="620"/>
  <c r="I38" i="620"/>
  <c r="O38" i="620" s="1"/>
  <c r="O22" i="620"/>
  <c r="M22" i="620"/>
  <c r="AB22" i="620" s="1"/>
  <c r="K22" i="620"/>
  <c r="G22" i="620"/>
  <c r="L21" i="620"/>
  <c r="O21" i="620" s="1"/>
  <c r="J21" i="620"/>
  <c r="K21" i="620" s="1"/>
  <c r="I21" i="620"/>
  <c r="O8" i="620"/>
  <c r="M8" i="620"/>
  <c r="AA8" i="620" s="1"/>
  <c r="K8" i="620"/>
  <c r="G8" i="620"/>
  <c r="O7" i="620"/>
  <c r="M7" i="620"/>
  <c r="N7" i="620" s="1"/>
  <c r="K7" i="620"/>
  <c r="G7" i="620"/>
  <c r="O6" i="620"/>
  <c r="M6" i="620"/>
  <c r="N6" i="620" s="1"/>
  <c r="K6" i="620"/>
  <c r="G6" i="620"/>
  <c r="O5" i="620"/>
  <c r="M5" i="620"/>
  <c r="AB5" i="620" s="1"/>
  <c r="K5" i="620"/>
  <c r="G5" i="620"/>
  <c r="H2" i="620"/>
  <c r="D1" i="620"/>
  <c r="F3" i="619" s="1"/>
  <c r="X34" i="619"/>
  <c r="W34" i="619"/>
  <c r="V34" i="619"/>
  <c r="P34" i="619"/>
  <c r="O34" i="619"/>
  <c r="N34" i="619"/>
  <c r="M34" i="619"/>
  <c r="G34" i="619"/>
  <c r="N16" i="619"/>
  <c r="M16" i="619"/>
  <c r="J16" i="619"/>
  <c r="I16" i="619"/>
  <c r="H16" i="619"/>
  <c r="G16" i="619"/>
  <c r="F16" i="619"/>
  <c r="E16" i="619"/>
  <c r="I8" i="619"/>
  <c r="F8" i="619"/>
  <c r="M7" i="619"/>
  <c r="K7" i="619"/>
  <c r="I7" i="619"/>
  <c r="G7" i="619"/>
  <c r="F7" i="619"/>
  <c r="E7" i="619"/>
  <c r="M6" i="619"/>
  <c r="K6" i="619"/>
  <c r="I6" i="619"/>
  <c r="G6" i="619"/>
  <c r="F6" i="619"/>
  <c r="E6" i="619"/>
  <c r="AD157" i="618"/>
  <c r="Z157" i="618"/>
  <c r="Y157" i="618"/>
  <c r="M157" i="618"/>
  <c r="AF157" i="618" s="1"/>
  <c r="AG141" i="618" s="1"/>
  <c r="L157" i="618"/>
  <c r="O157" i="618" s="1"/>
  <c r="J157" i="618"/>
  <c r="K157" i="618" s="1"/>
  <c r="I157" i="618"/>
  <c r="O141" i="618"/>
  <c r="M141" i="618"/>
  <c r="AF141" i="618" s="1"/>
  <c r="K141" i="618"/>
  <c r="G141" i="618"/>
  <c r="AD140" i="618"/>
  <c r="Z140" i="618"/>
  <c r="Y140" i="618"/>
  <c r="L140" i="618"/>
  <c r="O140" i="618" s="1"/>
  <c r="J140" i="618"/>
  <c r="K140" i="618" s="1"/>
  <c r="I140" i="618"/>
  <c r="O126" i="618"/>
  <c r="M126" i="618"/>
  <c r="AF126" i="618" s="1"/>
  <c r="K126" i="618"/>
  <c r="G126" i="618"/>
  <c r="AF125" i="618"/>
  <c r="O125" i="618"/>
  <c r="M125" i="618"/>
  <c r="AE125" i="618" s="1"/>
  <c r="K125" i="618"/>
  <c r="G125" i="618"/>
  <c r="O124" i="618"/>
  <c r="M124" i="618"/>
  <c r="K124" i="618"/>
  <c r="G124" i="618"/>
  <c r="AD123" i="618"/>
  <c r="Z123" i="618"/>
  <c r="Y123" i="618"/>
  <c r="L123" i="618"/>
  <c r="J123" i="618"/>
  <c r="I123" i="618"/>
  <c r="O123" i="618" s="1"/>
  <c r="O109" i="618"/>
  <c r="M109" i="618"/>
  <c r="AF109" i="618" s="1"/>
  <c r="K109" i="618"/>
  <c r="G109" i="618"/>
  <c r="AE108" i="618"/>
  <c r="O108" i="618"/>
  <c r="M108" i="618"/>
  <c r="N108" i="618" s="1"/>
  <c r="K108" i="618"/>
  <c r="G108" i="618"/>
  <c r="AF107" i="618"/>
  <c r="O107" i="618"/>
  <c r="M107" i="618"/>
  <c r="K107" i="618"/>
  <c r="G107" i="618"/>
  <c r="AD106" i="618"/>
  <c r="Z106" i="618"/>
  <c r="Y106" i="618"/>
  <c r="L106" i="618"/>
  <c r="J106" i="618"/>
  <c r="K106" i="618" s="1"/>
  <c r="I106" i="618"/>
  <c r="AE91" i="618"/>
  <c r="O91" i="618"/>
  <c r="N91" i="618"/>
  <c r="Q91" i="618" s="1"/>
  <c r="M91" i="618"/>
  <c r="AF91" i="618" s="1"/>
  <c r="K91" i="618"/>
  <c r="G91" i="618"/>
  <c r="AF90" i="618"/>
  <c r="O90" i="618"/>
  <c r="M90" i="618"/>
  <c r="N90" i="618" s="1"/>
  <c r="K90" i="618"/>
  <c r="G90" i="618"/>
  <c r="AD89" i="618"/>
  <c r="Z89" i="618"/>
  <c r="Y89" i="618"/>
  <c r="L89" i="618"/>
  <c r="O89" i="618" s="1"/>
  <c r="J89" i="618"/>
  <c r="K89" i="618" s="1"/>
  <c r="I89" i="618"/>
  <c r="AF74" i="618"/>
  <c r="O74" i="618"/>
  <c r="M74" i="618"/>
  <c r="N74" i="618" s="1"/>
  <c r="K74" i="618"/>
  <c r="G74" i="618"/>
  <c r="O73" i="618"/>
  <c r="M73" i="618"/>
  <c r="N73" i="618" s="1"/>
  <c r="K73" i="618"/>
  <c r="G73" i="618"/>
  <c r="AD72" i="618"/>
  <c r="Z72" i="618"/>
  <c r="Y72" i="618"/>
  <c r="L72" i="618"/>
  <c r="O72" i="618" s="1"/>
  <c r="J72" i="618"/>
  <c r="I72" i="618"/>
  <c r="AF63" i="618"/>
  <c r="O63" i="618"/>
  <c r="M63" i="618"/>
  <c r="N63" i="618" s="1"/>
  <c r="K63" i="618"/>
  <c r="G63" i="618"/>
  <c r="O62" i="618"/>
  <c r="M62" i="618"/>
  <c r="AF62" i="618" s="1"/>
  <c r="K62" i="618"/>
  <c r="G62" i="618"/>
  <c r="O61" i="618"/>
  <c r="M61" i="618"/>
  <c r="AF61" i="618" s="1"/>
  <c r="K61" i="618"/>
  <c r="G61" i="618"/>
  <c r="O60" i="618"/>
  <c r="M60" i="618"/>
  <c r="AE60" i="618" s="1"/>
  <c r="K60" i="618"/>
  <c r="G60" i="618"/>
  <c r="AF59" i="618"/>
  <c r="O59" i="618"/>
  <c r="M59" i="618"/>
  <c r="N59" i="618" s="1"/>
  <c r="K59" i="618"/>
  <c r="G59" i="618"/>
  <c r="O58" i="618"/>
  <c r="M58" i="618"/>
  <c r="AF58" i="618" s="1"/>
  <c r="K58" i="618"/>
  <c r="G58" i="618"/>
  <c r="O57" i="618"/>
  <c r="M57" i="618"/>
  <c r="AF57" i="618" s="1"/>
  <c r="K57" i="618"/>
  <c r="G57" i="618"/>
  <c r="O56" i="618"/>
  <c r="M56" i="618"/>
  <c r="AE56" i="618" s="1"/>
  <c r="K56" i="618"/>
  <c r="G56" i="618"/>
  <c r="AD55" i="618"/>
  <c r="Z55" i="618"/>
  <c r="Y55" i="618"/>
  <c r="L55" i="618"/>
  <c r="J55" i="618"/>
  <c r="I55" i="618"/>
  <c r="O44" i="618"/>
  <c r="M44" i="618"/>
  <c r="AF44" i="618" s="1"/>
  <c r="K44" i="618"/>
  <c r="G44" i="618"/>
  <c r="O43" i="618"/>
  <c r="M43" i="618"/>
  <c r="N43" i="618" s="1"/>
  <c r="K43" i="618"/>
  <c r="G43" i="618"/>
  <c r="O42" i="618"/>
  <c r="M42" i="618"/>
  <c r="N42" i="618" s="1"/>
  <c r="K42" i="618"/>
  <c r="G42" i="618"/>
  <c r="AE41" i="618"/>
  <c r="O41" i="618"/>
  <c r="N41" i="618"/>
  <c r="M41" i="618"/>
  <c r="AF41" i="618" s="1"/>
  <c r="K41" i="618"/>
  <c r="G41" i="618"/>
  <c r="O40" i="618"/>
  <c r="M40" i="618"/>
  <c r="AF40" i="618" s="1"/>
  <c r="K40" i="618"/>
  <c r="G40" i="618"/>
  <c r="AF39" i="618"/>
  <c r="AE39" i="618"/>
  <c r="O39" i="618"/>
  <c r="M39" i="618"/>
  <c r="N39" i="618" s="1"/>
  <c r="Q39" i="618" s="1"/>
  <c r="K39" i="618"/>
  <c r="G39" i="618"/>
  <c r="AD38" i="618"/>
  <c r="Z38" i="618"/>
  <c r="Y38" i="618"/>
  <c r="L38" i="618"/>
  <c r="O38" i="618" s="1"/>
  <c r="J38" i="618"/>
  <c r="I38" i="618"/>
  <c r="O26" i="618"/>
  <c r="M26" i="618"/>
  <c r="AF26" i="618" s="1"/>
  <c r="K26" i="618"/>
  <c r="G26" i="618"/>
  <c r="O25" i="618"/>
  <c r="M25" i="618"/>
  <c r="N25" i="618" s="1"/>
  <c r="K25" i="618"/>
  <c r="G25" i="618"/>
  <c r="O24" i="618"/>
  <c r="M24" i="618"/>
  <c r="AF24" i="618" s="1"/>
  <c r="K24" i="618"/>
  <c r="G24" i="618"/>
  <c r="O23" i="618"/>
  <c r="N23" i="618"/>
  <c r="M23" i="618"/>
  <c r="AF23" i="618" s="1"/>
  <c r="K23" i="618"/>
  <c r="G23" i="618"/>
  <c r="O22" i="618"/>
  <c r="M22" i="618"/>
  <c r="AF22" i="618" s="1"/>
  <c r="K22" i="618"/>
  <c r="G22" i="618"/>
  <c r="AD21" i="618"/>
  <c r="Z21" i="618"/>
  <c r="Y21" i="618"/>
  <c r="L21" i="618"/>
  <c r="J21" i="618"/>
  <c r="K21" i="618" s="1"/>
  <c r="I21" i="618"/>
  <c r="O10" i="618"/>
  <c r="M10" i="618"/>
  <c r="AF10" i="618" s="1"/>
  <c r="K10" i="618"/>
  <c r="G10" i="618"/>
  <c r="AF9" i="618"/>
  <c r="O9" i="618"/>
  <c r="M9" i="618"/>
  <c r="N9" i="618" s="1"/>
  <c r="K9" i="618"/>
  <c r="G9" i="618"/>
  <c r="O8" i="618"/>
  <c r="M8" i="618"/>
  <c r="AF8" i="618" s="1"/>
  <c r="K8" i="618"/>
  <c r="G8" i="618"/>
  <c r="O7" i="618"/>
  <c r="M7" i="618"/>
  <c r="AF7" i="618" s="1"/>
  <c r="K7" i="618"/>
  <c r="G7" i="618"/>
  <c r="O6" i="618"/>
  <c r="M6" i="618"/>
  <c r="AF6" i="618" s="1"/>
  <c r="K6" i="618"/>
  <c r="G6" i="618"/>
  <c r="O5" i="618"/>
  <c r="M5" i="618"/>
  <c r="N5" i="618" s="1"/>
  <c r="K5" i="618"/>
  <c r="G5" i="618"/>
  <c r="Q6" i="616"/>
  <c r="H2" i="618"/>
  <c r="D1" i="618"/>
  <c r="O140" i="617"/>
  <c r="L140" i="617"/>
  <c r="J140" i="617"/>
  <c r="K140" i="617" s="1"/>
  <c r="I140" i="617"/>
  <c r="O134" i="617"/>
  <c r="M134" i="617"/>
  <c r="AB134" i="617" s="1"/>
  <c r="K134" i="617"/>
  <c r="G134" i="617"/>
  <c r="O133" i="617"/>
  <c r="M133" i="617"/>
  <c r="AB133" i="617" s="1"/>
  <c r="K133" i="617"/>
  <c r="G133" i="617"/>
  <c r="O132" i="617"/>
  <c r="M132" i="617"/>
  <c r="N132" i="617" s="1"/>
  <c r="K132" i="617"/>
  <c r="G132" i="617"/>
  <c r="AA131" i="617"/>
  <c r="O131" i="617"/>
  <c r="M131" i="617"/>
  <c r="N131" i="617" s="1"/>
  <c r="K131" i="617"/>
  <c r="G131" i="617"/>
  <c r="O130" i="617"/>
  <c r="M130" i="617"/>
  <c r="AB130" i="617" s="1"/>
  <c r="K130" i="617"/>
  <c r="G130" i="617"/>
  <c r="O129" i="617"/>
  <c r="M129" i="617"/>
  <c r="AB129" i="617" s="1"/>
  <c r="K129" i="617"/>
  <c r="G129" i="617"/>
  <c r="O128" i="617"/>
  <c r="M128" i="617"/>
  <c r="N128" i="617" s="1"/>
  <c r="K128" i="617"/>
  <c r="G128" i="617"/>
  <c r="O127" i="617"/>
  <c r="M127" i="617"/>
  <c r="N127" i="617" s="1"/>
  <c r="K127" i="617"/>
  <c r="G127" i="617"/>
  <c r="O126" i="617"/>
  <c r="M126" i="617"/>
  <c r="AB126" i="617" s="1"/>
  <c r="K126" i="617"/>
  <c r="G126" i="617"/>
  <c r="O125" i="617"/>
  <c r="M125" i="617"/>
  <c r="AB125" i="617" s="1"/>
  <c r="K125" i="617"/>
  <c r="G125" i="617"/>
  <c r="O124" i="617"/>
  <c r="N124" i="617"/>
  <c r="M124" i="617"/>
  <c r="K124" i="617"/>
  <c r="G124" i="617"/>
  <c r="L123" i="617"/>
  <c r="J123" i="617"/>
  <c r="I123" i="617"/>
  <c r="K123" i="617" s="1"/>
  <c r="AB117" i="617"/>
  <c r="O117" i="617"/>
  <c r="M117" i="617"/>
  <c r="N117" i="617" s="1"/>
  <c r="K117" i="617"/>
  <c r="G117" i="617"/>
  <c r="O116" i="617"/>
  <c r="M116" i="617"/>
  <c r="N116" i="617" s="1"/>
  <c r="K116" i="617"/>
  <c r="G116" i="617"/>
  <c r="O115" i="617"/>
  <c r="M115" i="617"/>
  <c r="AB115" i="617" s="1"/>
  <c r="K115" i="617"/>
  <c r="G115" i="617"/>
  <c r="O114" i="617"/>
  <c r="M114" i="617"/>
  <c r="AA114" i="617" s="1"/>
  <c r="K114" i="617"/>
  <c r="G114" i="617"/>
  <c r="AB113" i="617"/>
  <c r="O113" i="617"/>
  <c r="M113" i="617"/>
  <c r="N113" i="617" s="1"/>
  <c r="K113" i="617"/>
  <c r="G113" i="617"/>
  <c r="O112" i="617"/>
  <c r="M112" i="617"/>
  <c r="N112" i="617" s="1"/>
  <c r="K112" i="617"/>
  <c r="G112" i="617"/>
  <c r="O111" i="617"/>
  <c r="M111" i="617"/>
  <c r="AB111" i="617" s="1"/>
  <c r="K111" i="617"/>
  <c r="G111" i="617"/>
  <c r="O110" i="617"/>
  <c r="M110" i="617"/>
  <c r="AA110" i="617" s="1"/>
  <c r="K110" i="617"/>
  <c r="G110" i="617"/>
  <c r="O109" i="617"/>
  <c r="M109" i="617"/>
  <c r="N109" i="617" s="1"/>
  <c r="K109" i="617"/>
  <c r="G109" i="617"/>
  <c r="O108" i="617"/>
  <c r="M108" i="617"/>
  <c r="AB108" i="617" s="1"/>
  <c r="K108" i="617"/>
  <c r="G108" i="617"/>
  <c r="O107" i="617"/>
  <c r="M107" i="617"/>
  <c r="K107" i="617"/>
  <c r="G107" i="617"/>
  <c r="L106" i="617"/>
  <c r="J106" i="617"/>
  <c r="I106" i="617"/>
  <c r="O92" i="617"/>
  <c r="M92" i="617"/>
  <c r="AB92" i="617" s="1"/>
  <c r="K92" i="617"/>
  <c r="G92" i="617"/>
  <c r="O91" i="617"/>
  <c r="M91" i="617"/>
  <c r="N91" i="617" s="1"/>
  <c r="K91" i="617"/>
  <c r="G91" i="617"/>
  <c r="AB90" i="617"/>
  <c r="AA90" i="617"/>
  <c r="O90" i="617"/>
  <c r="N90" i="617"/>
  <c r="Q90" i="617" s="1"/>
  <c r="M90" i="617"/>
  <c r="K90" i="617"/>
  <c r="G90" i="617"/>
  <c r="L89" i="617"/>
  <c r="J89" i="617"/>
  <c r="I89" i="617"/>
  <c r="O89" i="617" s="1"/>
  <c r="O74" i="617"/>
  <c r="M74" i="617"/>
  <c r="K74" i="617"/>
  <c r="G74" i="617"/>
  <c r="O73" i="617"/>
  <c r="N73" i="617"/>
  <c r="Q73" i="617" s="1"/>
  <c r="M73" i="617"/>
  <c r="AB73" i="617" s="1"/>
  <c r="K73" i="617"/>
  <c r="G73" i="617"/>
  <c r="L72" i="617"/>
  <c r="J72" i="617"/>
  <c r="K72" i="617" s="1"/>
  <c r="I72" i="617"/>
  <c r="O62" i="617"/>
  <c r="M62" i="617"/>
  <c r="AA62" i="617" s="1"/>
  <c r="K62" i="617"/>
  <c r="G62" i="617"/>
  <c r="AB61" i="617"/>
  <c r="AA61" i="617"/>
  <c r="O61" i="617"/>
  <c r="M61" i="617"/>
  <c r="N61" i="617" s="1"/>
  <c r="K61" i="617"/>
  <c r="G61" i="617"/>
  <c r="O60" i="617"/>
  <c r="M60" i="617"/>
  <c r="N60" i="617" s="1"/>
  <c r="K60" i="617"/>
  <c r="G60" i="617"/>
  <c r="O59" i="617"/>
  <c r="M59" i="617"/>
  <c r="AB59" i="617" s="1"/>
  <c r="K59" i="617"/>
  <c r="G59" i="617"/>
  <c r="O58" i="617"/>
  <c r="M58" i="617"/>
  <c r="AB58" i="617" s="1"/>
  <c r="K58" i="617"/>
  <c r="G58" i="617"/>
  <c r="O57" i="617"/>
  <c r="M57" i="617"/>
  <c r="N57" i="617" s="1"/>
  <c r="K57" i="617"/>
  <c r="G57" i="617"/>
  <c r="O56" i="617"/>
  <c r="M56" i="617"/>
  <c r="N56" i="617" s="1"/>
  <c r="K56" i="617"/>
  <c r="G56" i="617"/>
  <c r="O55" i="617"/>
  <c r="L55" i="617"/>
  <c r="J55" i="617"/>
  <c r="I55" i="617"/>
  <c r="O45" i="617"/>
  <c r="M45" i="617"/>
  <c r="AB45" i="617" s="1"/>
  <c r="K45" i="617"/>
  <c r="G45" i="617"/>
  <c r="AA44" i="617"/>
  <c r="O44" i="617"/>
  <c r="M44" i="617"/>
  <c r="AB44" i="617" s="1"/>
  <c r="K44" i="617"/>
  <c r="G44" i="617"/>
  <c r="O43" i="617"/>
  <c r="M43" i="617"/>
  <c r="N43" i="617" s="1"/>
  <c r="K43" i="617"/>
  <c r="G43" i="617"/>
  <c r="O42" i="617"/>
  <c r="M42" i="617"/>
  <c r="AB42" i="617" s="1"/>
  <c r="K42" i="617"/>
  <c r="G42" i="617"/>
  <c r="O41" i="617"/>
  <c r="N41" i="617"/>
  <c r="M41" i="617"/>
  <c r="AB41" i="617" s="1"/>
  <c r="K41" i="617"/>
  <c r="G41" i="617"/>
  <c r="O40" i="617"/>
  <c r="M40" i="617"/>
  <c r="AB40" i="617" s="1"/>
  <c r="K40" i="617"/>
  <c r="G40" i="617"/>
  <c r="O39" i="617"/>
  <c r="M39" i="617"/>
  <c r="K39" i="617"/>
  <c r="G39" i="617"/>
  <c r="L38" i="617"/>
  <c r="O38" i="617" s="1"/>
  <c r="J38" i="617"/>
  <c r="I38" i="617"/>
  <c r="O22" i="617"/>
  <c r="M22" i="617"/>
  <c r="M38" i="617" s="1"/>
  <c r="K22" i="617"/>
  <c r="G22" i="617"/>
  <c r="L21" i="617"/>
  <c r="O21" i="617" s="1"/>
  <c r="J21" i="617"/>
  <c r="K21" i="617" s="1"/>
  <c r="I21" i="617"/>
  <c r="O8" i="617"/>
  <c r="M8" i="617"/>
  <c r="N8" i="617" s="1"/>
  <c r="K8" i="617"/>
  <c r="G8" i="617"/>
  <c r="O7" i="617"/>
  <c r="M7" i="617"/>
  <c r="AB7" i="617" s="1"/>
  <c r="K7" i="617"/>
  <c r="G7" i="617"/>
  <c r="O6" i="617"/>
  <c r="M6" i="617"/>
  <c r="AB6" i="617" s="1"/>
  <c r="K6" i="617"/>
  <c r="G6" i="617"/>
  <c r="O5" i="617"/>
  <c r="M5" i="617"/>
  <c r="AA5" i="617" s="1"/>
  <c r="K5" i="617"/>
  <c r="G5" i="617"/>
  <c r="H2" i="617"/>
  <c r="D1" i="617"/>
  <c r="X34" i="616"/>
  <c r="W34" i="616"/>
  <c r="V34" i="616"/>
  <c r="P34" i="616"/>
  <c r="M8" i="616" s="1"/>
  <c r="O34" i="616"/>
  <c r="N34" i="616"/>
  <c r="M34" i="616"/>
  <c r="G34" i="616"/>
  <c r="O16" i="616"/>
  <c r="N16" i="616"/>
  <c r="M16" i="616"/>
  <c r="I8" i="616" s="1"/>
  <c r="J16" i="616"/>
  <c r="I16" i="616"/>
  <c r="H16" i="616"/>
  <c r="G8" i="616" s="1"/>
  <c r="G16" i="616"/>
  <c r="F16" i="616"/>
  <c r="E16" i="616"/>
  <c r="F8" i="616"/>
  <c r="M7" i="616"/>
  <c r="K7" i="616"/>
  <c r="I7" i="616"/>
  <c r="G7" i="616"/>
  <c r="F7" i="616"/>
  <c r="E7" i="616"/>
  <c r="M6" i="616"/>
  <c r="K6" i="616"/>
  <c r="I6" i="616"/>
  <c r="G6" i="616"/>
  <c r="F6" i="616"/>
  <c r="E6" i="616"/>
  <c r="F3" i="616"/>
  <c r="AD157" i="615"/>
  <c r="Z157" i="615"/>
  <c r="Y157" i="615"/>
  <c r="L157" i="615"/>
  <c r="J157" i="615"/>
  <c r="I157" i="615"/>
  <c r="O141" i="615"/>
  <c r="M141" i="615"/>
  <c r="AF141" i="615" s="1"/>
  <c r="K141" i="615"/>
  <c r="G141" i="615"/>
  <c r="AD140" i="615"/>
  <c r="Z140" i="615"/>
  <c r="Y140" i="615"/>
  <c r="L140" i="615"/>
  <c r="K140" i="615"/>
  <c r="J140" i="615"/>
  <c r="I140" i="615"/>
  <c r="O126" i="615"/>
  <c r="M126" i="615"/>
  <c r="AF126" i="615" s="1"/>
  <c r="K126" i="615"/>
  <c r="G126" i="615"/>
  <c r="O125" i="615"/>
  <c r="M125" i="615"/>
  <c r="AF125" i="615" s="1"/>
  <c r="K125" i="615"/>
  <c r="G125" i="615"/>
  <c r="O124" i="615"/>
  <c r="M124" i="615"/>
  <c r="K124" i="615"/>
  <c r="G124" i="615"/>
  <c r="AD123" i="615"/>
  <c r="Z123" i="615"/>
  <c r="Y123" i="615"/>
  <c r="L123" i="615"/>
  <c r="O123" i="615" s="1"/>
  <c r="J123" i="615"/>
  <c r="K123" i="615" s="1"/>
  <c r="I123" i="615"/>
  <c r="AF109" i="615"/>
  <c r="AE109" i="615"/>
  <c r="O109" i="615"/>
  <c r="N109" i="615"/>
  <c r="Q109" i="615" s="1"/>
  <c r="M109" i="615"/>
  <c r="K109" i="615"/>
  <c r="G109" i="615"/>
  <c r="O108" i="615"/>
  <c r="M108" i="615"/>
  <c r="AF108" i="615" s="1"/>
  <c r="K108" i="615"/>
  <c r="G108" i="615"/>
  <c r="O107" i="615"/>
  <c r="M107" i="615"/>
  <c r="N107" i="615" s="1"/>
  <c r="K107" i="615"/>
  <c r="G107" i="615"/>
  <c r="AD106" i="615"/>
  <c r="Z106" i="615"/>
  <c r="Y106" i="615"/>
  <c r="L106" i="615"/>
  <c r="J106" i="615"/>
  <c r="I106" i="615"/>
  <c r="O91" i="615"/>
  <c r="N91" i="615"/>
  <c r="M91" i="615"/>
  <c r="AF91" i="615" s="1"/>
  <c r="K91" i="615"/>
  <c r="G91" i="615"/>
  <c r="O90" i="615"/>
  <c r="M90" i="615"/>
  <c r="N90" i="615" s="1"/>
  <c r="K90" i="615"/>
  <c r="G90" i="615"/>
  <c r="AD89" i="615"/>
  <c r="Z89" i="615"/>
  <c r="Y89" i="615"/>
  <c r="L89" i="615"/>
  <c r="J89" i="615"/>
  <c r="I89" i="615"/>
  <c r="O74" i="615"/>
  <c r="M74" i="615"/>
  <c r="N74" i="615" s="1"/>
  <c r="K74" i="615"/>
  <c r="G74" i="615"/>
  <c r="AF73" i="615"/>
  <c r="AE73" i="615"/>
  <c r="P73" i="615"/>
  <c r="O73" i="615"/>
  <c r="N73" i="615"/>
  <c r="M73" i="615"/>
  <c r="K73" i="615"/>
  <c r="G73" i="615"/>
  <c r="AD72" i="615"/>
  <c r="Z72" i="615"/>
  <c r="Y72" i="615"/>
  <c r="L72" i="615"/>
  <c r="J72" i="615"/>
  <c r="I72" i="615"/>
  <c r="AF64" i="615"/>
  <c r="O64" i="615"/>
  <c r="N64" i="615"/>
  <c r="M64" i="615"/>
  <c r="AE64" i="615" s="1"/>
  <c r="K64" i="615"/>
  <c r="G64" i="615"/>
  <c r="O63" i="615"/>
  <c r="M63" i="615"/>
  <c r="AF63" i="615" s="1"/>
  <c r="K63" i="615"/>
  <c r="G63" i="615"/>
  <c r="O62" i="615"/>
  <c r="N62" i="615"/>
  <c r="M62" i="615"/>
  <c r="AF62" i="615" s="1"/>
  <c r="K62" i="615"/>
  <c r="G62" i="615"/>
  <c r="O61" i="615"/>
  <c r="M61" i="615"/>
  <c r="AE61" i="615" s="1"/>
  <c r="K61" i="615"/>
  <c r="G61" i="615"/>
  <c r="O60" i="615"/>
  <c r="N60" i="615"/>
  <c r="Q60" i="615" s="1"/>
  <c r="M60" i="615"/>
  <c r="AF60" i="615" s="1"/>
  <c r="K60" i="615"/>
  <c r="G60" i="615"/>
  <c r="O59" i="615"/>
  <c r="M59" i="615"/>
  <c r="AF59" i="615" s="1"/>
  <c r="K59" i="615"/>
  <c r="G59" i="615"/>
  <c r="AE58" i="615"/>
  <c r="O58" i="615"/>
  <c r="M58" i="615"/>
  <c r="AF58" i="615" s="1"/>
  <c r="K58" i="615"/>
  <c r="G58" i="615"/>
  <c r="O57" i="615"/>
  <c r="M57" i="615"/>
  <c r="AE57" i="615" s="1"/>
  <c r="K57" i="615"/>
  <c r="G57" i="615"/>
  <c r="O56" i="615"/>
  <c r="M56" i="615"/>
  <c r="K56" i="615"/>
  <c r="G56" i="615"/>
  <c r="AD55" i="615"/>
  <c r="Z55" i="615"/>
  <c r="Y55" i="615"/>
  <c r="L55" i="615"/>
  <c r="O55" i="615" s="1"/>
  <c r="K55" i="615"/>
  <c r="J55" i="615"/>
  <c r="I55" i="615"/>
  <c r="AE45" i="615"/>
  <c r="O45" i="615"/>
  <c r="M45" i="615"/>
  <c r="AF45" i="615" s="1"/>
  <c r="K45" i="615"/>
  <c r="G45" i="615"/>
  <c r="O44" i="615"/>
  <c r="M44" i="615"/>
  <c r="AE44" i="615" s="1"/>
  <c r="K44" i="615"/>
  <c r="G44" i="615"/>
  <c r="O43" i="615"/>
  <c r="M43" i="615"/>
  <c r="AF43" i="615" s="1"/>
  <c r="K43" i="615"/>
  <c r="G43" i="615"/>
  <c r="O42" i="615"/>
  <c r="M42" i="615"/>
  <c r="AF42" i="615" s="1"/>
  <c r="K42" i="615"/>
  <c r="G42" i="615"/>
  <c r="O41" i="615"/>
  <c r="M41" i="615"/>
  <c r="N41" i="615" s="1"/>
  <c r="K41" i="615"/>
  <c r="G41" i="615"/>
  <c r="O40" i="615"/>
  <c r="M40" i="615"/>
  <c r="AF40" i="615" s="1"/>
  <c r="K40" i="615"/>
  <c r="G40" i="615"/>
  <c r="AF39" i="615"/>
  <c r="O39" i="615"/>
  <c r="N39" i="615"/>
  <c r="Q39" i="615" s="1"/>
  <c r="M39" i="615"/>
  <c r="K39" i="615"/>
  <c r="G39" i="615"/>
  <c r="AD38" i="615"/>
  <c r="Z38" i="615"/>
  <c r="Y38" i="615"/>
  <c r="O38" i="615"/>
  <c r="L38" i="615"/>
  <c r="J38" i="615"/>
  <c r="I38" i="615"/>
  <c r="AF26" i="615"/>
  <c r="O26" i="615"/>
  <c r="M26" i="615"/>
  <c r="AE26" i="615" s="1"/>
  <c r="K26" i="615"/>
  <c r="G26" i="615"/>
  <c r="AF25" i="615"/>
  <c r="AE25" i="615"/>
  <c r="O25" i="615"/>
  <c r="M25" i="615"/>
  <c r="N25" i="615" s="1"/>
  <c r="K25" i="615"/>
  <c r="G25" i="615"/>
  <c r="O24" i="615"/>
  <c r="N24" i="615"/>
  <c r="Q24" i="615" s="1"/>
  <c r="M24" i="615"/>
  <c r="AE24" i="615" s="1"/>
  <c r="K24" i="615"/>
  <c r="G24" i="615"/>
  <c r="O23" i="615"/>
  <c r="M23" i="615"/>
  <c r="N23" i="615" s="1"/>
  <c r="K23" i="615"/>
  <c r="G23" i="615"/>
  <c r="O22" i="615"/>
  <c r="N22" i="615"/>
  <c r="M22" i="615"/>
  <c r="M38" i="615" s="1"/>
  <c r="K22" i="615"/>
  <c r="G22" i="615"/>
  <c r="AD21" i="615"/>
  <c r="Z21" i="615"/>
  <c r="Y21" i="615"/>
  <c r="L21" i="615"/>
  <c r="J21" i="615"/>
  <c r="K21" i="615" s="1"/>
  <c r="I21" i="615"/>
  <c r="O10" i="615"/>
  <c r="M10" i="615"/>
  <c r="N10" i="615" s="1"/>
  <c r="K10" i="615"/>
  <c r="G10" i="615"/>
  <c r="O9" i="615"/>
  <c r="M9" i="615"/>
  <c r="AF9" i="615" s="1"/>
  <c r="K9" i="615"/>
  <c r="G9" i="615"/>
  <c r="AE8" i="615"/>
  <c r="Q8" i="615"/>
  <c r="P8" i="615"/>
  <c r="O8" i="615"/>
  <c r="N8" i="615"/>
  <c r="M8" i="615"/>
  <c r="AF8" i="615" s="1"/>
  <c r="K8" i="615"/>
  <c r="G8" i="615"/>
  <c r="O7" i="615"/>
  <c r="M7" i="615"/>
  <c r="N7" i="615" s="1"/>
  <c r="K7" i="615"/>
  <c r="G7" i="615"/>
  <c r="O6" i="615"/>
  <c r="M6" i="615"/>
  <c r="N6" i="615" s="1"/>
  <c r="K6" i="615"/>
  <c r="G6" i="615"/>
  <c r="O5" i="615"/>
  <c r="M5" i="615"/>
  <c r="K5" i="615"/>
  <c r="G5" i="615"/>
  <c r="F1" i="615" s="1"/>
  <c r="F2" i="615" s="1"/>
  <c r="AD2" i="615"/>
  <c r="R6" i="613" s="1"/>
  <c r="H2" i="615"/>
  <c r="D1" i="615"/>
  <c r="L140" i="614"/>
  <c r="J140" i="614"/>
  <c r="K140" i="614" s="1"/>
  <c r="I140" i="614"/>
  <c r="O135" i="614"/>
  <c r="M135" i="614"/>
  <c r="AB135" i="614" s="1"/>
  <c r="K135" i="614"/>
  <c r="G135" i="614"/>
  <c r="O134" i="614"/>
  <c r="M134" i="614"/>
  <c r="N134" i="614" s="1"/>
  <c r="K134" i="614"/>
  <c r="G134" i="614"/>
  <c r="AA133" i="614"/>
  <c r="O133" i="614"/>
  <c r="M133" i="614"/>
  <c r="AB133" i="614" s="1"/>
  <c r="K133" i="614"/>
  <c r="G133" i="614"/>
  <c r="AB132" i="614"/>
  <c r="AA132" i="614"/>
  <c r="O132" i="614"/>
  <c r="M132" i="614"/>
  <c r="N132" i="614" s="1"/>
  <c r="Q132" i="614" s="1"/>
  <c r="K132" i="614"/>
  <c r="G132" i="614"/>
  <c r="O131" i="614"/>
  <c r="M131" i="614"/>
  <c r="AB131" i="614" s="1"/>
  <c r="K131" i="614"/>
  <c r="G131" i="614"/>
  <c r="AA130" i="614"/>
  <c r="O130" i="614"/>
  <c r="M130" i="614"/>
  <c r="N130" i="614" s="1"/>
  <c r="K130" i="614"/>
  <c r="G130" i="614"/>
  <c r="O129" i="614"/>
  <c r="M129" i="614"/>
  <c r="K129" i="614"/>
  <c r="G129" i="614"/>
  <c r="AB128" i="614"/>
  <c r="O128" i="614"/>
  <c r="N128" i="614"/>
  <c r="Q128" i="614" s="1"/>
  <c r="M128" i="614"/>
  <c r="AA128" i="614" s="1"/>
  <c r="K128" i="614"/>
  <c r="G128" i="614"/>
  <c r="O127" i="614"/>
  <c r="M127" i="614"/>
  <c r="AB127" i="614" s="1"/>
  <c r="K127" i="614"/>
  <c r="G127" i="614"/>
  <c r="AA126" i="614"/>
  <c r="O126" i="614"/>
  <c r="M126" i="614"/>
  <c r="N126" i="614" s="1"/>
  <c r="K126" i="614"/>
  <c r="G126" i="614"/>
  <c r="O125" i="614"/>
  <c r="M125" i="614"/>
  <c r="AB125" i="614" s="1"/>
  <c r="K125" i="614"/>
  <c r="G125" i="614"/>
  <c r="AB124" i="614"/>
  <c r="O124" i="614"/>
  <c r="M124" i="614"/>
  <c r="AA124" i="614" s="1"/>
  <c r="K124" i="614"/>
  <c r="G124" i="614"/>
  <c r="L123" i="614"/>
  <c r="O123" i="614" s="1"/>
  <c r="K123" i="614"/>
  <c r="J123" i="614"/>
  <c r="I123" i="614"/>
  <c r="O118" i="614"/>
  <c r="M118" i="614"/>
  <c r="AB118" i="614" s="1"/>
  <c r="K118" i="614"/>
  <c r="G118" i="614"/>
  <c r="O117" i="614"/>
  <c r="M117" i="614"/>
  <c r="N117" i="614" s="1"/>
  <c r="K117" i="614"/>
  <c r="G117" i="614"/>
  <c r="AB116" i="614"/>
  <c r="AA116" i="614"/>
  <c r="O116" i="614"/>
  <c r="N116" i="614"/>
  <c r="Q116" i="614" s="1"/>
  <c r="M116" i="614"/>
  <c r="K116" i="614"/>
  <c r="G116" i="614"/>
  <c r="O115" i="614"/>
  <c r="M115" i="614"/>
  <c r="AB115" i="614" s="1"/>
  <c r="K115" i="614"/>
  <c r="G115" i="614"/>
  <c r="O114" i="614"/>
  <c r="M114" i="614"/>
  <c r="AB114" i="614" s="1"/>
  <c r="K114" i="614"/>
  <c r="G114" i="614"/>
  <c r="O113" i="614"/>
  <c r="M113" i="614"/>
  <c r="K113" i="614"/>
  <c r="G113" i="614"/>
  <c r="AB112" i="614"/>
  <c r="O112" i="614"/>
  <c r="N112" i="614"/>
  <c r="M112" i="614"/>
  <c r="AA112" i="614" s="1"/>
  <c r="K112" i="614"/>
  <c r="G112" i="614"/>
  <c r="O111" i="614"/>
  <c r="M111" i="614"/>
  <c r="AB111" i="614" s="1"/>
  <c r="K111" i="614"/>
  <c r="G111" i="614"/>
  <c r="O110" i="614"/>
  <c r="M110" i="614"/>
  <c r="AB110" i="614" s="1"/>
  <c r="K110" i="614"/>
  <c r="G110" i="614"/>
  <c r="O109" i="614"/>
  <c r="M109" i="614"/>
  <c r="N109" i="614" s="1"/>
  <c r="K109" i="614"/>
  <c r="G109" i="614"/>
  <c r="O108" i="614"/>
  <c r="M108" i="614"/>
  <c r="AB108" i="614" s="1"/>
  <c r="K108" i="614"/>
  <c r="G108" i="614"/>
  <c r="O107" i="614"/>
  <c r="M107" i="614"/>
  <c r="AB107" i="614" s="1"/>
  <c r="K107" i="614"/>
  <c r="G107" i="614"/>
  <c r="L106" i="614"/>
  <c r="J106" i="614"/>
  <c r="I106" i="614"/>
  <c r="O92" i="614"/>
  <c r="M92" i="614"/>
  <c r="AB92" i="614" s="1"/>
  <c r="K92" i="614"/>
  <c r="G92" i="614"/>
  <c r="AA91" i="614"/>
  <c r="O91" i="614"/>
  <c r="M91" i="614"/>
  <c r="N91" i="614" s="1"/>
  <c r="K91" i="614"/>
  <c r="G91" i="614"/>
  <c r="O90" i="614"/>
  <c r="M90" i="614"/>
  <c r="N90" i="614" s="1"/>
  <c r="K90" i="614"/>
  <c r="G90" i="614"/>
  <c r="L89" i="614"/>
  <c r="O89" i="614" s="1"/>
  <c r="J89" i="614"/>
  <c r="K89" i="614" s="1"/>
  <c r="I89" i="614"/>
  <c r="O74" i="614"/>
  <c r="M74" i="614"/>
  <c r="AB74" i="614" s="1"/>
  <c r="K74" i="614"/>
  <c r="G74" i="614"/>
  <c r="AB73" i="614"/>
  <c r="O73" i="614"/>
  <c r="M73" i="614"/>
  <c r="M89" i="614" s="1"/>
  <c r="K73" i="614"/>
  <c r="G73" i="614"/>
  <c r="L72" i="614"/>
  <c r="O72" i="614" s="1"/>
  <c r="J72" i="614"/>
  <c r="I72" i="614"/>
  <c r="K72" i="614" s="1"/>
  <c r="O64" i="614"/>
  <c r="M64" i="614"/>
  <c r="AB64" i="614" s="1"/>
  <c r="K64" i="614"/>
  <c r="G64" i="614"/>
  <c r="AB63" i="614"/>
  <c r="AA63" i="614"/>
  <c r="O63" i="614"/>
  <c r="M63" i="614"/>
  <c r="N63" i="614" s="1"/>
  <c r="K63" i="614"/>
  <c r="G63" i="614"/>
  <c r="O62" i="614"/>
  <c r="M62" i="614"/>
  <c r="AB62" i="614" s="1"/>
  <c r="K62" i="614"/>
  <c r="G62" i="614"/>
  <c r="O61" i="614"/>
  <c r="M61" i="614"/>
  <c r="AB61" i="614" s="1"/>
  <c r="K61" i="614"/>
  <c r="G61" i="614"/>
  <c r="O60" i="614"/>
  <c r="M60" i="614"/>
  <c r="AB60" i="614" s="1"/>
  <c r="K60" i="614"/>
  <c r="G60" i="614"/>
  <c r="O59" i="614"/>
  <c r="M59" i="614"/>
  <c r="N59" i="614" s="1"/>
  <c r="K59" i="614"/>
  <c r="G59" i="614"/>
  <c r="AA58" i="614"/>
  <c r="O58" i="614"/>
  <c r="M58" i="614"/>
  <c r="AB58" i="614" s="1"/>
  <c r="K58" i="614"/>
  <c r="G58" i="614"/>
  <c r="O57" i="614"/>
  <c r="M57" i="614"/>
  <c r="AB57" i="614" s="1"/>
  <c r="K57" i="614"/>
  <c r="G57" i="614"/>
  <c r="O56" i="614"/>
  <c r="M56" i="614"/>
  <c r="K56" i="614"/>
  <c r="G56" i="614"/>
  <c r="L55" i="614"/>
  <c r="O55" i="614" s="1"/>
  <c r="J55" i="614"/>
  <c r="K55" i="614" s="1"/>
  <c r="I55" i="614"/>
  <c r="AA47" i="614"/>
  <c r="O47" i="614"/>
  <c r="M47" i="614"/>
  <c r="N47" i="614" s="1"/>
  <c r="K47" i="614"/>
  <c r="G47" i="614"/>
  <c r="O46" i="614"/>
  <c r="M46" i="614"/>
  <c r="N46" i="614" s="1"/>
  <c r="K46" i="614"/>
  <c r="G46" i="614"/>
  <c r="O45" i="614"/>
  <c r="M45" i="614"/>
  <c r="AB45" i="614" s="1"/>
  <c r="K45" i="614"/>
  <c r="G45" i="614"/>
  <c r="O44" i="614"/>
  <c r="M44" i="614"/>
  <c r="AB44" i="614" s="1"/>
  <c r="K44" i="614"/>
  <c r="G44" i="614"/>
  <c r="O43" i="614"/>
  <c r="M43" i="614"/>
  <c r="N43" i="614" s="1"/>
  <c r="K43" i="614"/>
  <c r="G43" i="614"/>
  <c r="O42" i="614"/>
  <c r="M42" i="614"/>
  <c r="AB42" i="614" s="1"/>
  <c r="K42" i="614"/>
  <c r="G42" i="614"/>
  <c r="O41" i="614"/>
  <c r="N41" i="614"/>
  <c r="Q41" i="614" s="1"/>
  <c r="M41" i="614"/>
  <c r="AB41" i="614" s="1"/>
  <c r="K41" i="614"/>
  <c r="G41" i="614"/>
  <c r="O40" i="614"/>
  <c r="M40" i="614"/>
  <c r="K40" i="614"/>
  <c r="G40" i="614"/>
  <c r="O39" i="614"/>
  <c r="M39" i="614"/>
  <c r="AB39" i="614" s="1"/>
  <c r="K39" i="614"/>
  <c r="G39" i="614"/>
  <c r="L38" i="614"/>
  <c r="J38" i="614"/>
  <c r="I38" i="614"/>
  <c r="AB22" i="614"/>
  <c r="O22" i="614"/>
  <c r="M22" i="614"/>
  <c r="M38" i="614" s="1"/>
  <c r="K22" i="614"/>
  <c r="G22" i="614"/>
  <c r="L21" i="614"/>
  <c r="O21" i="614" s="1"/>
  <c r="J21" i="614"/>
  <c r="K21" i="614" s="1"/>
  <c r="I21" i="614"/>
  <c r="O8" i="614"/>
  <c r="M8" i="614"/>
  <c r="AB8" i="614" s="1"/>
  <c r="K8" i="614"/>
  <c r="G8" i="614"/>
  <c r="O7" i="614"/>
  <c r="M7" i="614"/>
  <c r="AB7" i="614" s="1"/>
  <c r="K7" i="614"/>
  <c r="G7" i="614"/>
  <c r="O6" i="614"/>
  <c r="M6" i="614"/>
  <c r="AB6" i="614" s="1"/>
  <c r="K6" i="614"/>
  <c r="G6" i="614"/>
  <c r="O5" i="614"/>
  <c r="M5" i="614"/>
  <c r="AA5" i="614" s="1"/>
  <c r="K5" i="614"/>
  <c r="G5" i="614"/>
  <c r="H2" i="614"/>
  <c r="D1" i="614"/>
  <c r="F3" i="613" s="1"/>
  <c r="X34" i="613"/>
  <c r="W34" i="613"/>
  <c r="V34" i="613"/>
  <c r="M8" i="613" s="1"/>
  <c r="P34" i="613"/>
  <c r="O34" i="613"/>
  <c r="N34" i="613"/>
  <c r="M34" i="613"/>
  <c r="G34" i="613"/>
  <c r="O16" i="613"/>
  <c r="N16" i="613"/>
  <c r="I8" i="613" s="1"/>
  <c r="M16" i="613"/>
  <c r="J16" i="613"/>
  <c r="I16" i="613"/>
  <c r="H16" i="613"/>
  <c r="G16" i="613"/>
  <c r="F16" i="613"/>
  <c r="E16" i="613"/>
  <c r="F8" i="613"/>
  <c r="M7" i="613"/>
  <c r="K7" i="613"/>
  <c r="I7" i="613"/>
  <c r="G7" i="613"/>
  <c r="F7" i="613"/>
  <c r="E7" i="613"/>
  <c r="Q6" i="613"/>
  <c r="M6" i="613"/>
  <c r="K6" i="613"/>
  <c r="I6" i="613"/>
  <c r="G6" i="613"/>
  <c r="F6" i="613"/>
  <c r="E6" i="613"/>
  <c r="AD157" i="612"/>
  <c r="Z157" i="612"/>
  <c r="Y157" i="612"/>
  <c r="L157" i="612"/>
  <c r="J157" i="612"/>
  <c r="K157" i="612" s="1"/>
  <c r="I157" i="612"/>
  <c r="O141" i="612"/>
  <c r="M141" i="612"/>
  <c r="AF141" i="612" s="1"/>
  <c r="K141" i="612"/>
  <c r="G141" i="612"/>
  <c r="AD140" i="612"/>
  <c r="Z140" i="612"/>
  <c r="Y140" i="612"/>
  <c r="O140" i="612"/>
  <c r="L140" i="612"/>
  <c r="J140" i="612"/>
  <c r="I140" i="612"/>
  <c r="K140" i="612" s="1"/>
  <c r="O126" i="612"/>
  <c r="M126" i="612"/>
  <c r="AF126" i="612" s="1"/>
  <c r="K126" i="612"/>
  <c r="G126" i="612"/>
  <c r="AF125" i="612"/>
  <c r="O125" i="612"/>
  <c r="M125" i="612"/>
  <c r="AE125" i="612" s="1"/>
  <c r="K125" i="612"/>
  <c r="G125" i="612"/>
  <c r="AE124" i="612"/>
  <c r="O124" i="612"/>
  <c r="N124" i="612"/>
  <c r="Q124" i="612" s="1"/>
  <c r="M124" i="612"/>
  <c r="K124" i="612"/>
  <c r="G124" i="612"/>
  <c r="AD123" i="612"/>
  <c r="Z123" i="612"/>
  <c r="Y123" i="612"/>
  <c r="L123" i="612"/>
  <c r="O123" i="612" s="1"/>
  <c r="J123" i="612"/>
  <c r="K123" i="612" s="1"/>
  <c r="I123" i="612"/>
  <c r="O109" i="612"/>
  <c r="M109" i="612"/>
  <c r="K109" i="612"/>
  <c r="G109" i="612"/>
  <c r="AF108" i="612"/>
  <c r="O108" i="612"/>
  <c r="M108" i="612"/>
  <c r="N108" i="612" s="1"/>
  <c r="K108" i="612"/>
  <c r="G108" i="612"/>
  <c r="AF107" i="612"/>
  <c r="O107" i="612"/>
  <c r="M107" i="612"/>
  <c r="K107" i="612"/>
  <c r="G107" i="612"/>
  <c r="AD106" i="612"/>
  <c r="Z106" i="612"/>
  <c r="Y106" i="612"/>
  <c r="L106" i="612"/>
  <c r="O106" i="612" s="1"/>
  <c r="J106" i="612"/>
  <c r="K106" i="612" s="1"/>
  <c r="I106" i="612"/>
  <c r="AF91" i="612"/>
  <c r="O91" i="612"/>
  <c r="N91" i="612"/>
  <c r="Q91" i="612" s="1"/>
  <c r="M91" i="612"/>
  <c r="AE91" i="612" s="1"/>
  <c r="K91" i="612"/>
  <c r="P91" i="612" s="1"/>
  <c r="G91" i="612"/>
  <c r="O90" i="612"/>
  <c r="M90" i="612"/>
  <c r="N90" i="612" s="1"/>
  <c r="K90" i="612"/>
  <c r="G90" i="612"/>
  <c r="AD89" i="612"/>
  <c r="Z89" i="612"/>
  <c r="Y89" i="612"/>
  <c r="L89" i="612"/>
  <c r="J89" i="612"/>
  <c r="K89" i="612" s="1"/>
  <c r="I89" i="612"/>
  <c r="AE74" i="612"/>
  <c r="O74" i="612"/>
  <c r="N74" i="612"/>
  <c r="Q74" i="612" s="1"/>
  <c r="M74" i="612"/>
  <c r="AF74" i="612" s="1"/>
  <c r="K74" i="612"/>
  <c r="G74" i="612"/>
  <c r="O73" i="612"/>
  <c r="M73" i="612"/>
  <c r="N73" i="612" s="1"/>
  <c r="K73" i="612"/>
  <c r="G73" i="612"/>
  <c r="AD72" i="612"/>
  <c r="Z72" i="612"/>
  <c r="Y72" i="612"/>
  <c r="L72" i="612"/>
  <c r="J72" i="612"/>
  <c r="K72" i="612" s="1"/>
  <c r="I72" i="612"/>
  <c r="AF64" i="612"/>
  <c r="AE64" i="612"/>
  <c r="O64" i="612"/>
  <c r="M64" i="612"/>
  <c r="N64" i="612" s="1"/>
  <c r="K64" i="612"/>
  <c r="G64" i="612"/>
  <c r="AE63" i="612"/>
  <c r="O63" i="612"/>
  <c r="M63" i="612"/>
  <c r="AF63" i="612" s="1"/>
  <c r="K63" i="612"/>
  <c r="G63" i="612"/>
  <c r="O62" i="612"/>
  <c r="M62" i="612"/>
  <c r="AF62" i="612" s="1"/>
  <c r="K62" i="612"/>
  <c r="G62" i="612"/>
  <c r="O61" i="612"/>
  <c r="N61" i="612"/>
  <c r="Q61" i="612" s="1"/>
  <c r="M61" i="612"/>
  <c r="AF61" i="612" s="1"/>
  <c r="K61" i="612"/>
  <c r="G61" i="612"/>
  <c r="O60" i="612"/>
  <c r="M60" i="612"/>
  <c r="K60" i="612"/>
  <c r="G60" i="612"/>
  <c r="AF59" i="612"/>
  <c r="AE59" i="612"/>
  <c r="Q59" i="612"/>
  <c r="O59" i="612"/>
  <c r="N59" i="612"/>
  <c r="P59" i="612" s="1"/>
  <c r="M59" i="612"/>
  <c r="K59" i="612"/>
  <c r="G59" i="612"/>
  <c r="O58" i="612"/>
  <c r="M58" i="612"/>
  <c r="AF58" i="612" s="1"/>
  <c r="K58" i="612"/>
  <c r="G58" i="612"/>
  <c r="O57" i="612"/>
  <c r="M57" i="612"/>
  <c r="N57" i="612" s="1"/>
  <c r="K57" i="612"/>
  <c r="G57" i="612"/>
  <c r="O56" i="612"/>
  <c r="M56" i="612"/>
  <c r="K56" i="612"/>
  <c r="G56" i="612"/>
  <c r="AD55" i="612"/>
  <c r="Z55" i="612"/>
  <c r="Y55" i="612"/>
  <c r="L55" i="612"/>
  <c r="J55" i="612"/>
  <c r="K55" i="612" s="1"/>
  <c r="I55" i="612"/>
  <c r="O45" i="612"/>
  <c r="M45" i="612"/>
  <c r="N45" i="612" s="1"/>
  <c r="K45" i="612"/>
  <c r="G45" i="612"/>
  <c r="AF44" i="612"/>
  <c r="O44" i="612"/>
  <c r="N44" i="612"/>
  <c r="M44" i="612"/>
  <c r="AE44" i="612" s="1"/>
  <c r="K44" i="612"/>
  <c r="G44" i="612"/>
  <c r="O43" i="612"/>
  <c r="M43" i="612"/>
  <c r="AF43" i="612" s="1"/>
  <c r="K43" i="612"/>
  <c r="G43" i="612"/>
  <c r="O42" i="612"/>
  <c r="M42" i="612"/>
  <c r="AF42" i="612" s="1"/>
  <c r="K42" i="612"/>
  <c r="G42" i="612"/>
  <c r="O41" i="612"/>
  <c r="M41" i="612"/>
  <c r="N41" i="612" s="1"/>
  <c r="K41" i="612"/>
  <c r="G41" i="612"/>
  <c r="O40" i="612"/>
  <c r="M40" i="612"/>
  <c r="K40" i="612"/>
  <c r="G40" i="612"/>
  <c r="O39" i="612"/>
  <c r="M39" i="612"/>
  <c r="K39" i="612"/>
  <c r="G39" i="612"/>
  <c r="AD38" i="612"/>
  <c r="Z38" i="612"/>
  <c r="Y38" i="612"/>
  <c r="L38" i="612"/>
  <c r="J38" i="612"/>
  <c r="K38" i="612" s="1"/>
  <c r="I38" i="612"/>
  <c r="O26" i="612"/>
  <c r="M26" i="612"/>
  <c r="AF26" i="612" s="1"/>
  <c r="K26" i="612"/>
  <c r="G26" i="612"/>
  <c r="AE25" i="612"/>
  <c r="O25" i="612"/>
  <c r="M25" i="612"/>
  <c r="AF25" i="612" s="1"/>
  <c r="K25" i="612"/>
  <c r="G25" i="612"/>
  <c r="O24" i="612"/>
  <c r="M24" i="612"/>
  <c r="K24" i="612"/>
  <c r="G24" i="612"/>
  <c r="O23" i="612"/>
  <c r="M23" i="612"/>
  <c r="K23" i="612"/>
  <c r="G23" i="612"/>
  <c r="O22" i="612"/>
  <c r="M22" i="612"/>
  <c r="K22" i="612"/>
  <c r="G22" i="612"/>
  <c r="AD21" i="612"/>
  <c r="AD2" i="612" s="1"/>
  <c r="Z21" i="612"/>
  <c r="Y21" i="612"/>
  <c r="Y2" i="612" s="1"/>
  <c r="L21" i="612"/>
  <c r="O21" i="612" s="1"/>
  <c r="J21" i="612"/>
  <c r="I21" i="612"/>
  <c r="K21" i="612" s="1"/>
  <c r="O10" i="612"/>
  <c r="M10" i="612"/>
  <c r="N10" i="612" s="1"/>
  <c r="K10" i="612"/>
  <c r="G10" i="612"/>
  <c r="O9" i="612"/>
  <c r="M9" i="612"/>
  <c r="K9" i="612"/>
  <c r="G9" i="612"/>
  <c r="O8" i="612"/>
  <c r="M8" i="612"/>
  <c r="AF8" i="612" s="1"/>
  <c r="K8" i="612"/>
  <c r="G8" i="612"/>
  <c r="O7" i="612"/>
  <c r="M7" i="612"/>
  <c r="N7" i="612" s="1"/>
  <c r="K7" i="612"/>
  <c r="G7" i="612"/>
  <c r="O6" i="612"/>
  <c r="M6" i="612"/>
  <c r="N6" i="612" s="1"/>
  <c r="K6" i="612"/>
  <c r="G6" i="612"/>
  <c r="O5" i="612"/>
  <c r="M5" i="612"/>
  <c r="K5" i="612"/>
  <c r="G5" i="612"/>
  <c r="Z2" i="612"/>
  <c r="P6" i="610" s="1"/>
  <c r="H2" i="612"/>
  <c r="D1" i="612"/>
  <c r="L140" i="611"/>
  <c r="O140" i="611" s="1"/>
  <c r="J140" i="611"/>
  <c r="K140" i="611" s="1"/>
  <c r="I140" i="611"/>
  <c r="O135" i="611"/>
  <c r="M135" i="611"/>
  <c r="AB135" i="611" s="1"/>
  <c r="K135" i="611"/>
  <c r="G135" i="611"/>
  <c r="O134" i="611"/>
  <c r="M134" i="611"/>
  <c r="N134" i="611" s="1"/>
  <c r="K134" i="611"/>
  <c r="G134" i="611"/>
  <c r="O133" i="611"/>
  <c r="M133" i="611"/>
  <c r="K133" i="611"/>
  <c r="G133" i="611"/>
  <c r="AB132" i="611"/>
  <c r="O132" i="611"/>
  <c r="M132" i="611"/>
  <c r="K132" i="611"/>
  <c r="G132" i="611"/>
  <c r="O131" i="611"/>
  <c r="M131" i="611"/>
  <c r="AB131" i="611" s="1"/>
  <c r="K131" i="611"/>
  <c r="G131" i="611"/>
  <c r="O130" i="611"/>
  <c r="M130" i="611"/>
  <c r="N130" i="611" s="1"/>
  <c r="K130" i="611"/>
  <c r="G130" i="611"/>
  <c r="AB129" i="611"/>
  <c r="AA129" i="611"/>
  <c r="O129" i="611"/>
  <c r="N129" i="611"/>
  <c r="Q129" i="611" s="1"/>
  <c r="M129" i="611"/>
  <c r="K129" i="611"/>
  <c r="G129" i="611"/>
  <c r="O128" i="611"/>
  <c r="M128" i="611"/>
  <c r="AB128" i="611" s="1"/>
  <c r="K128" i="611"/>
  <c r="G128" i="611"/>
  <c r="O127" i="611"/>
  <c r="M127" i="611"/>
  <c r="AB127" i="611" s="1"/>
  <c r="K127" i="611"/>
  <c r="G127" i="611"/>
  <c r="O126" i="611"/>
  <c r="M126" i="611"/>
  <c r="N126" i="611" s="1"/>
  <c r="K126" i="611"/>
  <c r="G126" i="611"/>
  <c r="AA125" i="611"/>
  <c r="O125" i="611"/>
  <c r="M125" i="611"/>
  <c r="N125" i="611" s="1"/>
  <c r="K125" i="611"/>
  <c r="G125" i="611"/>
  <c r="AA124" i="611"/>
  <c r="O124" i="611"/>
  <c r="M124" i="611"/>
  <c r="K124" i="611"/>
  <c r="G124" i="611"/>
  <c r="L123" i="611"/>
  <c r="J123" i="611"/>
  <c r="I123" i="611"/>
  <c r="O118" i="611"/>
  <c r="M118" i="611"/>
  <c r="AB118" i="611" s="1"/>
  <c r="K118" i="611"/>
  <c r="G118" i="611"/>
  <c r="O117" i="611"/>
  <c r="M117" i="611"/>
  <c r="N117" i="611" s="1"/>
  <c r="K117" i="611"/>
  <c r="G117" i="611"/>
  <c r="AB116" i="611"/>
  <c r="O116" i="611"/>
  <c r="M116" i="611"/>
  <c r="N116" i="611" s="1"/>
  <c r="K116" i="611"/>
  <c r="G116" i="611"/>
  <c r="AB115" i="611"/>
  <c r="O115" i="611"/>
  <c r="M115" i="611"/>
  <c r="AA115" i="611" s="1"/>
  <c r="K115" i="611"/>
  <c r="G115" i="611"/>
  <c r="O114" i="611"/>
  <c r="M114" i="611"/>
  <c r="AB114" i="611" s="1"/>
  <c r="K114" i="611"/>
  <c r="G114" i="611"/>
  <c r="O113" i="611"/>
  <c r="M113" i="611"/>
  <c r="N113" i="611" s="1"/>
  <c r="K113" i="611"/>
  <c r="G113" i="611"/>
  <c r="AB112" i="611"/>
  <c r="O112" i="611"/>
  <c r="M112" i="611"/>
  <c r="N112" i="611" s="1"/>
  <c r="K112" i="611"/>
  <c r="G112" i="611"/>
  <c r="AA111" i="611"/>
  <c r="O111" i="611"/>
  <c r="M111" i="611"/>
  <c r="K111" i="611"/>
  <c r="G111" i="611"/>
  <c r="O110" i="611"/>
  <c r="M110" i="611"/>
  <c r="AB110" i="611" s="1"/>
  <c r="K110" i="611"/>
  <c r="G110" i="611"/>
  <c r="O109" i="611"/>
  <c r="M109" i="611"/>
  <c r="N109" i="611" s="1"/>
  <c r="K109" i="611"/>
  <c r="G109" i="611"/>
  <c r="O108" i="611"/>
  <c r="M108" i="611"/>
  <c r="N108" i="611" s="1"/>
  <c r="K108" i="611"/>
  <c r="G108" i="611"/>
  <c r="AB107" i="611"/>
  <c r="O107" i="611"/>
  <c r="M107" i="611"/>
  <c r="AA107" i="611" s="1"/>
  <c r="K107" i="611"/>
  <c r="G107" i="611"/>
  <c r="L106" i="611"/>
  <c r="J106" i="611"/>
  <c r="K106" i="611" s="1"/>
  <c r="I106" i="611"/>
  <c r="O106" i="611" s="1"/>
  <c r="O92" i="611"/>
  <c r="M92" i="611"/>
  <c r="AB92" i="611" s="1"/>
  <c r="K92" i="611"/>
  <c r="G92" i="611"/>
  <c r="O91" i="611"/>
  <c r="M91" i="611"/>
  <c r="AA91" i="611" s="1"/>
  <c r="K91" i="611"/>
  <c r="G91" i="611"/>
  <c r="O90" i="611"/>
  <c r="M90" i="611"/>
  <c r="N90" i="611" s="1"/>
  <c r="K90" i="611"/>
  <c r="G90" i="611"/>
  <c r="L89" i="611"/>
  <c r="J89" i="611"/>
  <c r="I89" i="611"/>
  <c r="AA74" i="611"/>
  <c r="O74" i="611"/>
  <c r="M74" i="611"/>
  <c r="AB74" i="611" s="1"/>
  <c r="K74" i="611"/>
  <c r="G74" i="611"/>
  <c r="AA73" i="611"/>
  <c r="O73" i="611"/>
  <c r="M73" i="611"/>
  <c r="M89" i="611" s="1"/>
  <c r="K73" i="611"/>
  <c r="G73" i="611"/>
  <c r="L72" i="611"/>
  <c r="J72" i="611"/>
  <c r="K72" i="611" s="1"/>
  <c r="I72" i="611"/>
  <c r="O64" i="611"/>
  <c r="M64" i="611"/>
  <c r="AB64" i="611" s="1"/>
  <c r="K64" i="611"/>
  <c r="G64" i="611"/>
  <c r="O63" i="611"/>
  <c r="M63" i="611"/>
  <c r="N63" i="611" s="1"/>
  <c r="K63" i="611"/>
  <c r="G63" i="611"/>
  <c r="O62" i="611"/>
  <c r="N62" i="611"/>
  <c r="Q62" i="611" s="1"/>
  <c r="M62" i="611"/>
  <c r="AB62" i="611" s="1"/>
  <c r="K62" i="611"/>
  <c r="G62" i="611"/>
  <c r="AB61" i="611"/>
  <c r="AA61" i="611"/>
  <c r="O61" i="611"/>
  <c r="M61" i="611"/>
  <c r="N61" i="611" s="1"/>
  <c r="Q61" i="611" s="1"/>
  <c r="K61" i="611"/>
  <c r="G61" i="611"/>
  <c r="O60" i="611"/>
  <c r="M60" i="611"/>
  <c r="AB60" i="611" s="1"/>
  <c r="K60" i="611"/>
  <c r="G60" i="611"/>
  <c r="O59" i="611"/>
  <c r="M59" i="611"/>
  <c r="N59" i="611" s="1"/>
  <c r="K59" i="611"/>
  <c r="G59" i="611"/>
  <c r="O58" i="611"/>
  <c r="N58" i="611"/>
  <c r="M58" i="611"/>
  <c r="AA58" i="611" s="1"/>
  <c r="K58" i="611"/>
  <c r="G58" i="611"/>
  <c r="O57" i="611"/>
  <c r="M57" i="611"/>
  <c r="K57" i="611"/>
  <c r="G57" i="611"/>
  <c r="O56" i="611"/>
  <c r="M56" i="611"/>
  <c r="AB56" i="611" s="1"/>
  <c r="K56" i="611"/>
  <c r="G56" i="611"/>
  <c r="L55" i="611"/>
  <c r="O55" i="611" s="1"/>
  <c r="J55" i="611"/>
  <c r="K55" i="611" s="1"/>
  <c r="I55" i="611"/>
  <c r="O47" i="611"/>
  <c r="M47" i="611"/>
  <c r="AA47" i="611" s="1"/>
  <c r="K47" i="611"/>
  <c r="G47" i="611"/>
  <c r="O46" i="611"/>
  <c r="M46" i="611"/>
  <c r="K46" i="611"/>
  <c r="G46" i="611"/>
  <c r="O45" i="611"/>
  <c r="M45" i="611"/>
  <c r="AB45" i="611" s="1"/>
  <c r="K45" i="611"/>
  <c r="G45" i="611"/>
  <c r="O44" i="611"/>
  <c r="M44" i="611"/>
  <c r="AB44" i="611" s="1"/>
  <c r="K44" i="611"/>
  <c r="G44" i="611"/>
  <c r="O43" i="611"/>
  <c r="M43" i="611"/>
  <c r="AA43" i="611" s="1"/>
  <c r="K43" i="611"/>
  <c r="G43" i="611"/>
  <c r="AA42" i="611"/>
  <c r="O42" i="611"/>
  <c r="M42" i="611"/>
  <c r="N42" i="611" s="1"/>
  <c r="K42" i="611"/>
  <c r="G42" i="611"/>
  <c r="O41" i="611"/>
  <c r="N41" i="611"/>
  <c r="M41" i="611"/>
  <c r="AA41" i="611" s="1"/>
  <c r="K41" i="611"/>
  <c r="G41" i="611"/>
  <c r="O40" i="611"/>
  <c r="M40" i="611"/>
  <c r="K40" i="611"/>
  <c r="G40" i="611"/>
  <c r="O39" i="611"/>
  <c r="M39" i="611"/>
  <c r="AB39" i="611" s="1"/>
  <c r="K39" i="611"/>
  <c r="G39" i="611"/>
  <c r="L38" i="611"/>
  <c r="O38" i="611" s="1"/>
  <c r="J38" i="611"/>
  <c r="K38" i="611" s="1"/>
  <c r="I38" i="611"/>
  <c r="O22" i="611"/>
  <c r="M22" i="611"/>
  <c r="M38" i="611" s="1"/>
  <c r="K22" i="611"/>
  <c r="G22" i="611"/>
  <c r="O21" i="611"/>
  <c r="L21" i="611"/>
  <c r="J21" i="611"/>
  <c r="K21" i="611" s="1"/>
  <c r="I21" i="611"/>
  <c r="AB8" i="611"/>
  <c r="AA8" i="611"/>
  <c r="O8" i="611"/>
  <c r="N8" i="611"/>
  <c r="Q8" i="611" s="1"/>
  <c r="M8" i="611"/>
  <c r="K8" i="611"/>
  <c r="G8" i="611"/>
  <c r="O7" i="611"/>
  <c r="M7" i="611"/>
  <c r="K7" i="611"/>
  <c r="G7" i="611"/>
  <c r="O6" i="611"/>
  <c r="M6" i="611"/>
  <c r="AB6" i="611" s="1"/>
  <c r="K6" i="611"/>
  <c r="G6" i="611"/>
  <c r="AA5" i="611"/>
  <c r="O5" i="611"/>
  <c r="N5" i="611"/>
  <c r="Q5" i="611" s="1"/>
  <c r="M5" i="611"/>
  <c r="K5" i="611"/>
  <c r="G5" i="611"/>
  <c r="H2" i="611"/>
  <c r="H1" i="611"/>
  <c r="D1" i="611"/>
  <c r="X34" i="610"/>
  <c r="W34" i="610"/>
  <c r="V34" i="610"/>
  <c r="P34" i="610"/>
  <c r="O34" i="610"/>
  <c r="N34" i="610"/>
  <c r="M34" i="610"/>
  <c r="G34" i="610"/>
  <c r="O16" i="610"/>
  <c r="N16" i="610"/>
  <c r="M16" i="610"/>
  <c r="J16" i="610"/>
  <c r="I16" i="610"/>
  <c r="H16" i="610"/>
  <c r="G16" i="610"/>
  <c r="F16" i="610"/>
  <c r="E16" i="610"/>
  <c r="M8" i="610"/>
  <c r="K8" i="610"/>
  <c r="F8" i="610"/>
  <c r="M7" i="610"/>
  <c r="K7" i="610"/>
  <c r="I7" i="610"/>
  <c r="G7" i="610"/>
  <c r="F7" i="610"/>
  <c r="E7" i="610"/>
  <c r="R6" i="610"/>
  <c r="Q6" i="610"/>
  <c r="O6" i="610"/>
  <c r="M6" i="610"/>
  <c r="K6" i="610"/>
  <c r="I6" i="610"/>
  <c r="G6" i="610"/>
  <c r="F6" i="610"/>
  <c r="E6" i="610"/>
  <c r="F3" i="610"/>
  <c r="AD157" i="609"/>
  <c r="Z157" i="609"/>
  <c r="Y157" i="609"/>
  <c r="L157" i="609"/>
  <c r="J157" i="609"/>
  <c r="I157" i="609"/>
  <c r="O157" i="609" s="1"/>
  <c r="O141" i="609"/>
  <c r="N141" i="609"/>
  <c r="Q141" i="609" s="1"/>
  <c r="M141" i="609"/>
  <c r="AF141" i="609" s="1"/>
  <c r="K141" i="609"/>
  <c r="G141" i="609"/>
  <c r="AD140" i="609"/>
  <c r="Z140" i="609"/>
  <c r="Y140" i="609"/>
  <c r="O140" i="609"/>
  <c r="L140" i="609"/>
  <c r="J140" i="609"/>
  <c r="I140" i="609"/>
  <c r="O126" i="609"/>
  <c r="M126" i="609"/>
  <c r="AF126" i="609" s="1"/>
  <c r="K126" i="609"/>
  <c r="G126" i="609"/>
  <c r="O125" i="609"/>
  <c r="M125" i="609"/>
  <c r="K125" i="609"/>
  <c r="G125" i="609"/>
  <c r="O124" i="609"/>
  <c r="M124" i="609"/>
  <c r="K124" i="609"/>
  <c r="G124" i="609"/>
  <c r="AD123" i="609"/>
  <c r="Z123" i="609"/>
  <c r="Y123" i="609"/>
  <c r="L123" i="609"/>
  <c r="O123" i="609" s="1"/>
  <c r="K123" i="609"/>
  <c r="J123" i="609"/>
  <c r="I123" i="609"/>
  <c r="O109" i="609"/>
  <c r="M109" i="609"/>
  <c r="K109" i="609"/>
  <c r="G109" i="609"/>
  <c r="O108" i="609"/>
  <c r="M108" i="609"/>
  <c r="K108" i="609"/>
  <c r="G108" i="609"/>
  <c r="AE107" i="609"/>
  <c r="O107" i="609"/>
  <c r="M107" i="609"/>
  <c r="N107" i="609" s="1"/>
  <c r="K107" i="609"/>
  <c r="G107" i="609"/>
  <c r="AD106" i="609"/>
  <c r="Z106" i="609"/>
  <c r="Y106" i="609"/>
  <c r="L106" i="609"/>
  <c r="O106" i="609" s="1"/>
  <c r="J106" i="609"/>
  <c r="K106" i="609" s="1"/>
  <c r="I106" i="609"/>
  <c r="O91" i="609"/>
  <c r="M91" i="609"/>
  <c r="N91" i="609" s="1"/>
  <c r="K91" i="609"/>
  <c r="G91" i="609"/>
  <c r="AE90" i="609"/>
  <c r="O90" i="609"/>
  <c r="M90" i="609"/>
  <c r="N90" i="609" s="1"/>
  <c r="K90" i="609"/>
  <c r="G90" i="609"/>
  <c r="AD89" i="609"/>
  <c r="Z89" i="609"/>
  <c r="Y89" i="609"/>
  <c r="L89" i="609"/>
  <c r="J89" i="609"/>
  <c r="K89" i="609" s="1"/>
  <c r="I89" i="609"/>
  <c r="O74" i="609"/>
  <c r="M74" i="609"/>
  <c r="K74" i="609"/>
  <c r="G74" i="609"/>
  <c r="O73" i="609"/>
  <c r="N73" i="609"/>
  <c r="Q73" i="609" s="1"/>
  <c r="M73" i="609"/>
  <c r="K73" i="609"/>
  <c r="G73" i="609"/>
  <c r="AD72" i="609"/>
  <c r="AD2" i="609" s="1"/>
  <c r="R6" i="607" s="1"/>
  <c r="Z72" i="609"/>
  <c r="Y72" i="609"/>
  <c r="L72" i="609"/>
  <c r="O72" i="609" s="1"/>
  <c r="J72" i="609"/>
  <c r="K72" i="609" s="1"/>
  <c r="I72" i="609"/>
  <c r="AE64" i="609"/>
  <c r="O64" i="609"/>
  <c r="M64" i="609"/>
  <c r="AF64" i="609" s="1"/>
  <c r="K64" i="609"/>
  <c r="G64" i="609"/>
  <c r="O63" i="609"/>
  <c r="M63" i="609"/>
  <c r="AF63" i="609" s="1"/>
  <c r="K63" i="609"/>
  <c r="G63" i="609"/>
  <c r="AE62" i="609"/>
  <c r="O62" i="609"/>
  <c r="M62" i="609"/>
  <c r="AF62" i="609" s="1"/>
  <c r="K62" i="609"/>
  <c r="G62" i="609"/>
  <c r="O61" i="609"/>
  <c r="N61" i="609"/>
  <c r="Q61" i="609" s="1"/>
  <c r="M61" i="609"/>
  <c r="K61" i="609"/>
  <c r="G61" i="609"/>
  <c r="AF60" i="609"/>
  <c r="AE60" i="609"/>
  <c r="Q60" i="609"/>
  <c r="O60" i="609"/>
  <c r="N60" i="609"/>
  <c r="P60" i="609" s="1"/>
  <c r="M60" i="609"/>
  <c r="K60" i="609"/>
  <c r="G60" i="609"/>
  <c r="O59" i="609"/>
  <c r="M59" i="609"/>
  <c r="AF59" i="609" s="1"/>
  <c r="K59" i="609"/>
  <c r="G59" i="609"/>
  <c r="O58" i="609"/>
  <c r="N58" i="609"/>
  <c r="M58" i="609"/>
  <c r="K58" i="609"/>
  <c r="G58" i="609"/>
  <c r="AF57" i="609"/>
  <c r="O57" i="609"/>
  <c r="N57" i="609"/>
  <c r="Q57" i="609" s="1"/>
  <c r="M57" i="609"/>
  <c r="AE57" i="609" s="1"/>
  <c r="K57" i="609"/>
  <c r="G57" i="609"/>
  <c r="O56" i="609"/>
  <c r="M56" i="609"/>
  <c r="K56" i="609"/>
  <c r="G56" i="609"/>
  <c r="AD55" i="609"/>
  <c r="Z55" i="609"/>
  <c r="Y55" i="609"/>
  <c r="L55" i="609"/>
  <c r="J55" i="609"/>
  <c r="K55" i="609" s="1"/>
  <c r="I55" i="609"/>
  <c r="AF46" i="609"/>
  <c r="AE46" i="609"/>
  <c r="O46" i="609"/>
  <c r="M46" i="609"/>
  <c r="N46" i="609" s="1"/>
  <c r="K46" i="609"/>
  <c r="G46" i="609"/>
  <c r="O45" i="609"/>
  <c r="M45" i="609"/>
  <c r="AF45" i="609" s="1"/>
  <c r="K45" i="609"/>
  <c r="G45" i="609"/>
  <c r="O44" i="609"/>
  <c r="M44" i="609"/>
  <c r="AF44" i="609" s="1"/>
  <c r="K44" i="609"/>
  <c r="G44" i="609"/>
  <c r="AF43" i="609"/>
  <c r="O43" i="609"/>
  <c r="M43" i="609"/>
  <c r="AE43" i="609" s="1"/>
  <c r="K43" i="609"/>
  <c r="G43" i="609"/>
  <c r="AF42" i="609"/>
  <c r="AE42" i="609"/>
  <c r="O42" i="609"/>
  <c r="M42" i="609"/>
  <c r="N42" i="609" s="1"/>
  <c r="K42" i="609"/>
  <c r="G42" i="609"/>
  <c r="O41" i="609"/>
  <c r="M41" i="609"/>
  <c r="AF41" i="609" s="1"/>
  <c r="K41" i="609"/>
  <c r="G41" i="609"/>
  <c r="O40" i="609"/>
  <c r="M40" i="609"/>
  <c r="AF40" i="609" s="1"/>
  <c r="K40" i="609"/>
  <c r="G40" i="609"/>
  <c r="O39" i="609"/>
  <c r="M39" i="609"/>
  <c r="AF39" i="609" s="1"/>
  <c r="K39" i="609"/>
  <c r="G39" i="609"/>
  <c r="AD38" i="609"/>
  <c r="Z38" i="609"/>
  <c r="Z2" i="609" s="1"/>
  <c r="P6" i="607" s="1"/>
  <c r="Y38" i="609"/>
  <c r="L38" i="609"/>
  <c r="O38" i="609" s="1"/>
  <c r="J38" i="609"/>
  <c r="I38" i="609"/>
  <c r="O27" i="609"/>
  <c r="M27" i="609"/>
  <c r="AF27" i="609" s="1"/>
  <c r="K27" i="609"/>
  <c r="G27" i="609"/>
  <c r="AE26" i="609"/>
  <c r="O26" i="609"/>
  <c r="M26" i="609"/>
  <c r="K26" i="609"/>
  <c r="G26" i="609"/>
  <c r="AF25" i="609"/>
  <c r="AE25" i="609"/>
  <c r="O25" i="609"/>
  <c r="M25" i="609"/>
  <c r="N25" i="609" s="1"/>
  <c r="K25" i="609"/>
  <c r="G25" i="609"/>
  <c r="AF24" i="609"/>
  <c r="AE24" i="609"/>
  <c r="O24" i="609"/>
  <c r="M24" i="609"/>
  <c r="N24" i="609" s="1"/>
  <c r="K24" i="609"/>
  <c r="G24" i="609"/>
  <c r="O23" i="609"/>
  <c r="M23" i="609"/>
  <c r="AF23" i="609" s="1"/>
  <c r="K23" i="609"/>
  <c r="G23" i="609"/>
  <c r="AF22" i="609"/>
  <c r="O22" i="609"/>
  <c r="M22" i="609"/>
  <c r="AE22" i="609" s="1"/>
  <c r="K22" i="609"/>
  <c r="G22" i="609"/>
  <c r="AD21" i="609"/>
  <c r="Z21" i="609"/>
  <c r="Y21" i="609"/>
  <c r="L21" i="609"/>
  <c r="K21" i="609"/>
  <c r="J21" i="609"/>
  <c r="I21" i="609"/>
  <c r="O10" i="609"/>
  <c r="M10" i="609"/>
  <c r="AF10" i="609" s="1"/>
  <c r="K10" i="609"/>
  <c r="G10" i="609"/>
  <c r="AF9" i="609"/>
  <c r="O9" i="609"/>
  <c r="M9" i="609"/>
  <c r="AE9" i="609" s="1"/>
  <c r="K9" i="609"/>
  <c r="G9" i="609"/>
  <c r="O8" i="609"/>
  <c r="M8" i="609"/>
  <c r="K8" i="609"/>
  <c r="G8" i="609"/>
  <c r="O7" i="609"/>
  <c r="M7" i="609"/>
  <c r="AF7" i="609" s="1"/>
  <c r="K7" i="609"/>
  <c r="G7" i="609"/>
  <c r="O6" i="609"/>
  <c r="M6" i="609"/>
  <c r="AF6" i="609" s="1"/>
  <c r="K6" i="609"/>
  <c r="G6" i="609"/>
  <c r="AF5" i="609"/>
  <c r="AE5" i="609"/>
  <c r="P5" i="609"/>
  <c r="O5" i="609"/>
  <c r="N5" i="609"/>
  <c r="Q5" i="609" s="1"/>
  <c r="M5" i="609"/>
  <c r="K5" i="609"/>
  <c r="G5" i="609"/>
  <c r="Q6" i="607"/>
  <c r="H2" i="609"/>
  <c r="D1" i="609"/>
  <c r="L140" i="608"/>
  <c r="J140" i="608"/>
  <c r="K140" i="608" s="1"/>
  <c r="I140" i="608"/>
  <c r="O135" i="608"/>
  <c r="M135" i="608"/>
  <c r="AB135" i="608" s="1"/>
  <c r="K135" i="608"/>
  <c r="G135" i="608"/>
  <c r="O134" i="608"/>
  <c r="M134" i="608"/>
  <c r="AB134" i="608" s="1"/>
  <c r="K134" i="608"/>
  <c r="G134" i="608"/>
  <c r="AB133" i="608"/>
  <c r="AA133" i="608"/>
  <c r="O133" i="608"/>
  <c r="M133" i="608"/>
  <c r="N133" i="608" s="1"/>
  <c r="K133" i="608"/>
  <c r="G133" i="608"/>
  <c r="AB132" i="608"/>
  <c r="AA132" i="608"/>
  <c r="O132" i="608"/>
  <c r="M132" i="608"/>
  <c r="N132" i="608" s="1"/>
  <c r="K132" i="608"/>
  <c r="G132" i="608"/>
  <c r="O131" i="608"/>
  <c r="M131" i="608"/>
  <c r="AB131" i="608" s="1"/>
  <c r="K131" i="608"/>
  <c r="G131" i="608"/>
  <c r="O130" i="608"/>
  <c r="M130" i="608"/>
  <c r="AB130" i="608" s="1"/>
  <c r="K130" i="608"/>
  <c r="G130" i="608"/>
  <c r="O129" i="608"/>
  <c r="N129" i="608"/>
  <c r="M129" i="608"/>
  <c r="K129" i="608"/>
  <c r="G129" i="608"/>
  <c r="O128" i="608"/>
  <c r="M128" i="608"/>
  <c r="K128" i="608"/>
  <c r="G128" i="608"/>
  <c r="O127" i="608"/>
  <c r="M127" i="608"/>
  <c r="AB127" i="608" s="1"/>
  <c r="K127" i="608"/>
  <c r="G127" i="608"/>
  <c r="O126" i="608"/>
  <c r="M126" i="608"/>
  <c r="K126" i="608"/>
  <c r="G126" i="608"/>
  <c r="O125" i="608"/>
  <c r="M125" i="608"/>
  <c r="K125" i="608"/>
  <c r="G125" i="608"/>
  <c r="AB124" i="608"/>
  <c r="O124" i="608"/>
  <c r="M124" i="608"/>
  <c r="N124" i="608" s="1"/>
  <c r="K124" i="608"/>
  <c r="G124" i="608"/>
  <c r="L123" i="608"/>
  <c r="J123" i="608"/>
  <c r="I123" i="608"/>
  <c r="AA118" i="608"/>
  <c r="O118" i="608"/>
  <c r="M118" i="608"/>
  <c r="N118" i="608" s="1"/>
  <c r="K118" i="608"/>
  <c r="G118" i="608"/>
  <c r="O117" i="608"/>
  <c r="M117" i="608"/>
  <c r="AB117" i="608" s="1"/>
  <c r="K117" i="608"/>
  <c r="G117" i="608"/>
  <c r="AB116" i="608"/>
  <c r="O116" i="608"/>
  <c r="M116" i="608"/>
  <c r="K116" i="608"/>
  <c r="G116" i="608"/>
  <c r="O115" i="608"/>
  <c r="M115" i="608"/>
  <c r="K115" i="608"/>
  <c r="G115" i="608"/>
  <c r="AA114" i="608"/>
  <c r="O114" i="608"/>
  <c r="M114" i="608"/>
  <c r="N114" i="608" s="1"/>
  <c r="K114" i="608"/>
  <c r="G114" i="608"/>
  <c r="O113" i="608"/>
  <c r="M113" i="608"/>
  <c r="AB113" i="608" s="1"/>
  <c r="K113" i="608"/>
  <c r="G113" i="608"/>
  <c r="AA112" i="608"/>
  <c r="O112" i="608"/>
  <c r="N112" i="608"/>
  <c r="M112" i="608"/>
  <c r="AB112" i="608" s="1"/>
  <c r="K112" i="608"/>
  <c r="G112" i="608"/>
  <c r="AB111" i="608"/>
  <c r="O111" i="608"/>
  <c r="M111" i="608"/>
  <c r="AA111" i="608" s="1"/>
  <c r="K111" i="608"/>
  <c r="G111" i="608"/>
  <c r="O110" i="608"/>
  <c r="M110" i="608"/>
  <c r="K110" i="608"/>
  <c r="G110" i="608"/>
  <c r="O109" i="608"/>
  <c r="M109" i="608"/>
  <c r="AB109" i="608" s="1"/>
  <c r="K109" i="608"/>
  <c r="G109" i="608"/>
  <c r="AA108" i="608"/>
  <c r="O108" i="608"/>
  <c r="M108" i="608"/>
  <c r="K108" i="608"/>
  <c r="G108" i="608"/>
  <c r="O107" i="608"/>
  <c r="M107" i="608"/>
  <c r="AA107" i="608" s="1"/>
  <c r="K107" i="608"/>
  <c r="G107" i="608"/>
  <c r="O106" i="608"/>
  <c r="L106" i="608"/>
  <c r="J106" i="608"/>
  <c r="K106" i="608" s="1"/>
  <c r="I106" i="608"/>
  <c r="O92" i="608"/>
  <c r="M92" i="608"/>
  <c r="K92" i="608"/>
  <c r="G92" i="608"/>
  <c r="AA91" i="608"/>
  <c r="O91" i="608"/>
  <c r="N91" i="608"/>
  <c r="Q91" i="608" s="1"/>
  <c r="M91" i="608"/>
  <c r="AB91" i="608" s="1"/>
  <c r="K91" i="608"/>
  <c r="G91" i="608"/>
  <c r="O90" i="608"/>
  <c r="M90" i="608"/>
  <c r="K90" i="608"/>
  <c r="G90" i="608"/>
  <c r="L89" i="608"/>
  <c r="O89" i="608" s="1"/>
  <c r="J89" i="608"/>
  <c r="K89" i="608" s="1"/>
  <c r="I89" i="608"/>
  <c r="O74" i="608"/>
  <c r="M74" i="608"/>
  <c r="K74" i="608"/>
  <c r="G74" i="608"/>
  <c r="AB73" i="608"/>
  <c r="O73" i="608"/>
  <c r="N73" i="608"/>
  <c r="M73" i="608"/>
  <c r="AA73" i="608" s="1"/>
  <c r="K73" i="608"/>
  <c r="G73" i="608"/>
  <c r="L72" i="608"/>
  <c r="J72" i="608"/>
  <c r="I72" i="608"/>
  <c r="O64" i="608"/>
  <c r="M64" i="608"/>
  <c r="N64" i="608" s="1"/>
  <c r="K64" i="608"/>
  <c r="G64" i="608"/>
  <c r="O63" i="608"/>
  <c r="M63" i="608"/>
  <c r="AB63" i="608" s="1"/>
  <c r="K63" i="608"/>
  <c r="G63" i="608"/>
  <c r="AB62" i="608"/>
  <c r="O62" i="608"/>
  <c r="M62" i="608"/>
  <c r="AA62" i="608" s="1"/>
  <c r="K62" i="608"/>
  <c r="G62" i="608"/>
  <c r="AB61" i="608"/>
  <c r="O61" i="608"/>
  <c r="N61" i="608"/>
  <c r="Q61" i="608" s="1"/>
  <c r="M61" i="608"/>
  <c r="AA61" i="608" s="1"/>
  <c r="K61" i="608"/>
  <c r="G61" i="608"/>
  <c r="O60" i="608"/>
  <c r="M60" i="608"/>
  <c r="N60" i="608" s="1"/>
  <c r="K60" i="608"/>
  <c r="G60" i="608"/>
  <c r="O59" i="608"/>
  <c r="M59" i="608"/>
  <c r="AB59" i="608" s="1"/>
  <c r="K59" i="608"/>
  <c r="G59" i="608"/>
  <c r="AB58" i="608"/>
  <c r="O58" i="608"/>
  <c r="M58" i="608"/>
  <c r="AA58" i="608" s="1"/>
  <c r="K58" i="608"/>
  <c r="G58" i="608"/>
  <c r="AB57" i="608"/>
  <c r="AA57" i="608"/>
  <c r="O57" i="608"/>
  <c r="N57" i="608"/>
  <c r="M57" i="608"/>
  <c r="K57" i="608"/>
  <c r="G57" i="608"/>
  <c r="AA56" i="608"/>
  <c r="O56" i="608"/>
  <c r="M56" i="608"/>
  <c r="K56" i="608"/>
  <c r="G56" i="608"/>
  <c r="O55" i="608"/>
  <c r="L55" i="608"/>
  <c r="J55" i="608"/>
  <c r="I55" i="608"/>
  <c r="O47" i="608"/>
  <c r="M47" i="608"/>
  <c r="K47" i="608"/>
  <c r="G47" i="608"/>
  <c r="AA46" i="608"/>
  <c r="O46" i="608"/>
  <c r="M46" i="608"/>
  <c r="AB46" i="608" s="1"/>
  <c r="K46" i="608"/>
  <c r="G46" i="608"/>
  <c r="AB45" i="608"/>
  <c r="O45" i="608"/>
  <c r="M45" i="608"/>
  <c r="AA45" i="608" s="1"/>
  <c r="K45" i="608"/>
  <c r="G45" i="608"/>
  <c r="AA44" i="608"/>
  <c r="O44" i="608"/>
  <c r="M44" i="608"/>
  <c r="K44" i="608"/>
  <c r="G44" i="608"/>
  <c r="O43" i="608"/>
  <c r="N43" i="608"/>
  <c r="Q43" i="608" s="1"/>
  <c r="M43" i="608"/>
  <c r="AB43" i="608" s="1"/>
  <c r="K43" i="608"/>
  <c r="G43" i="608"/>
  <c r="O42" i="608"/>
  <c r="M42" i="608"/>
  <c r="K42" i="608"/>
  <c r="G42" i="608"/>
  <c r="AB41" i="608"/>
  <c r="AA41" i="608"/>
  <c r="O41" i="608"/>
  <c r="N41" i="608"/>
  <c r="M41" i="608"/>
  <c r="K41" i="608"/>
  <c r="G41" i="608"/>
  <c r="AB40" i="608"/>
  <c r="AA40" i="608"/>
  <c r="O40" i="608"/>
  <c r="N40" i="608"/>
  <c r="M40" i="608"/>
  <c r="K40" i="608"/>
  <c r="Q40" i="608" s="1"/>
  <c r="G40" i="608"/>
  <c r="O39" i="608"/>
  <c r="M39" i="608"/>
  <c r="K39" i="608"/>
  <c r="G39" i="608"/>
  <c r="L38" i="608"/>
  <c r="J38" i="608"/>
  <c r="K38" i="608" s="1"/>
  <c r="I38" i="608"/>
  <c r="O38" i="608" s="1"/>
  <c r="O22" i="608"/>
  <c r="M22" i="608"/>
  <c r="K22" i="608"/>
  <c r="G22" i="608"/>
  <c r="L21" i="608"/>
  <c r="J21" i="608"/>
  <c r="K21" i="608" s="1"/>
  <c r="I21" i="608"/>
  <c r="O8" i="608"/>
  <c r="M8" i="608"/>
  <c r="K8" i="608"/>
  <c r="G8" i="608"/>
  <c r="AB7" i="608"/>
  <c r="AA7" i="608"/>
  <c r="O7" i="608"/>
  <c r="M7" i="608"/>
  <c r="K7" i="608"/>
  <c r="G7" i="608"/>
  <c r="AA6" i="608"/>
  <c r="O6" i="608"/>
  <c r="M6" i="608"/>
  <c r="N6" i="608" s="1"/>
  <c r="K6" i="608"/>
  <c r="G6" i="608"/>
  <c r="O5" i="608"/>
  <c r="M5" i="608"/>
  <c r="AB5" i="608" s="1"/>
  <c r="K5" i="608"/>
  <c r="G5" i="608"/>
  <c r="H2" i="608"/>
  <c r="D1" i="608"/>
  <c r="F3" i="607" s="1"/>
  <c r="X34" i="607"/>
  <c r="W34" i="607"/>
  <c r="V34" i="607"/>
  <c r="P34" i="607"/>
  <c r="O34" i="607"/>
  <c r="K8" i="607" s="1"/>
  <c r="N34" i="607"/>
  <c r="M34" i="607"/>
  <c r="G34" i="607"/>
  <c r="O16" i="607"/>
  <c r="N16" i="607"/>
  <c r="M16" i="607"/>
  <c r="I8" i="607" s="1"/>
  <c r="J16" i="607"/>
  <c r="I16" i="607"/>
  <c r="H16" i="607"/>
  <c r="G16" i="607"/>
  <c r="F16" i="607"/>
  <c r="E16" i="607"/>
  <c r="F8" i="607"/>
  <c r="M7" i="607"/>
  <c r="K7" i="607"/>
  <c r="I7" i="607"/>
  <c r="G7" i="607"/>
  <c r="F7" i="607"/>
  <c r="E7" i="607"/>
  <c r="M6" i="607"/>
  <c r="K6" i="607"/>
  <c r="I6" i="607"/>
  <c r="G6" i="607"/>
  <c r="F6" i="607"/>
  <c r="E6" i="607"/>
  <c r="AD140" i="606"/>
  <c r="Z140" i="606"/>
  <c r="Y140" i="606"/>
  <c r="L140" i="606"/>
  <c r="O140" i="606" s="1"/>
  <c r="J140" i="606"/>
  <c r="K140" i="606" s="1"/>
  <c r="I140" i="606"/>
  <c r="O126" i="606"/>
  <c r="N126" i="606"/>
  <c r="M126" i="606"/>
  <c r="AF126" i="606" s="1"/>
  <c r="K126" i="606"/>
  <c r="G126" i="606"/>
  <c r="AE125" i="606"/>
  <c r="O125" i="606"/>
  <c r="M125" i="606"/>
  <c r="AF125" i="606" s="1"/>
  <c r="K125" i="606"/>
  <c r="G125" i="606"/>
  <c r="O124" i="606"/>
  <c r="M124" i="606"/>
  <c r="K124" i="606"/>
  <c r="G124" i="606"/>
  <c r="AD123" i="606"/>
  <c r="Z123" i="606"/>
  <c r="Y123" i="606"/>
  <c r="L123" i="606"/>
  <c r="J123" i="606"/>
  <c r="I123" i="606"/>
  <c r="O109" i="606"/>
  <c r="M109" i="606"/>
  <c r="K109" i="606"/>
  <c r="G109" i="606"/>
  <c r="AF108" i="606"/>
  <c r="O108" i="606"/>
  <c r="M108" i="606"/>
  <c r="AE108" i="606" s="1"/>
  <c r="K108" i="606"/>
  <c r="G108" i="606"/>
  <c r="O107" i="606"/>
  <c r="M107" i="606"/>
  <c r="N107" i="606" s="1"/>
  <c r="K107" i="606"/>
  <c r="G107" i="606"/>
  <c r="AD106" i="606"/>
  <c r="Z106" i="606"/>
  <c r="Y106" i="606"/>
  <c r="L106" i="606"/>
  <c r="J106" i="606"/>
  <c r="K106" i="606" s="1"/>
  <c r="I106" i="606"/>
  <c r="AF91" i="606"/>
  <c r="AE91" i="606"/>
  <c r="O91" i="606"/>
  <c r="M91" i="606"/>
  <c r="N91" i="606" s="1"/>
  <c r="K91" i="606"/>
  <c r="G91" i="606"/>
  <c r="AF90" i="606"/>
  <c r="AE90" i="606"/>
  <c r="O90" i="606"/>
  <c r="M90" i="606"/>
  <c r="N90" i="606" s="1"/>
  <c r="K90" i="606"/>
  <c r="G90" i="606"/>
  <c r="AD89" i="606"/>
  <c r="Z89" i="606"/>
  <c r="Z2" i="606" s="1"/>
  <c r="P6" i="604" s="1"/>
  <c r="Y89" i="606"/>
  <c r="L89" i="606"/>
  <c r="O89" i="606" s="1"/>
  <c r="J89" i="606"/>
  <c r="I89" i="606"/>
  <c r="K89" i="606" s="1"/>
  <c r="AF74" i="606"/>
  <c r="AE74" i="606"/>
  <c r="O74" i="606"/>
  <c r="N74" i="606"/>
  <c r="M74" i="606"/>
  <c r="K74" i="606"/>
  <c r="G74" i="606"/>
  <c r="O73" i="606"/>
  <c r="M73" i="606"/>
  <c r="M89" i="606" s="1"/>
  <c r="K73" i="606"/>
  <c r="G73" i="606"/>
  <c r="AD72" i="606"/>
  <c r="Z72" i="606"/>
  <c r="Y72" i="606"/>
  <c r="L72" i="606"/>
  <c r="J72" i="606"/>
  <c r="K72" i="606" s="1"/>
  <c r="I72" i="606"/>
  <c r="O64" i="606"/>
  <c r="M64" i="606"/>
  <c r="AF64" i="606" s="1"/>
  <c r="K64" i="606"/>
  <c r="G64" i="606"/>
  <c r="O63" i="606"/>
  <c r="N63" i="606"/>
  <c r="Q63" i="606" s="1"/>
  <c r="M63" i="606"/>
  <c r="K63" i="606"/>
  <c r="G63" i="606"/>
  <c r="O62" i="606"/>
  <c r="M62" i="606"/>
  <c r="K62" i="606"/>
  <c r="G62" i="606"/>
  <c r="O61" i="606"/>
  <c r="M61" i="606"/>
  <c r="N61" i="606" s="1"/>
  <c r="K61" i="606"/>
  <c r="G61" i="606"/>
  <c r="O60" i="606"/>
  <c r="M60" i="606"/>
  <c r="AF60" i="606" s="1"/>
  <c r="K60" i="606"/>
  <c r="G60" i="606"/>
  <c r="O59" i="606"/>
  <c r="N59" i="606"/>
  <c r="Q59" i="606" s="1"/>
  <c r="M59" i="606"/>
  <c r="K59" i="606"/>
  <c r="G59" i="606"/>
  <c r="O58" i="606"/>
  <c r="M58" i="606"/>
  <c r="K58" i="606"/>
  <c r="G58" i="606"/>
  <c r="O57" i="606"/>
  <c r="M57" i="606"/>
  <c r="N57" i="606" s="1"/>
  <c r="K57" i="606"/>
  <c r="G57" i="606"/>
  <c r="O56" i="606"/>
  <c r="M56" i="606"/>
  <c r="K56" i="606"/>
  <c r="G56" i="606"/>
  <c r="AD55" i="606"/>
  <c r="Z55" i="606"/>
  <c r="Y55" i="606"/>
  <c r="L55" i="606"/>
  <c r="J55" i="606"/>
  <c r="K55" i="606" s="1"/>
  <c r="I55" i="606"/>
  <c r="O46" i="606"/>
  <c r="M46" i="606"/>
  <c r="N46" i="606" s="1"/>
  <c r="K46" i="606"/>
  <c r="G46" i="606"/>
  <c r="O45" i="606"/>
  <c r="M45" i="606"/>
  <c r="AF45" i="606" s="1"/>
  <c r="K45" i="606"/>
  <c r="G45" i="606"/>
  <c r="O44" i="606"/>
  <c r="M44" i="606"/>
  <c r="AF44" i="606" s="1"/>
  <c r="K44" i="606"/>
  <c r="G44" i="606"/>
  <c r="O43" i="606"/>
  <c r="N43" i="606"/>
  <c r="Q43" i="606" s="1"/>
  <c r="M43" i="606"/>
  <c r="K43" i="606"/>
  <c r="G43" i="606"/>
  <c r="O42" i="606"/>
  <c r="M42" i="606"/>
  <c r="K42" i="606"/>
  <c r="G42" i="606"/>
  <c r="O41" i="606"/>
  <c r="M41" i="606"/>
  <c r="AF41" i="606" s="1"/>
  <c r="K41" i="606"/>
  <c r="G41" i="606"/>
  <c r="O40" i="606"/>
  <c r="M40" i="606"/>
  <c r="N40" i="606" s="1"/>
  <c r="K40" i="606"/>
  <c r="G40" i="606"/>
  <c r="O39" i="606"/>
  <c r="N39" i="606"/>
  <c r="Q39" i="606" s="1"/>
  <c r="M39" i="606"/>
  <c r="K39" i="606"/>
  <c r="G39" i="606"/>
  <c r="AD38" i="606"/>
  <c r="Z38" i="606"/>
  <c r="Y38" i="606"/>
  <c r="L38" i="606"/>
  <c r="J38" i="606"/>
  <c r="K38" i="606" s="1"/>
  <c r="I38" i="606"/>
  <c r="O27" i="606"/>
  <c r="N27" i="606"/>
  <c r="Q27" i="606" s="1"/>
  <c r="M27" i="606"/>
  <c r="AF27" i="606" s="1"/>
  <c r="K27" i="606"/>
  <c r="G27" i="606"/>
  <c r="AE26" i="606"/>
  <c r="O26" i="606"/>
  <c r="M26" i="606"/>
  <c r="N26" i="606" s="1"/>
  <c r="K26" i="606"/>
  <c r="G26" i="606"/>
  <c r="O25" i="606"/>
  <c r="N25" i="606"/>
  <c r="Q25" i="606" s="1"/>
  <c r="M25" i="606"/>
  <c r="AF25" i="606" s="1"/>
  <c r="K25" i="606"/>
  <c r="G25" i="606"/>
  <c r="O24" i="606"/>
  <c r="N24" i="606"/>
  <c r="M24" i="606"/>
  <c r="AF24" i="606" s="1"/>
  <c r="K24" i="606"/>
  <c r="G24" i="606"/>
  <c r="O23" i="606"/>
  <c r="N23" i="606"/>
  <c r="Q23" i="606" s="1"/>
  <c r="M23" i="606"/>
  <c r="AF23" i="606" s="1"/>
  <c r="K23" i="606"/>
  <c r="G23" i="606"/>
  <c r="AF22" i="606"/>
  <c r="AE22" i="606"/>
  <c r="O22" i="606"/>
  <c r="M22" i="606"/>
  <c r="N22" i="606" s="1"/>
  <c r="K22" i="606"/>
  <c r="G22" i="606"/>
  <c r="AD21" i="606"/>
  <c r="AD2" i="606" s="1"/>
  <c r="R6" i="604" s="1"/>
  <c r="Z21" i="606"/>
  <c r="Y21" i="606"/>
  <c r="L21" i="606"/>
  <c r="J21" i="606"/>
  <c r="I21" i="606"/>
  <c r="O10" i="606"/>
  <c r="M10" i="606"/>
  <c r="K10" i="606"/>
  <c r="G10" i="606"/>
  <c r="AF9" i="606"/>
  <c r="AE9" i="606"/>
  <c r="O9" i="606"/>
  <c r="N9" i="606"/>
  <c r="M9" i="606"/>
  <c r="K9" i="606"/>
  <c r="Q9" i="606" s="1"/>
  <c r="G9" i="606"/>
  <c r="O8" i="606"/>
  <c r="M8" i="606"/>
  <c r="AF8" i="606" s="1"/>
  <c r="K8" i="606"/>
  <c r="G8" i="606"/>
  <c r="O7" i="606"/>
  <c r="M7" i="606"/>
  <c r="AF7" i="606" s="1"/>
  <c r="K7" i="606"/>
  <c r="G7" i="606"/>
  <c r="O6" i="606"/>
  <c r="M6" i="606"/>
  <c r="AE6" i="606" s="1"/>
  <c r="K6" i="606"/>
  <c r="G6" i="606"/>
  <c r="AF5" i="606"/>
  <c r="AE5" i="606"/>
  <c r="O5" i="606"/>
  <c r="N5" i="606"/>
  <c r="M5" i="606"/>
  <c r="K5" i="606"/>
  <c r="Q5" i="606" s="1"/>
  <c r="G5" i="606"/>
  <c r="H2" i="606"/>
  <c r="D1" i="606"/>
  <c r="L140" i="605"/>
  <c r="J140" i="605"/>
  <c r="K140" i="605" s="1"/>
  <c r="I140" i="605"/>
  <c r="O135" i="605"/>
  <c r="M135" i="605"/>
  <c r="AB135" i="605" s="1"/>
  <c r="K135" i="605"/>
  <c r="G135" i="605"/>
  <c r="O134" i="605"/>
  <c r="M134" i="605"/>
  <c r="AB134" i="605" s="1"/>
  <c r="K134" i="605"/>
  <c r="G134" i="605"/>
  <c r="AB133" i="605"/>
  <c r="AA133" i="605"/>
  <c r="Q133" i="605"/>
  <c r="O133" i="605"/>
  <c r="N133" i="605"/>
  <c r="P133" i="605" s="1"/>
  <c r="M133" i="605"/>
  <c r="K133" i="605"/>
  <c r="G133" i="605"/>
  <c r="O132" i="605"/>
  <c r="M132" i="605"/>
  <c r="K132" i="605"/>
  <c r="G132" i="605"/>
  <c r="O131" i="605"/>
  <c r="M131" i="605"/>
  <c r="AB131" i="605" s="1"/>
  <c r="K131" i="605"/>
  <c r="G131" i="605"/>
  <c r="O130" i="605"/>
  <c r="M130" i="605"/>
  <c r="AB130" i="605" s="1"/>
  <c r="K130" i="605"/>
  <c r="G130" i="605"/>
  <c r="O129" i="605"/>
  <c r="M129" i="605"/>
  <c r="K129" i="605"/>
  <c r="G129" i="605"/>
  <c r="O128" i="605"/>
  <c r="M128" i="605"/>
  <c r="N128" i="605" s="1"/>
  <c r="K128" i="605"/>
  <c r="G128" i="605"/>
  <c r="O127" i="605"/>
  <c r="M127" i="605"/>
  <c r="AB127" i="605" s="1"/>
  <c r="K127" i="605"/>
  <c r="G127" i="605"/>
  <c r="O126" i="605"/>
  <c r="M126" i="605"/>
  <c r="AB126" i="605" s="1"/>
  <c r="K126" i="605"/>
  <c r="G126" i="605"/>
  <c r="O125" i="605"/>
  <c r="M125" i="605"/>
  <c r="K125" i="605"/>
  <c r="G125" i="605"/>
  <c r="AB124" i="605"/>
  <c r="O124" i="605"/>
  <c r="M124" i="605"/>
  <c r="N124" i="605" s="1"/>
  <c r="K124" i="605"/>
  <c r="G124" i="605"/>
  <c r="L123" i="605"/>
  <c r="J123" i="605"/>
  <c r="I123" i="605"/>
  <c r="O118" i="605"/>
  <c r="M118" i="605"/>
  <c r="AB118" i="605" s="1"/>
  <c r="K118" i="605"/>
  <c r="G118" i="605"/>
  <c r="O117" i="605"/>
  <c r="M117" i="605"/>
  <c r="AB117" i="605" s="1"/>
  <c r="K117" i="605"/>
  <c r="G117" i="605"/>
  <c r="O116" i="605"/>
  <c r="M116" i="605"/>
  <c r="K116" i="605"/>
  <c r="G116" i="605"/>
  <c r="AB115" i="605"/>
  <c r="P115" i="605"/>
  <c r="O115" i="605"/>
  <c r="N115" i="605"/>
  <c r="M115" i="605"/>
  <c r="AA115" i="605" s="1"/>
  <c r="K115" i="605"/>
  <c r="G115" i="605"/>
  <c r="O114" i="605"/>
  <c r="M114" i="605"/>
  <c r="AB114" i="605" s="1"/>
  <c r="K114" i="605"/>
  <c r="G114" i="605"/>
  <c r="O113" i="605"/>
  <c r="M113" i="605"/>
  <c r="AB113" i="605" s="1"/>
  <c r="K113" i="605"/>
  <c r="G113" i="605"/>
  <c r="AB112" i="605"/>
  <c r="AA112" i="605"/>
  <c r="O112" i="605"/>
  <c r="M112" i="605"/>
  <c r="N112" i="605" s="1"/>
  <c r="K112" i="605"/>
  <c r="G112" i="605"/>
  <c r="O111" i="605"/>
  <c r="M111" i="605"/>
  <c r="AA111" i="605" s="1"/>
  <c r="K111" i="605"/>
  <c r="G111" i="605"/>
  <c r="O110" i="605"/>
  <c r="M110" i="605"/>
  <c r="AB110" i="605" s="1"/>
  <c r="K110" i="605"/>
  <c r="G110" i="605"/>
  <c r="O109" i="605"/>
  <c r="M109" i="605"/>
  <c r="AB109" i="605" s="1"/>
  <c r="K109" i="605"/>
  <c r="G109" i="605"/>
  <c r="AA108" i="605"/>
  <c r="O108" i="605"/>
  <c r="M108" i="605"/>
  <c r="N108" i="605" s="1"/>
  <c r="K108" i="605"/>
  <c r="G108" i="605"/>
  <c r="AB107" i="605"/>
  <c r="AA107" i="605"/>
  <c r="O107" i="605"/>
  <c r="N107" i="605"/>
  <c r="Q107" i="605" s="1"/>
  <c r="M107" i="605"/>
  <c r="K107" i="605"/>
  <c r="G107" i="605"/>
  <c r="L106" i="605"/>
  <c r="J106" i="605"/>
  <c r="I106" i="605"/>
  <c r="O92" i="605"/>
  <c r="M92" i="605"/>
  <c r="K92" i="605"/>
  <c r="G92" i="605"/>
  <c r="AB91" i="605"/>
  <c r="O91" i="605"/>
  <c r="M91" i="605"/>
  <c r="AA91" i="605" s="1"/>
  <c r="K91" i="605"/>
  <c r="G91" i="605"/>
  <c r="O90" i="605"/>
  <c r="M90" i="605"/>
  <c r="K90" i="605"/>
  <c r="G90" i="605"/>
  <c r="L89" i="605"/>
  <c r="J89" i="605"/>
  <c r="I89" i="605"/>
  <c r="O89" i="605" s="1"/>
  <c r="AA74" i="605"/>
  <c r="O74" i="605"/>
  <c r="N74" i="605"/>
  <c r="Q74" i="605" s="1"/>
  <c r="M74" i="605"/>
  <c r="AB74" i="605" s="1"/>
  <c r="K74" i="605"/>
  <c r="G74" i="605"/>
  <c r="O73" i="605"/>
  <c r="M73" i="605"/>
  <c r="N73" i="605" s="1"/>
  <c r="K73" i="605"/>
  <c r="G73" i="605"/>
  <c r="L72" i="605"/>
  <c r="O72" i="605" s="1"/>
  <c r="J72" i="605"/>
  <c r="K72" i="605" s="1"/>
  <c r="I72" i="605"/>
  <c r="O64" i="605"/>
  <c r="M64" i="605"/>
  <c r="K64" i="605"/>
  <c r="G64" i="605"/>
  <c r="O63" i="605"/>
  <c r="M63" i="605"/>
  <c r="AB63" i="605" s="1"/>
  <c r="K63" i="605"/>
  <c r="G63" i="605"/>
  <c r="O62" i="605"/>
  <c r="M62" i="605"/>
  <c r="AA62" i="605" s="1"/>
  <c r="K62" i="605"/>
  <c r="G62" i="605"/>
  <c r="O61" i="605"/>
  <c r="M61" i="605"/>
  <c r="K61" i="605"/>
  <c r="G61" i="605"/>
  <c r="O60" i="605"/>
  <c r="M60" i="605"/>
  <c r="K60" i="605"/>
  <c r="G60" i="605"/>
  <c r="O59" i="605"/>
  <c r="M59" i="605"/>
  <c r="AB59" i="605" s="1"/>
  <c r="K59" i="605"/>
  <c r="G59" i="605"/>
  <c r="O58" i="605"/>
  <c r="M58" i="605"/>
  <c r="AA58" i="605" s="1"/>
  <c r="K58" i="605"/>
  <c r="G58" i="605"/>
  <c r="AA57" i="605"/>
  <c r="O57" i="605"/>
  <c r="M57" i="605"/>
  <c r="K57" i="605"/>
  <c r="G57" i="605"/>
  <c r="O56" i="605"/>
  <c r="M56" i="605"/>
  <c r="M72" i="605" s="1"/>
  <c r="K56" i="605"/>
  <c r="G56" i="605"/>
  <c r="L55" i="605"/>
  <c r="J55" i="605"/>
  <c r="K55" i="605" s="1"/>
  <c r="I55" i="605"/>
  <c r="O47" i="605"/>
  <c r="M47" i="605"/>
  <c r="K47" i="605"/>
  <c r="G47" i="605"/>
  <c r="AA46" i="605"/>
  <c r="O46" i="605"/>
  <c r="M46" i="605"/>
  <c r="K46" i="605"/>
  <c r="G46" i="605"/>
  <c r="O45" i="605"/>
  <c r="M45" i="605"/>
  <c r="N45" i="605" s="1"/>
  <c r="K45" i="605"/>
  <c r="G45" i="605"/>
  <c r="O44" i="605"/>
  <c r="N44" i="605"/>
  <c r="Q44" i="605" s="1"/>
  <c r="M44" i="605"/>
  <c r="AB44" i="605" s="1"/>
  <c r="K44" i="605"/>
  <c r="G44" i="605"/>
  <c r="O43" i="605"/>
  <c r="N43" i="605"/>
  <c r="Q43" i="605" s="1"/>
  <c r="M43" i="605"/>
  <c r="K43" i="605"/>
  <c r="G43" i="605"/>
  <c r="AA42" i="605"/>
  <c r="O42" i="605"/>
  <c r="N42" i="605"/>
  <c r="Q42" i="605" s="1"/>
  <c r="M42" i="605"/>
  <c r="AB42" i="605" s="1"/>
  <c r="K42" i="605"/>
  <c r="G42" i="605"/>
  <c r="O41" i="605"/>
  <c r="M41" i="605"/>
  <c r="N41" i="605" s="1"/>
  <c r="K41" i="605"/>
  <c r="G41" i="605"/>
  <c r="O40" i="605"/>
  <c r="N40" i="605"/>
  <c r="Q40" i="605" s="1"/>
  <c r="M40" i="605"/>
  <c r="AB40" i="605" s="1"/>
  <c r="K40" i="605"/>
  <c r="G40" i="605"/>
  <c r="O39" i="605"/>
  <c r="M39" i="605"/>
  <c r="AB39" i="605" s="1"/>
  <c r="K39" i="605"/>
  <c r="G39" i="605"/>
  <c r="L38" i="605"/>
  <c r="O38" i="605" s="1"/>
  <c r="J38" i="605"/>
  <c r="K38" i="605" s="1"/>
  <c r="I38" i="605"/>
  <c r="O22" i="605"/>
  <c r="M22" i="605"/>
  <c r="AB22" i="605" s="1"/>
  <c r="K22" i="605"/>
  <c r="G22" i="605"/>
  <c r="L21" i="605"/>
  <c r="O21" i="605" s="1"/>
  <c r="J21" i="605"/>
  <c r="K21" i="605" s="1"/>
  <c r="I21" i="605"/>
  <c r="AB10" i="605"/>
  <c r="AA10" i="605"/>
  <c r="AB9" i="605"/>
  <c r="AA9" i="605"/>
  <c r="O8" i="605"/>
  <c r="M8" i="605"/>
  <c r="AB8" i="605" s="1"/>
  <c r="K8" i="605"/>
  <c r="G8" i="605"/>
  <c r="O7" i="605"/>
  <c r="M7" i="605"/>
  <c r="K7" i="605"/>
  <c r="G7" i="605"/>
  <c r="AB6" i="605"/>
  <c r="AA6" i="605"/>
  <c r="O6" i="605"/>
  <c r="M6" i="605"/>
  <c r="N6" i="605" s="1"/>
  <c r="K6" i="605"/>
  <c r="G6" i="605"/>
  <c r="O5" i="605"/>
  <c r="M5" i="605"/>
  <c r="K5" i="605"/>
  <c r="G5" i="605"/>
  <c r="H2" i="605"/>
  <c r="D1" i="605"/>
  <c r="F3" i="604" s="1"/>
  <c r="X34" i="604"/>
  <c r="W34" i="604"/>
  <c r="V34" i="604"/>
  <c r="M8" i="604" s="1"/>
  <c r="P34" i="604"/>
  <c r="O34" i="604"/>
  <c r="N34" i="604"/>
  <c r="M34" i="604"/>
  <c r="G34" i="604"/>
  <c r="N16" i="604"/>
  <c r="M16" i="604"/>
  <c r="J16" i="604"/>
  <c r="I16" i="604"/>
  <c r="H16" i="604"/>
  <c r="G16" i="604"/>
  <c r="F16" i="604"/>
  <c r="E16" i="604"/>
  <c r="I8" i="604"/>
  <c r="F8" i="604"/>
  <c r="M7" i="604"/>
  <c r="K7" i="604"/>
  <c r="I7" i="604"/>
  <c r="G7" i="604"/>
  <c r="F7" i="604"/>
  <c r="E7" i="604"/>
  <c r="Q6" i="604"/>
  <c r="M6" i="604"/>
  <c r="K6" i="604"/>
  <c r="I6" i="604"/>
  <c r="G6" i="604"/>
  <c r="F6" i="604"/>
  <c r="E6" i="604"/>
  <c r="AD140" i="603"/>
  <c r="Z140" i="603"/>
  <c r="Y140" i="603"/>
  <c r="L140" i="603"/>
  <c r="J140" i="603"/>
  <c r="I140" i="603"/>
  <c r="O126" i="603"/>
  <c r="M126" i="603"/>
  <c r="K126" i="603"/>
  <c r="G126" i="603"/>
  <c r="O125" i="603"/>
  <c r="M125" i="603"/>
  <c r="K125" i="603"/>
  <c r="G125" i="603"/>
  <c r="AF124" i="603"/>
  <c r="AE124" i="603"/>
  <c r="O124" i="603"/>
  <c r="N124" i="603"/>
  <c r="P124" i="603" s="1"/>
  <c r="M124" i="603"/>
  <c r="K124" i="603"/>
  <c r="G124" i="603"/>
  <c r="AD123" i="603"/>
  <c r="Z123" i="603"/>
  <c r="Y123" i="603"/>
  <c r="L123" i="603"/>
  <c r="O123" i="603" s="1"/>
  <c r="J123" i="603"/>
  <c r="I123" i="603"/>
  <c r="K123" i="603" s="1"/>
  <c r="AF109" i="603"/>
  <c r="O109" i="603"/>
  <c r="M109" i="603"/>
  <c r="N109" i="603" s="1"/>
  <c r="Q109" i="603" s="1"/>
  <c r="K109" i="603"/>
  <c r="G109" i="603"/>
  <c r="AF108" i="603"/>
  <c r="Q108" i="603"/>
  <c r="O108" i="603"/>
  <c r="N108" i="603"/>
  <c r="P108" i="603" s="1"/>
  <c r="M108" i="603"/>
  <c r="AE108" i="603" s="1"/>
  <c r="K108" i="603"/>
  <c r="G108" i="603"/>
  <c r="O107" i="603"/>
  <c r="M107" i="603"/>
  <c r="N107" i="603" s="1"/>
  <c r="K107" i="603"/>
  <c r="G107" i="603"/>
  <c r="AD106" i="603"/>
  <c r="Z106" i="603"/>
  <c r="Z2" i="603" s="1"/>
  <c r="P6" i="601" s="1"/>
  <c r="Y106" i="603"/>
  <c r="L106" i="603"/>
  <c r="O106" i="603" s="1"/>
  <c r="J106" i="603"/>
  <c r="I106" i="603"/>
  <c r="O91" i="603"/>
  <c r="M91" i="603"/>
  <c r="N91" i="603" s="1"/>
  <c r="K91" i="603"/>
  <c r="G91" i="603"/>
  <c r="O90" i="603"/>
  <c r="M90" i="603"/>
  <c r="K90" i="603"/>
  <c r="G90" i="603"/>
  <c r="AD89" i="603"/>
  <c r="Z89" i="603"/>
  <c r="Y89" i="603"/>
  <c r="M89" i="603"/>
  <c r="N89" i="603" s="1"/>
  <c r="L89" i="603"/>
  <c r="J89" i="603"/>
  <c r="K89" i="603" s="1"/>
  <c r="I89" i="603"/>
  <c r="O74" i="603"/>
  <c r="M74" i="603"/>
  <c r="AF74" i="603" s="1"/>
  <c r="K74" i="603"/>
  <c r="G74" i="603"/>
  <c r="O73" i="603"/>
  <c r="N73" i="603"/>
  <c r="M73" i="603"/>
  <c r="AF73" i="603" s="1"/>
  <c r="K73" i="603"/>
  <c r="G73" i="603"/>
  <c r="AD72" i="603"/>
  <c r="Z72" i="603"/>
  <c r="Y72" i="603"/>
  <c r="L72" i="603"/>
  <c r="J72" i="603"/>
  <c r="K72" i="603" s="1"/>
  <c r="I72" i="603"/>
  <c r="O63" i="603"/>
  <c r="N63" i="603"/>
  <c r="M63" i="603"/>
  <c r="AF63" i="603" s="1"/>
  <c r="K63" i="603"/>
  <c r="G63" i="603"/>
  <c r="O62" i="603"/>
  <c r="M62" i="603"/>
  <c r="K62" i="603"/>
  <c r="G62" i="603"/>
  <c r="AF61" i="603"/>
  <c r="AE61" i="603"/>
  <c r="O61" i="603"/>
  <c r="N61" i="603"/>
  <c r="Q61" i="603" s="1"/>
  <c r="M61" i="603"/>
  <c r="K61" i="603"/>
  <c r="G61" i="603"/>
  <c r="O60" i="603"/>
  <c r="M60" i="603"/>
  <c r="K60" i="603"/>
  <c r="G60" i="603"/>
  <c r="O59" i="603"/>
  <c r="N59" i="603"/>
  <c r="Q59" i="603" s="1"/>
  <c r="M59" i="603"/>
  <c r="AF59" i="603" s="1"/>
  <c r="K59" i="603"/>
  <c r="G59" i="603"/>
  <c r="O58" i="603"/>
  <c r="M58" i="603"/>
  <c r="AF58" i="603" s="1"/>
  <c r="K58" i="603"/>
  <c r="G58" i="603"/>
  <c r="AF57" i="603"/>
  <c r="O57" i="603"/>
  <c r="M57" i="603"/>
  <c r="K57" i="603"/>
  <c r="G57" i="603"/>
  <c r="O56" i="603"/>
  <c r="M56" i="603"/>
  <c r="K56" i="603"/>
  <c r="G56" i="603"/>
  <c r="AD55" i="603"/>
  <c r="Z55" i="603"/>
  <c r="Y55" i="603"/>
  <c r="L55" i="603"/>
  <c r="O55" i="603" s="1"/>
  <c r="J55" i="603"/>
  <c r="K55" i="603" s="1"/>
  <c r="I55" i="603"/>
  <c r="AF45" i="603"/>
  <c r="Q45" i="603"/>
  <c r="P45" i="603"/>
  <c r="O45" i="603"/>
  <c r="N45" i="603"/>
  <c r="M45" i="603"/>
  <c r="AE45" i="603" s="1"/>
  <c r="K45" i="603"/>
  <c r="G45" i="603"/>
  <c r="O44" i="603"/>
  <c r="M44" i="603"/>
  <c r="N44" i="603" s="1"/>
  <c r="K44" i="603"/>
  <c r="G44" i="603"/>
  <c r="O43" i="603"/>
  <c r="M43" i="603"/>
  <c r="AF43" i="603" s="1"/>
  <c r="K43" i="603"/>
  <c r="G43" i="603"/>
  <c r="O42" i="603"/>
  <c r="M42" i="603"/>
  <c r="K42" i="603"/>
  <c r="G42" i="603"/>
  <c r="AF41" i="603"/>
  <c r="O41" i="603"/>
  <c r="N41" i="603"/>
  <c r="M41" i="603"/>
  <c r="AE41" i="603" s="1"/>
  <c r="K41" i="603"/>
  <c r="G41" i="603"/>
  <c r="O40" i="603"/>
  <c r="M40" i="603"/>
  <c r="N40" i="603" s="1"/>
  <c r="K40" i="603"/>
  <c r="G40" i="603"/>
  <c r="O39" i="603"/>
  <c r="M39" i="603"/>
  <c r="K39" i="603"/>
  <c r="G39" i="603"/>
  <c r="AD38" i="603"/>
  <c r="Z38" i="603"/>
  <c r="Y38" i="603"/>
  <c r="L38" i="603"/>
  <c r="O38" i="603" s="1"/>
  <c r="K38" i="603"/>
  <c r="J38" i="603"/>
  <c r="I38" i="603"/>
  <c r="O26" i="603"/>
  <c r="M26" i="603"/>
  <c r="K26" i="603"/>
  <c r="G26" i="603"/>
  <c r="O25" i="603"/>
  <c r="M25" i="603"/>
  <c r="K25" i="603"/>
  <c r="G25" i="603"/>
  <c r="AF24" i="603"/>
  <c r="AE24" i="603"/>
  <c r="O24" i="603"/>
  <c r="M24" i="603"/>
  <c r="N24" i="603" s="1"/>
  <c r="K24" i="603"/>
  <c r="G24" i="603"/>
  <c r="AE23" i="603"/>
  <c r="O23" i="603"/>
  <c r="M23" i="603"/>
  <c r="N23" i="603" s="1"/>
  <c r="K23" i="603"/>
  <c r="G23" i="603"/>
  <c r="AE22" i="603"/>
  <c r="O22" i="603"/>
  <c r="N22" i="603"/>
  <c r="M22" i="603"/>
  <c r="AF22" i="603" s="1"/>
  <c r="K22" i="603"/>
  <c r="G22" i="603"/>
  <c r="AD21" i="603"/>
  <c r="Q6" i="601"/>
  <c r="Z21" i="603"/>
  <c r="Y21" i="603"/>
  <c r="L21" i="603"/>
  <c r="J21" i="603"/>
  <c r="I21" i="603"/>
  <c r="AF10" i="603"/>
  <c r="O10" i="603"/>
  <c r="M10" i="603"/>
  <c r="K10" i="603"/>
  <c r="G10" i="603"/>
  <c r="O9" i="603"/>
  <c r="M9" i="603"/>
  <c r="K9" i="603"/>
  <c r="G9" i="603"/>
  <c r="AE8" i="603"/>
  <c r="O8" i="603"/>
  <c r="M8" i="603"/>
  <c r="AF8" i="603" s="1"/>
  <c r="K8" i="603"/>
  <c r="G8" i="603"/>
  <c r="O7" i="603"/>
  <c r="M7" i="603"/>
  <c r="N7" i="603" s="1"/>
  <c r="K7" i="603"/>
  <c r="G7" i="603"/>
  <c r="O6" i="603"/>
  <c r="M6" i="603"/>
  <c r="K6" i="603"/>
  <c r="G6" i="603"/>
  <c r="O5" i="603"/>
  <c r="M5" i="603"/>
  <c r="N5" i="603" s="1"/>
  <c r="K5" i="603"/>
  <c r="G5" i="603"/>
  <c r="H2" i="603"/>
  <c r="D1" i="603"/>
  <c r="L140" i="602"/>
  <c r="J140" i="602"/>
  <c r="K140" i="602" s="1"/>
  <c r="I140" i="602"/>
  <c r="O140" i="602" s="1"/>
  <c r="AB135" i="602"/>
  <c r="O135" i="602"/>
  <c r="M135" i="602"/>
  <c r="AA135" i="602" s="1"/>
  <c r="K135" i="602"/>
  <c r="G135" i="602"/>
  <c r="Q134" i="602"/>
  <c r="O134" i="602"/>
  <c r="N134" i="602"/>
  <c r="P134" i="602" s="1"/>
  <c r="M134" i="602"/>
  <c r="K134" i="602"/>
  <c r="G134" i="602"/>
  <c r="O133" i="602"/>
  <c r="M133" i="602"/>
  <c r="N133" i="602" s="1"/>
  <c r="K133" i="602"/>
  <c r="G133" i="602"/>
  <c r="O132" i="602"/>
  <c r="M132" i="602"/>
  <c r="AB132" i="602" s="1"/>
  <c r="K132" i="602"/>
  <c r="G132" i="602"/>
  <c r="O131" i="602"/>
  <c r="M131" i="602"/>
  <c r="K131" i="602"/>
  <c r="G131" i="602"/>
  <c r="AB130" i="602"/>
  <c r="O130" i="602"/>
  <c r="N130" i="602"/>
  <c r="Q130" i="602" s="1"/>
  <c r="M130" i="602"/>
  <c r="AA130" i="602" s="1"/>
  <c r="K130" i="602"/>
  <c r="G130" i="602"/>
  <c r="O129" i="602"/>
  <c r="M129" i="602"/>
  <c r="N129" i="602" s="1"/>
  <c r="K129" i="602"/>
  <c r="G129" i="602"/>
  <c r="O128" i="602"/>
  <c r="M128" i="602"/>
  <c r="AB128" i="602" s="1"/>
  <c r="K128" i="602"/>
  <c r="G128" i="602"/>
  <c r="O127" i="602"/>
  <c r="M127" i="602"/>
  <c r="K127" i="602"/>
  <c r="G127" i="602"/>
  <c r="AB126" i="602"/>
  <c r="Q126" i="602"/>
  <c r="P126" i="602"/>
  <c r="O126" i="602"/>
  <c r="N126" i="602"/>
  <c r="M126" i="602"/>
  <c r="AA126" i="602" s="1"/>
  <c r="K126" i="602"/>
  <c r="G126" i="602"/>
  <c r="O125" i="602"/>
  <c r="M125" i="602"/>
  <c r="N125" i="602" s="1"/>
  <c r="K125" i="602"/>
  <c r="G125" i="602"/>
  <c r="O124" i="602"/>
  <c r="M124" i="602"/>
  <c r="AB124" i="602" s="1"/>
  <c r="K124" i="602"/>
  <c r="G124" i="602"/>
  <c r="L123" i="602"/>
  <c r="J123" i="602"/>
  <c r="I123" i="602"/>
  <c r="O118" i="602"/>
  <c r="M118" i="602"/>
  <c r="AB118" i="602" s="1"/>
  <c r="K118" i="602"/>
  <c r="G118" i="602"/>
  <c r="AA117" i="602"/>
  <c r="O117" i="602"/>
  <c r="M117" i="602"/>
  <c r="N117" i="602" s="1"/>
  <c r="K117" i="602"/>
  <c r="G117" i="602"/>
  <c r="O116" i="602"/>
  <c r="M116" i="602"/>
  <c r="N116" i="602" s="1"/>
  <c r="K116" i="602"/>
  <c r="Q116" i="602" s="1"/>
  <c r="G116" i="602"/>
  <c r="O115" i="602"/>
  <c r="M115" i="602"/>
  <c r="AB115" i="602" s="1"/>
  <c r="K115" i="602"/>
  <c r="G115" i="602"/>
  <c r="O114" i="602"/>
  <c r="M114" i="602"/>
  <c r="AB114" i="602" s="1"/>
  <c r="K114" i="602"/>
  <c r="G114" i="602"/>
  <c r="AA113" i="602"/>
  <c r="O113" i="602"/>
  <c r="M113" i="602"/>
  <c r="N113" i="602" s="1"/>
  <c r="K113" i="602"/>
  <c r="G113" i="602"/>
  <c r="O112" i="602"/>
  <c r="M112" i="602"/>
  <c r="K112" i="602"/>
  <c r="G112" i="602"/>
  <c r="O111" i="602"/>
  <c r="N111" i="602"/>
  <c r="M111" i="602"/>
  <c r="AB111" i="602" s="1"/>
  <c r="K111" i="602"/>
  <c r="G111" i="602"/>
  <c r="O110" i="602"/>
  <c r="M110" i="602"/>
  <c r="AB110" i="602" s="1"/>
  <c r="K110" i="602"/>
  <c r="G110" i="602"/>
  <c r="O109" i="602"/>
  <c r="M109" i="602"/>
  <c r="K109" i="602"/>
  <c r="G109" i="602"/>
  <c r="O108" i="602"/>
  <c r="N108" i="602"/>
  <c r="M108" i="602"/>
  <c r="AA108" i="602" s="1"/>
  <c r="K108" i="602"/>
  <c r="G108" i="602"/>
  <c r="O107" i="602"/>
  <c r="M107" i="602"/>
  <c r="N107" i="602" s="1"/>
  <c r="K107" i="602"/>
  <c r="G107" i="602"/>
  <c r="O106" i="602"/>
  <c r="M106" i="602"/>
  <c r="AB106" i="602" s="1"/>
  <c r="AC90" i="602" s="1"/>
  <c r="L106" i="602"/>
  <c r="J106" i="602"/>
  <c r="K106" i="602" s="1"/>
  <c r="I106" i="602"/>
  <c r="O92" i="602"/>
  <c r="M92" i="602"/>
  <c r="K92" i="602"/>
  <c r="G92" i="602"/>
  <c r="AB91" i="602"/>
  <c r="AA91" i="602"/>
  <c r="O91" i="602"/>
  <c r="M91" i="602"/>
  <c r="N91" i="602" s="1"/>
  <c r="K91" i="602"/>
  <c r="G91" i="602"/>
  <c r="O90" i="602"/>
  <c r="M90" i="602"/>
  <c r="K90" i="602"/>
  <c r="G90" i="602"/>
  <c r="O89" i="602"/>
  <c r="L89" i="602"/>
  <c r="J89" i="602"/>
  <c r="I89" i="602"/>
  <c r="O74" i="602"/>
  <c r="M74" i="602"/>
  <c r="N74" i="602" s="1"/>
  <c r="K74" i="602"/>
  <c r="G74" i="602"/>
  <c r="O73" i="602"/>
  <c r="M73" i="602"/>
  <c r="M89" i="602" s="1"/>
  <c r="K73" i="602"/>
  <c r="G73" i="602"/>
  <c r="L72" i="602"/>
  <c r="J72" i="602"/>
  <c r="K72" i="602" s="1"/>
  <c r="I72" i="602"/>
  <c r="O62" i="602"/>
  <c r="M62" i="602"/>
  <c r="AB62" i="602" s="1"/>
  <c r="K62" i="602"/>
  <c r="G62" i="602"/>
  <c r="AA61" i="602"/>
  <c r="O61" i="602"/>
  <c r="M61" i="602"/>
  <c r="N61" i="602" s="1"/>
  <c r="K61" i="602"/>
  <c r="G61" i="602"/>
  <c r="O60" i="602"/>
  <c r="M60" i="602"/>
  <c r="K60" i="602"/>
  <c r="G60" i="602"/>
  <c r="O59" i="602"/>
  <c r="N59" i="602"/>
  <c r="Q59" i="602" s="1"/>
  <c r="M59" i="602"/>
  <c r="AB59" i="602" s="1"/>
  <c r="K59" i="602"/>
  <c r="G59" i="602"/>
  <c r="O58" i="602"/>
  <c r="M58" i="602"/>
  <c r="AB58" i="602" s="1"/>
  <c r="K58" i="602"/>
  <c r="G58" i="602"/>
  <c r="AA57" i="602"/>
  <c r="O57" i="602"/>
  <c r="M57" i="602"/>
  <c r="N57" i="602" s="1"/>
  <c r="K57" i="602"/>
  <c r="G57" i="602"/>
  <c r="AB56" i="602"/>
  <c r="AA56" i="602"/>
  <c r="O56" i="602"/>
  <c r="N56" i="602"/>
  <c r="M56" i="602"/>
  <c r="K56" i="602"/>
  <c r="P56" i="602" s="1"/>
  <c r="G56" i="602"/>
  <c r="L55" i="602"/>
  <c r="O55" i="602" s="1"/>
  <c r="K55" i="602"/>
  <c r="J55" i="602"/>
  <c r="I55" i="602"/>
  <c r="O45" i="602"/>
  <c r="M45" i="602"/>
  <c r="AB45" i="602" s="1"/>
  <c r="K45" i="602"/>
  <c r="G45" i="602"/>
  <c r="AB44" i="602"/>
  <c r="O44" i="602"/>
  <c r="N44" i="602"/>
  <c r="Q44" i="602" s="1"/>
  <c r="M44" i="602"/>
  <c r="AA44" i="602" s="1"/>
  <c r="K44" i="602"/>
  <c r="G44" i="602"/>
  <c r="AB43" i="602"/>
  <c r="AA43" i="602"/>
  <c r="O43" i="602"/>
  <c r="N43" i="602"/>
  <c r="M43" i="602"/>
  <c r="K43" i="602"/>
  <c r="G43" i="602"/>
  <c r="AA42" i="602"/>
  <c r="O42" i="602"/>
  <c r="M42" i="602"/>
  <c r="N42" i="602" s="1"/>
  <c r="K42" i="602"/>
  <c r="G42" i="602"/>
  <c r="O41" i="602"/>
  <c r="M41" i="602"/>
  <c r="AB41" i="602" s="1"/>
  <c r="K41" i="602"/>
  <c r="G41" i="602"/>
  <c r="AB40" i="602"/>
  <c r="O40" i="602"/>
  <c r="N40" i="602"/>
  <c r="Q40" i="602" s="1"/>
  <c r="M40" i="602"/>
  <c r="AA40" i="602" s="1"/>
  <c r="K40" i="602"/>
  <c r="G40" i="602"/>
  <c r="AB39" i="602"/>
  <c r="O39" i="602"/>
  <c r="M39" i="602"/>
  <c r="AA39" i="602" s="1"/>
  <c r="K39" i="602"/>
  <c r="G39" i="602"/>
  <c r="O38" i="602"/>
  <c r="L38" i="602"/>
  <c r="J38" i="602"/>
  <c r="I38" i="602"/>
  <c r="O22" i="602"/>
  <c r="M22" i="602"/>
  <c r="K22" i="602"/>
  <c r="G22" i="602"/>
  <c r="O21" i="602"/>
  <c r="L21" i="602"/>
  <c r="J21" i="602"/>
  <c r="K21" i="602" s="1"/>
  <c r="I21" i="602"/>
  <c r="O8" i="602"/>
  <c r="M8" i="602"/>
  <c r="K8" i="602"/>
  <c r="G8" i="602"/>
  <c r="AA7" i="602"/>
  <c r="O7" i="602"/>
  <c r="N7" i="602"/>
  <c r="Q7" i="602" s="1"/>
  <c r="M7" i="602"/>
  <c r="AB7" i="602" s="1"/>
  <c r="K7" i="602"/>
  <c r="G7" i="602"/>
  <c r="O6" i="602"/>
  <c r="M6" i="602"/>
  <c r="AB6" i="602" s="1"/>
  <c r="K6" i="602"/>
  <c r="G6" i="602"/>
  <c r="AB5" i="602"/>
  <c r="AA5" i="602"/>
  <c r="O5" i="602"/>
  <c r="M5" i="602"/>
  <c r="N5" i="602" s="1"/>
  <c r="P5" i="602" s="1"/>
  <c r="K5" i="602"/>
  <c r="G5" i="602"/>
  <c r="H2" i="602"/>
  <c r="D1" i="602"/>
  <c r="X34" i="601"/>
  <c r="W34" i="601"/>
  <c r="V34" i="601"/>
  <c r="P34" i="601"/>
  <c r="O34" i="601"/>
  <c r="N34" i="601"/>
  <c r="M34" i="601"/>
  <c r="G34" i="601"/>
  <c r="N16" i="601"/>
  <c r="M16" i="601"/>
  <c r="I8" i="601" s="1"/>
  <c r="J16" i="601"/>
  <c r="I16" i="601"/>
  <c r="G8" i="601" s="1"/>
  <c r="H16" i="601"/>
  <c r="G16" i="601"/>
  <c r="F16" i="601"/>
  <c r="E16" i="601"/>
  <c r="F8" i="601"/>
  <c r="M7" i="601"/>
  <c r="K7" i="601"/>
  <c r="I7" i="601"/>
  <c r="G7" i="601"/>
  <c r="F7" i="601"/>
  <c r="E7" i="601"/>
  <c r="M6" i="601"/>
  <c r="K6" i="601"/>
  <c r="I6" i="601"/>
  <c r="G6" i="601"/>
  <c r="F6" i="601"/>
  <c r="E6" i="601"/>
  <c r="AD140" i="600"/>
  <c r="Z140" i="600"/>
  <c r="Y140" i="600"/>
  <c r="L140" i="600"/>
  <c r="O140" i="600" s="1"/>
  <c r="J140" i="600"/>
  <c r="K140" i="600" s="1"/>
  <c r="I140" i="600"/>
  <c r="O126" i="600"/>
  <c r="M126" i="600"/>
  <c r="AF126" i="600" s="1"/>
  <c r="K126" i="600"/>
  <c r="G126" i="600"/>
  <c r="O125" i="600"/>
  <c r="M125" i="600"/>
  <c r="K125" i="600"/>
  <c r="G125" i="600"/>
  <c r="O124" i="600"/>
  <c r="M124" i="600"/>
  <c r="N124" i="600" s="1"/>
  <c r="K124" i="600"/>
  <c r="G124" i="600"/>
  <c r="AD123" i="600"/>
  <c r="Z123" i="600"/>
  <c r="Y123" i="600"/>
  <c r="L123" i="600"/>
  <c r="O123" i="600" s="1"/>
  <c r="J123" i="600"/>
  <c r="K123" i="600" s="1"/>
  <c r="I123" i="600"/>
  <c r="AE109" i="600"/>
  <c r="O109" i="600"/>
  <c r="M109" i="600"/>
  <c r="N109" i="600" s="1"/>
  <c r="K109" i="600"/>
  <c r="G109" i="600"/>
  <c r="O108" i="600"/>
  <c r="N108" i="600"/>
  <c r="Q108" i="600" s="1"/>
  <c r="M108" i="600"/>
  <c r="K108" i="600"/>
  <c r="G108" i="600"/>
  <c r="O107" i="600"/>
  <c r="M107" i="600"/>
  <c r="N107" i="600" s="1"/>
  <c r="K107" i="600"/>
  <c r="G107" i="600"/>
  <c r="AD106" i="600"/>
  <c r="Z106" i="600"/>
  <c r="Z2" i="600" s="1"/>
  <c r="P6" i="598" s="1"/>
  <c r="Y106" i="600"/>
  <c r="L106" i="600"/>
  <c r="J106" i="600"/>
  <c r="I106" i="600"/>
  <c r="O91" i="600"/>
  <c r="M91" i="600"/>
  <c r="N91" i="600" s="1"/>
  <c r="K91" i="600"/>
  <c r="G91" i="600"/>
  <c r="O90" i="600"/>
  <c r="M90" i="600"/>
  <c r="K90" i="600"/>
  <c r="G90" i="600"/>
  <c r="AD89" i="600"/>
  <c r="Z89" i="600"/>
  <c r="Y89" i="600"/>
  <c r="L89" i="600"/>
  <c r="O89" i="600" s="1"/>
  <c r="J89" i="600"/>
  <c r="I89" i="600"/>
  <c r="AF74" i="600"/>
  <c r="O74" i="600"/>
  <c r="M74" i="600"/>
  <c r="K74" i="600"/>
  <c r="G74" i="600"/>
  <c r="O73" i="600"/>
  <c r="M73" i="600"/>
  <c r="K73" i="600"/>
  <c r="G73" i="600"/>
  <c r="AD72" i="600"/>
  <c r="Z72" i="600"/>
  <c r="Y72" i="600"/>
  <c r="L72" i="600"/>
  <c r="J72" i="600"/>
  <c r="I72" i="600"/>
  <c r="AF63" i="600"/>
  <c r="AE63" i="600"/>
  <c r="O63" i="600"/>
  <c r="N63" i="600"/>
  <c r="M63" i="600"/>
  <c r="K63" i="600"/>
  <c r="G63" i="600"/>
  <c r="O62" i="600"/>
  <c r="M62" i="600"/>
  <c r="AE62" i="600" s="1"/>
  <c r="K62" i="600"/>
  <c r="G62" i="600"/>
  <c r="O61" i="600"/>
  <c r="M61" i="600"/>
  <c r="AE61" i="600" s="1"/>
  <c r="K61" i="600"/>
  <c r="G61" i="600"/>
  <c r="O60" i="600"/>
  <c r="M60" i="600"/>
  <c r="AF60" i="600" s="1"/>
  <c r="K60" i="600"/>
  <c r="G60" i="600"/>
  <c r="AF59" i="600"/>
  <c r="AE59" i="600"/>
  <c r="Q59" i="600"/>
  <c r="O59" i="600"/>
  <c r="N59" i="600"/>
  <c r="P59" i="600" s="1"/>
  <c r="M59" i="600"/>
  <c r="K59" i="600"/>
  <c r="G59" i="600"/>
  <c r="O58" i="600"/>
  <c r="M58" i="600"/>
  <c r="K58" i="600"/>
  <c r="G58" i="600"/>
  <c r="O57" i="600"/>
  <c r="M57" i="600"/>
  <c r="AE57" i="600" s="1"/>
  <c r="K57" i="600"/>
  <c r="G57" i="600"/>
  <c r="O56" i="600"/>
  <c r="M56" i="600"/>
  <c r="K56" i="600"/>
  <c r="G56" i="600"/>
  <c r="AD55" i="600"/>
  <c r="Z55" i="600"/>
  <c r="Y55" i="600"/>
  <c r="Y2" i="600" s="1"/>
  <c r="O6" i="598" s="1"/>
  <c r="L55" i="600"/>
  <c r="J55" i="600"/>
  <c r="I55" i="600"/>
  <c r="O45" i="600"/>
  <c r="M45" i="600"/>
  <c r="AF45" i="600" s="1"/>
  <c r="K45" i="600"/>
  <c r="G45" i="600"/>
  <c r="O44" i="600"/>
  <c r="M44" i="600"/>
  <c r="N44" i="600" s="1"/>
  <c r="K44" i="600"/>
  <c r="G44" i="600"/>
  <c r="AE43" i="600"/>
  <c r="O43" i="600"/>
  <c r="N43" i="600"/>
  <c r="P43" i="600" s="1"/>
  <c r="M43" i="600"/>
  <c r="AF43" i="600" s="1"/>
  <c r="K43" i="600"/>
  <c r="G43" i="600"/>
  <c r="AF42" i="600"/>
  <c r="O42" i="600"/>
  <c r="M42" i="600"/>
  <c r="K42" i="600"/>
  <c r="G42" i="600"/>
  <c r="O41" i="600"/>
  <c r="M41" i="600"/>
  <c r="N41" i="600" s="1"/>
  <c r="K41" i="600"/>
  <c r="G41" i="600"/>
  <c r="O40" i="600"/>
  <c r="M40" i="600"/>
  <c r="N40" i="600" s="1"/>
  <c r="K40" i="600"/>
  <c r="G40" i="600"/>
  <c r="AF39" i="600"/>
  <c r="AE39" i="600"/>
  <c r="O39" i="600"/>
  <c r="M39" i="600"/>
  <c r="K39" i="600"/>
  <c r="G39" i="600"/>
  <c r="AD38" i="600"/>
  <c r="Z38" i="600"/>
  <c r="Y38" i="600"/>
  <c r="L38" i="600"/>
  <c r="J38" i="600"/>
  <c r="I38" i="600"/>
  <c r="AF26" i="600"/>
  <c r="O26" i="600"/>
  <c r="M26" i="600"/>
  <c r="N26" i="600" s="1"/>
  <c r="K26" i="600"/>
  <c r="G26" i="600"/>
  <c r="AE25" i="600"/>
  <c r="O25" i="600"/>
  <c r="N25" i="600"/>
  <c r="P25" i="600" s="1"/>
  <c r="M25" i="600"/>
  <c r="AF25" i="600" s="1"/>
  <c r="K25" i="600"/>
  <c r="G25" i="600"/>
  <c r="O24" i="600"/>
  <c r="N24" i="600"/>
  <c r="Q24" i="600" s="1"/>
  <c r="M24" i="600"/>
  <c r="K24" i="600"/>
  <c r="G24" i="600"/>
  <c r="O23" i="600"/>
  <c r="M23" i="600"/>
  <c r="AF23" i="600" s="1"/>
  <c r="K23" i="600"/>
  <c r="G23" i="600"/>
  <c r="O22" i="600"/>
  <c r="N22" i="600"/>
  <c r="M22" i="600"/>
  <c r="K22" i="600"/>
  <c r="G22" i="600"/>
  <c r="AD21" i="600"/>
  <c r="Z21" i="600"/>
  <c r="Y21" i="600"/>
  <c r="L21" i="600"/>
  <c r="J21" i="600"/>
  <c r="K21" i="600" s="1"/>
  <c r="I21" i="600"/>
  <c r="O10" i="600"/>
  <c r="N10" i="600"/>
  <c r="M10" i="600"/>
  <c r="K10" i="600"/>
  <c r="G10" i="600"/>
  <c r="O9" i="600"/>
  <c r="M9" i="600"/>
  <c r="K9" i="600"/>
  <c r="G9" i="600"/>
  <c r="O8" i="600"/>
  <c r="M8" i="600"/>
  <c r="AF8" i="600" s="1"/>
  <c r="K8" i="600"/>
  <c r="G8" i="600"/>
  <c r="O7" i="600"/>
  <c r="M7" i="600"/>
  <c r="AE7" i="600" s="1"/>
  <c r="K7" i="600"/>
  <c r="G7" i="600"/>
  <c r="O6" i="600"/>
  <c r="M6" i="600"/>
  <c r="K6" i="600"/>
  <c r="G6" i="600"/>
  <c r="O5" i="600"/>
  <c r="M5" i="600"/>
  <c r="N5" i="600" s="1"/>
  <c r="K5" i="600"/>
  <c r="G5" i="600"/>
  <c r="H2" i="600"/>
  <c r="D1" i="600"/>
  <c r="L140" i="599"/>
  <c r="O140" i="599" s="1"/>
  <c r="J140" i="599"/>
  <c r="K140" i="599" s="1"/>
  <c r="I140" i="599"/>
  <c r="O134" i="599"/>
  <c r="M134" i="599"/>
  <c r="K134" i="599"/>
  <c r="G134" i="599"/>
  <c r="O133" i="599"/>
  <c r="M133" i="599"/>
  <c r="N133" i="599" s="1"/>
  <c r="K133" i="599"/>
  <c r="G133" i="599"/>
  <c r="O132" i="599"/>
  <c r="M132" i="599"/>
  <c r="K132" i="599"/>
  <c r="G132" i="599"/>
  <c r="AB131" i="599"/>
  <c r="AA131" i="599"/>
  <c r="O131" i="599"/>
  <c r="M131" i="599"/>
  <c r="N131" i="599" s="1"/>
  <c r="K131" i="599"/>
  <c r="G131" i="599"/>
  <c r="O130" i="599"/>
  <c r="M130" i="599"/>
  <c r="AB130" i="599" s="1"/>
  <c r="K130" i="599"/>
  <c r="G130" i="599"/>
  <c r="O129" i="599"/>
  <c r="M129" i="599"/>
  <c r="N129" i="599" s="1"/>
  <c r="K129" i="599"/>
  <c r="G129" i="599"/>
  <c r="AB128" i="599"/>
  <c r="AA128" i="599"/>
  <c r="O128" i="599"/>
  <c r="M128" i="599"/>
  <c r="N128" i="599" s="1"/>
  <c r="K128" i="599"/>
  <c r="G128" i="599"/>
  <c r="AB127" i="599"/>
  <c r="AA127" i="599"/>
  <c r="O127" i="599"/>
  <c r="M127" i="599"/>
  <c r="N127" i="599" s="1"/>
  <c r="K127" i="599"/>
  <c r="G127" i="599"/>
  <c r="O126" i="599"/>
  <c r="M126" i="599"/>
  <c r="K126" i="599"/>
  <c r="G126" i="599"/>
  <c r="O125" i="599"/>
  <c r="M125" i="599"/>
  <c r="N125" i="599" s="1"/>
  <c r="K125" i="599"/>
  <c r="G125" i="599"/>
  <c r="AB124" i="599"/>
  <c r="O124" i="599"/>
  <c r="M124" i="599"/>
  <c r="K124" i="599"/>
  <c r="G124" i="599"/>
  <c r="L123" i="599"/>
  <c r="O123" i="599" s="1"/>
  <c r="J123" i="599"/>
  <c r="I123" i="599"/>
  <c r="O117" i="599"/>
  <c r="M117" i="599"/>
  <c r="N117" i="599" s="1"/>
  <c r="K117" i="599"/>
  <c r="G117" i="599"/>
  <c r="O116" i="599"/>
  <c r="M116" i="599"/>
  <c r="AB116" i="599" s="1"/>
  <c r="K116" i="599"/>
  <c r="G116" i="599"/>
  <c r="O115" i="599"/>
  <c r="M115" i="599"/>
  <c r="AA115" i="599" s="1"/>
  <c r="K115" i="599"/>
  <c r="G115" i="599"/>
  <c r="O114" i="599"/>
  <c r="M114" i="599"/>
  <c r="K114" i="599"/>
  <c r="G114" i="599"/>
  <c r="O113" i="599"/>
  <c r="M113" i="599"/>
  <c r="N113" i="599" s="1"/>
  <c r="K113" i="599"/>
  <c r="G113" i="599"/>
  <c r="O112" i="599"/>
  <c r="M112" i="599"/>
  <c r="AB112" i="599" s="1"/>
  <c r="K112" i="599"/>
  <c r="G112" i="599"/>
  <c r="O111" i="599"/>
  <c r="M111" i="599"/>
  <c r="AA111" i="599" s="1"/>
  <c r="K111" i="599"/>
  <c r="G111" i="599"/>
  <c r="O110" i="599"/>
  <c r="M110" i="599"/>
  <c r="K110" i="599"/>
  <c r="G110" i="599"/>
  <c r="O109" i="599"/>
  <c r="M109" i="599"/>
  <c r="N109" i="599" s="1"/>
  <c r="K109" i="599"/>
  <c r="G109" i="599"/>
  <c r="O108" i="599"/>
  <c r="M108" i="599"/>
  <c r="AB108" i="599" s="1"/>
  <c r="K108" i="599"/>
  <c r="G108" i="599"/>
  <c r="O107" i="599"/>
  <c r="M107" i="599"/>
  <c r="K107" i="599"/>
  <c r="G107" i="599"/>
  <c r="L106" i="599"/>
  <c r="O106" i="599" s="1"/>
  <c r="J106" i="599"/>
  <c r="K106" i="599" s="1"/>
  <c r="I106" i="599"/>
  <c r="O92" i="599"/>
  <c r="M92" i="599"/>
  <c r="N92" i="599" s="1"/>
  <c r="K92" i="599"/>
  <c r="G92" i="599"/>
  <c r="O91" i="599"/>
  <c r="M91" i="599"/>
  <c r="AB91" i="599" s="1"/>
  <c r="K91" i="599"/>
  <c r="G91" i="599"/>
  <c r="AB90" i="599"/>
  <c r="AA90" i="599"/>
  <c r="O90" i="599"/>
  <c r="M90" i="599"/>
  <c r="M106" i="599" s="1"/>
  <c r="K90" i="599"/>
  <c r="G90" i="599"/>
  <c r="L89" i="599"/>
  <c r="J89" i="599"/>
  <c r="I89" i="599"/>
  <c r="O74" i="599"/>
  <c r="M74" i="599"/>
  <c r="AB74" i="599" s="1"/>
  <c r="K74" i="599"/>
  <c r="G74" i="599"/>
  <c r="AB73" i="599"/>
  <c r="O73" i="599"/>
  <c r="N73" i="599"/>
  <c r="Q73" i="599" s="1"/>
  <c r="M73" i="599"/>
  <c r="AA73" i="599" s="1"/>
  <c r="K73" i="599"/>
  <c r="G73" i="599"/>
  <c r="L72" i="599"/>
  <c r="J72" i="599"/>
  <c r="I72" i="599"/>
  <c r="AB62" i="599"/>
  <c r="AA62" i="599"/>
  <c r="O62" i="599"/>
  <c r="M62" i="599"/>
  <c r="N62" i="599" s="1"/>
  <c r="K62" i="599"/>
  <c r="G62" i="599"/>
  <c r="O61" i="599"/>
  <c r="M61" i="599"/>
  <c r="AA61" i="599" s="1"/>
  <c r="K61" i="599"/>
  <c r="G61" i="599"/>
  <c r="O60" i="599"/>
  <c r="M60" i="599"/>
  <c r="K60" i="599"/>
  <c r="G60" i="599"/>
  <c r="O59" i="599"/>
  <c r="M59" i="599"/>
  <c r="AA59" i="599" s="1"/>
  <c r="K59" i="599"/>
  <c r="G59" i="599"/>
  <c r="O58" i="599"/>
  <c r="M58" i="599"/>
  <c r="K58" i="599"/>
  <c r="G58" i="599"/>
  <c r="O57" i="599"/>
  <c r="M57" i="599"/>
  <c r="AA57" i="599" s="1"/>
  <c r="K57" i="599"/>
  <c r="G57" i="599"/>
  <c r="O56" i="599"/>
  <c r="M56" i="599"/>
  <c r="K56" i="599"/>
  <c r="G56" i="599"/>
  <c r="L55" i="599"/>
  <c r="O55" i="599" s="1"/>
  <c r="J55" i="599"/>
  <c r="I55" i="599"/>
  <c r="O45" i="599"/>
  <c r="N45" i="599"/>
  <c r="M45" i="599"/>
  <c r="AB45" i="599" s="1"/>
  <c r="K45" i="599"/>
  <c r="G45" i="599"/>
  <c r="O44" i="599"/>
  <c r="M44" i="599"/>
  <c r="K44" i="599"/>
  <c r="G44" i="599"/>
  <c r="AA43" i="599"/>
  <c r="O43" i="599"/>
  <c r="M43" i="599"/>
  <c r="K43" i="599"/>
  <c r="G43" i="599"/>
  <c r="AA42" i="599"/>
  <c r="O42" i="599"/>
  <c r="M42" i="599"/>
  <c r="K42" i="599"/>
  <c r="G42" i="599"/>
  <c r="O41" i="599"/>
  <c r="M41" i="599"/>
  <c r="K41" i="599"/>
  <c r="G41" i="599"/>
  <c r="AB40" i="599"/>
  <c r="O40" i="599"/>
  <c r="M40" i="599"/>
  <c r="N40" i="599" s="1"/>
  <c r="K40" i="599"/>
  <c r="G40" i="599"/>
  <c r="AB39" i="599"/>
  <c r="O39" i="599"/>
  <c r="M39" i="599"/>
  <c r="AA39" i="599" s="1"/>
  <c r="K39" i="599"/>
  <c r="G39" i="599"/>
  <c r="L38" i="599"/>
  <c r="J38" i="599"/>
  <c r="I38" i="599"/>
  <c r="K38" i="599" s="1"/>
  <c r="O22" i="599"/>
  <c r="M22" i="599"/>
  <c r="K22" i="599"/>
  <c r="G22" i="599"/>
  <c r="O21" i="599"/>
  <c r="L21" i="599"/>
  <c r="J21" i="599"/>
  <c r="I21" i="599"/>
  <c r="O8" i="599"/>
  <c r="M8" i="599"/>
  <c r="AB8" i="599" s="1"/>
  <c r="K8" i="599"/>
  <c r="G8" i="599"/>
  <c r="O7" i="599"/>
  <c r="M7" i="599"/>
  <c r="AA7" i="599" s="1"/>
  <c r="K7" i="599"/>
  <c r="G7" i="599"/>
  <c r="O6" i="599"/>
  <c r="N6" i="599"/>
  <c r="M6" i="599"/>
  <c r="AB6" i="599" s="1"/>
  <c r="K6" i="599"/>
  <c r="P6" i="599" s="1"/>
  <c r="G6" i="599"/>
  <c r="AA5" i="599"/>
  <c r="O5" i="599"/>
  <c r="M5" i="599"/>
  <c r="K5" i="599"/>
  <c r="G5" i="599"/>
  <c r="H2" i="599"/>
  <c r="D1" i="599"/>
  <c r="X34" i="598"/>
  <c r="W34" i="598"/>
  <c r="M8" i="598" s="1"/>
  <c r="V34" i="598"/>
  <c r="P34" i="598"/>
  <c r="O34" i="598"/>
  <c r="N34" i="598"/>
  <c r="M34" i="598"/>
  <c r="G34" i="598"/>
  <c r="N16" i="598"/>
  <c r="M16" i="598"/>
  <c r="I8" i="598" s="1"/>
  <c r="J16" i="598"/>
  <c r="I16" i="598"/>
  <c r="G8" i="598" s="1"/>
  <c r="H16" i="598"/>
  <c r="G16" i="598"/>
  <c r="F16" i="598"/>
  <c r="E16" i="598"/>
  <c r="F8" i="598"/>
  <c r="M7" i="598"/>
  <c r="K7" i="598"/>
  <c r="I7" i="598"/>
  <c r="G7" i="598"/>
  <c r="F7" i="598"/>
  <c r="E7" i="598"/>
  <c r="Q6" i="598"/>
  <c r="M6" i="598"/>
  <c r="K6" i="598"/>
  <c r="I6" i="598"/>
  <c r="G6" i="598"/>
  <c r="F6" i="598"/>
  <c r="E6" i="598"/>
  <c r="F3" i="598"/>
  <c r="AC140" i="597"/>
  <c r="AC123" i="597"/>
  <c r="AC106" i="597"/>
  <c r="AC89" i="597"/>
  <c r="AC72" i="597"/>
  <c r="AC55" i="597"/>
  <c r="AC38" i="597"/>
  <c r="AC21" i="597"/>
  <c r="AC140" i="594"/>
  <c r="AC123" i="594"/>
  <c r="AC106" i="594"/>
  <c r="AC89" i="594"/>
  <c r="AC72" i="594"/>
  <c r="AC55" i="594"/>
  <c r="AC38" i="594"/>
  <c r="AC21" i="594"/>
  <c r="AC157" i="591"/>
  <c r="AC140" i="591"/>
  <c r="AC123" i="591"/>
  <c r="AC106" i="591"/>
  <c r="AC89" i="591"/>
  <c r="AC72" i="591"/>
  <c r="AC55" i="591"/>
  <c r="AC38" i="591"/>
  <c r="AC21" i="591"/>
  <c r="AC2" i="591" s="1"/>
  <c r="Q6" i="589" s="1"/>
  <c r="AC140" i="588"/>
  <c r="AC123" i="588"/>
  <c r="AC106" i="588"/>
  <c r="AC89" i="588"/>
  <c r="AC72" i="588"/>
  <c r="AC55" i="588"/>
  <c r="AC38" i="588"/>
  <c r="AC21" i="588"/>
  <c r="AC140" i="585"/>
  <c r="AC123" i="585"/>
  <c r="AC106" i="585"/>
  <c r="AC89" i="585"/>
  <c r="AC72" i="585"/>
  <c r="AC55" i="585"/>
  <c r="AC38" i="585"/>
  <c r="AC2" i="585" s="1"/>
  <c r="AC21" i="585"/>
  <c r="AC140" i="582"/>
  <c r="AC123" i="582"/>
  <c r="AC106" i="582"/>
  <c r="AC89" i="582"/>
  <c r="AC72" i="582"/>
  <c r="AC55" i="582"/>
  <c r="AC38" i="582"/>
  <c r="AC21" i="582"/>
  <c r="AC2" i="582" s="1"/>
  <c r="AC140" i="579"/>
  <c r="AC123" i="579"/>
  <c r="AC106" i="579"/>
  <c r="AC89" i="579"/>
  <c r="AC72" i="579"/>
  <c r="AC55" i="579"/>
  <c r="AC38" i="579"/>
  <c r="AC21" i="579"/>
  <c r="AC140" i="576"/>
  <c r="AC123" i="576"/>
  <c r="AC106" i="576"/>
  <c r="AC89" i="576"/>
  <c r="AC72" i="576"/>
  <c r="AC55" i="576"/>
  <c r="AC38" i="576"/>
  <c r="AC2" i="576" s="1"/>
  <c r="AC21" i="576"/>
  <c r="AC140" i="573"/>
  <c r="AC123" i="573"/>
  <c r="AC106" i="573"/>
  <c r="AC89" i="573"/>
  <c r="AC72" i="573"/>
  <c r="AC55" i="573"/>
  <c r="AC38" i="573"/>
  <c r="AC21" i="573"/>
  <c r="AC140" i="570"/>
  <c r="AC123" i="570"/>
  <c r="AC106" i="570"/>
  <c r="AC89" i="570"/>
  <c r="AC72" i="570"/>
  <c r="AC55" i="570"/>
  <c r="AC38" i="570"/>
  <c r="AC21" i="570"/>
  <c r="AC2" i="570" s="1"/>
  <c r="Q6" i="568" s="1"/>
  <c r="AD140" i="597"/>
  <c r="Z140" i="597"/>
  <c r="Y140" i="597"/>
  <c r="L140" i="597"/>
  <c r="J140" i="597"/>
  <c r="K140" i="597" s="1"/>
  <c r="I140" i="597"/>
  <c r="O126" i="597"/>
  <c r="M126" i="597"/>
  <c r="AF126" i="597" s="1"/>
  <c r="K126" i="597"/>
  <c r="G126" i="597"/>
  <c r="AE125" i="597"/>
  <c r="O125" i="597"/>
  <c r="M125" i="597"/>
  <c r="AF125" i="597" s="1"/>
  <c r="K125" i="597"/>
  <c r="G125" i="597"/>
  <c r="O124" i="597"/>
  <c r="M124" i="597"/>
  <c r="K124" i="597"/>
  <c r="G124" i="597"/>
  <c r="AD123" i="597"/>
  <c r="Z123" i="597"/>
  <c r="Y123" i="597"/>
  <c r="L123" i="597"/>
  <c r="J123" i="597"/>
  <c r="K123" i="597" s="1"/>
  <c r="I123" i="597"/>
  <c r="AF109" i="597"/>
  <c r="O109" i="597"/>
  <c r="M109" i="597"/>
  <c r="AE109" i="597" s="1"/>
  <c r="K109" i="597"/>
  <c r="G109" i="597"/>
  <c r="O108" i="597"/>
  <c r="M108" i="597"/>
  <c r="K108" i="597"/>
  <c r="G108" i="597"/>
  <c r="O107" i="597"/>
  <c r="M107" i="597"/>
  <c r="N107" i="597" s="1"/>
  <c r="K107" i="597"/>
  <c r="G107" i="597"/>
  <c r="AD106" i="597"/>
  <c r="Z106" i="597"/>
  <c r="Y106" i="597"/>
  <c r="L106" i="597"/>
  <c r="O106" i="597" s="1"/>
  <c r="J106" i="597"/>
  <c r="K106" i="597" s="1"/>
  <c r="I106" i="597"/>
  <c r="O91" i="597"/>
  <c r="M91" i="597"/>
  <c r="N91" i="597" s="1"/>
  <c r="K91" i="597"/>
  <c r="G91" i="597"/>
  <c r="O90" i="597"/>
  <c r="N90" i="597"/>
  <c r="M90" i="597"/>
  <c r="AF90" i="597" s="1"/>
  <c r="K90" i="597"/>
  <c r="G90" i="597"/>
  <c r="AD89" i="597"/>
  <c r="Z89" i="597"/>
  <c r="Y89" i="597"/>
  <c r="L89" i="597"/>
  <c r="J89" i="597"/>
  <c r="I89" i="597"/>
  <c r="O89" i="597" s="1"/>
  <c r="AF74" i="597"/>
  <c r="AE74" i="597"/>
  <c r="P74" i="597"/>
  <c r="O74" i="597"/>
  <c r="M74" i="597"/>
  <c r="N74" i="597" s="1"/>
  <c r="K74" i="597"/>
  <c r="G74" i="597"/>
  <c r="O73" i="597"/>
  <c r="M73" i="597"/>
  <c r="M89" i="597" s="1"/>
  <c r="K73" i="597"/>
  <c r="G73" i="597"/>
  <c r="AD72" i="597"/>
  <c r="Z72" i="597"/>
  <c r="Y72" i="597"/>
  <c r="L72" i="597"/>
  <c r="O72" i="597" s="1"/>
  <c r="J72" i="597"/>
  <c r="K72" i="597" s="1"/>
  <c r="I72" i="597"/>
  <c r="O64" i="597"/>
  <c r="M64" i="597"/>
  <c r="AF64" i="597" s="1"/>
  <c r="K64" i="597"/>
  <c r="G64" i="597"/>
  <c r="AF63" i="597"/>
  <c r="O63" i="597"/>
  <c r="M63" i="597"/>
  <c r="K63" i="597"/>
  <c r="G63" i="597"/>
  <c r="O62" i="597"/>
  <c r="N62" i="597"/>
  <c r="P62" i="597" s="1"/>
  <c r="M62" i="597"/>
  <c r="AE62" i="597" s="1"/>
  <c r="K62" i="597"/>
  <c r="G62" i="597"/>
  <c r="AE61" i="597"/>
  <c r="O61" i="597"/>
  <c r="N61" i="597"/>
  <c r="M61" i="597"/>
  <c r="AF61" i="597" s="1"/>
  <c r="K61" i="597"/>
  <c r="Q61" i="597" s="1"/>
  <c r="G61" i="597"/>
  <c r="O60" i="597"/>
  <c r="M60" i="597"/>
  <c r="AF60" i="597" s="1"/>
  <c r="K60" i="597"/>
  <c r="G60" i="597"/>
  <c r="AE59" i="597"/>
  <c r="O59" i="597"/>
  <c r="M59" i="597"/>
  <c r="AF59" i="597" s="1"/>
  <c r="K59" i="597"/>
  <c r="G59" i="597"/>
  <c r="O58" i="597"/>
  <c r="M58" i="597"/>
  <c r="K58" i="597"/>
  <c r="G58" i="597"/>
  <c r="O57" i="597"/>
  <c r="M57" i="597"/>
  <c r="K57" i="597"/>
  <c r="G57" i="597"/>
  <c r="O56" i="597"/>
  <c r="M56" i="597"/>
  <c r="K56" i="597"/>
  <c r="G56" i="597"/>
  <c r="AD55" i="597"/>
  <c r="Z55" i="597"/>
  <c r="Y55" i="597"/>
  <c r="L55" i="597"/>
  <c r="J55" i="597"/>
  <c r="I55" i="597"/>
  <c r="K55" i="597" s="1"/>
  <c r="O45" i="597"/>
  <c r="M45" i="597"/>
  <c r="N45" i="597" s="1"/>
  <c r="K45" i="597"/>
  <c r="G45" i="597"/>
  <c r="O44" i="597"/>
  <c r="M44" i="597"/>
  <c r="AF44" i="597" s="1"/>
  <c r="K44" i="597"/>
  <c r="G44" i="597"/>
  <c r="AE43" i="597"/>
  <c r="O43" i="597"/>
  <c r="N43" i="597"/>
  <c r="M43" i="597"/>
  <c r="AF43" i="597" s="1"/>
  <c r="K43" i="597"/>
  <c r="G43" i="597"/>
  <c r="AF42" i="597"/>
  <c r="O42" i="597"/>
  <c r="M42" i="597"/>
  <c r="K42" i="597"/>
  <c r="G42" i="597"/>
  <c r="O41" i="597"/>
  <c r="M41" i="597"/>
  <c r="N41" i="597" s="1"/>
  <c r="K41" i="597"/>
  <c r="G41" i="597"/>
  <c r="O40" i="597"/>
  <c r="N40" i="597"/>
  <c r="Q40" i="597" s="1"/>
  <c r="M40" i="597"/>
  <c r="AF40" i="597" s="1"/>
  <c r="K40" i="597"/>
  <c r="G40" i="597"/>
  <c r="O39" i="597"/>
  <c r="M39" i="597"/>
  <c r="K39" i="597"/>
  <c r="G39" i="597"/>
  <c r="AD38" i="597"/>
  <c r="Z38" i="597"/>
  <c r="Y38" i="597"/>
  <c r="L38" i="597"/>
  <c r="J38" i="597"/>
  <c r="I38" i="597"/>
  <c r="O27" i="597"/>
  <c r="M27" i="597"/>
  <c r="AF27" i="597" s="1"/>
  <c r="K27" i="597"/>
  <c r="G27" i="597"/>
  <c r="O26" i="597"/>
  <c r="M26" i="597"/>
  <c r="AF26" i="597" s="1"/>
  <c r="K26" i="597"/>
  <c r="G26" i="597"/>
  <c r="O25" i="597"/>
  <c r="M25" i="597"/>
  <c r="K25" i="597"/>
  <c r="G25" i="597"/>
  <c r="AF24" i="597"/>
  <c r="O24" i="597"/>
  <c r="M24" i="597"/>
  <c r="K24" i="597"/>
  <c r="G24" i="597"/>
  <c r="O23" i="597"/>
  <c r="M23" i="597"/>
  <c r="AF23" i="597" s="1"/>
  <c r="K23" i="597"/>
  <c r="G23" i="597"/>
  <c r="AF22" i="597"/>
  <c r="AE22" i="597"/>
  <c r="O22" i="597"/>
  <c r="M22" i="597"/>
  <c r="N22" i="597" s="1"/>
  <c r="K22" i="597"/>
  <c r="G22" i="597"/>
  <c r="AD21" i="597"/>
  <c r="Z21" i="597"/>
  <c r="Z2" i="597" s="1"/>
  <c r="P6" i="595" s="1"/>
  <c r="Y21" i="597"/>
  <c r="L21" i="597"/>
  <c r="O21" i="597" s="1"/>
  <c r="J21" i="597"/>
  <c r="K21" i="597" s="1"/>
  <c r="I21" i="597"/>
  <c r="AF9" i="597"/>
  <c r="AE9" i="597"/>
  <c r="O9" i="597"/>
  <c r="M9" i="597"/>
  <c r="N9" i="597" s="1"/>
  <c r="K9" i="597"/>
  <c r="G9" i="597"/>
  <c r="O8" i="597"/>
  <c r="M8" i="597"/>
  <c r="N8" i="597" s="1"/>
  <c r="Q8" i="597" s="1"/>
  <c r="K8" i="597"/>
  <c r="G8" i="597"/>
  <c r="O7" i="597"/>
  <c r="M7" i="597"/>
  <c r="N7" i="597" s="1"/>
  <c r="K7" i="597"/>
  <c r="G7" i="597"/>
  <c r="O6" i="597"/>
  <c r="N6" i="597"/>
  <c r="Q6" i="597" s="1"/>
  <c r="M6" i="597"/>
  <c r="K6" i="597"/>
  <c r="G6" i="597"/>
  <c r="O5" i="597"/>
  <c r="M5" i="597"/>
  <c r="AF5" i="597" s="1"/>
  <c r="K5" i="597"/>
  <c r="G5" i="597"/>
  <c r="H2" i="597"/>
  <c r="D1" i="597"/>
  <c r="L140" i="596"/>
  <c r="J140" i="596"/>
  <c r="I140" i="596"/>
  <c r="O135" i="596"/>
  <c r="M135" i="596"/>
  <c r="K135" i="596"/>
  <c r="G135" i="596"/>
  <c r="O134" i="596"/>
  <c r="M134" i="596"/>
  <c r="N134" i="596" s="1"/>
  <c r="K134" i="596"/>
  <c r="G134" i="596"/>
  <c r="O133" i="596"/>
  <c r="M133" i="596"/>
  <c r="AB133" i="596" s="1"/>
  <c r="K133" i="596"/>
  <c r="G133" i="596"/>
  <c r="O132" i="596"/>
  <c r="M132" i="596"/>
  <c r="AB132" i="596" s="1"/>
  <c r="K132" i="596"/>
  <c r="G132" i="596"/>
  <c r="O131" i="596"/>
  <c r="M131" i="596"/>
  <c r="K131" i="596"/>
  <c r="G131" i="596"/>
  <c r="AA130" i="596"/>
  <c r="O130" i="596"/>
  <c r="M130" i="596"/>
  <c r="AB130" i="596" s="1"/>
  <c r="K130" i="596"/>
  <c r="G130" i="596"/>
  <c r="O129" i="596"/>
  <c r="M129" i="596"/>
  <c r="K129" i="596"/>
  <c r="G129" i="596"/>
  <c r="AA128" i="596"/>
  <c r="O128" i="596"/>
  <c r="M128" i="596"/>
  <c r="AB128" i="596" s="1"/>
  <c r="K128" i="596"/>
  <c r="G128" i="596"/>
  <c r="O127" i="596"/>
  <c r="M127" i="596"/>
  <c r="N127" i="596" s="1"/>
  <c r="K127" i="596"/>
  <c r="G127" i="596"/>
  <c r="AA126" i="596"/>
  <c r="O126" i="596"/>
  <c r="M126" i="596"/>
  <c r="AB126" i="596" s="1"/>
  <c r="K126" i="596"/>
  <c r="G126" i="596"/>
  <c r="O125" i="596"/>
  <c r="M125" i="596"/>
  <c r="AB125" i="596" s="1"/>
  <c r="K125" i="596"/>
  <c r="G125" i="596"/>
  <c r="O124" i="596"/>
  <c r="M124" i="596"/>
  <c r="AB124" i="596" s="1"/>
  <c r="K124" i="596"/>
  <c r="G124" i="596"/>
  <c r="L123" i="596"/>
  <c r="O123" i="596" s="1"/>
  <c r="J123" i="596"/>
  <c r="I123" i="596"/>
  <c r="O118" i="596"/>
  <c r="M118" i="596"/>
  <c r="AA118" i="596" s="1"/>
  <c r="K118" i="596"/>
  <c r="G118" i="596"/>
  <c r="O117" i="596"/>
  <c r="M117" i="596"/>
  <c r="K117" i="596"/>
  <c r="G117" i="596"/>
  <c r="O116" i="596"/>
  <c r="N116" i="596"/>
  <c r="Q116" i="596" s="1"/>
  <c r="M116" i="596"/>
  <c r="AB116" i="596" s="1"/>
  <c r="K116" i="596"/>
  <c r="G116" i="596"/>
  <c r="AB115" i="596"/>
  <c r="AA115" i="596"/>
  <c r="O115" i="596"/>
  <c r="N115" i="596"/>
  <c r="Q115" i="596" s="1"/>
  <c r="M115" i="596"/>
  <c r="K115" i="596"/>
  <c r="G115" i="596"/>
  <c r="O114" i="596"/>
  <c r="N114" i="596"/>
  <c r="Q114" i="596" s="1"/>
  <c r="M114" i="596"/>
  <c r="AA114" i="596" s="1"/>
  <c r="K114" i="596"/>
  <c r="G114" i="596"/>
  <c r="O113" i="596"/>
  <c r="M113" i="596"/>
  <c r="K113" i="596"/>
  <c r="G113" i="596"/>
  <c r="AA112" i="596"/>
  <c r="O112" i="596"/>
  <c r="M112" i="596"/>
  <c r="K112" i="596"/>
  <c r="G112" i="596"/>
  <c r="AA111" i="596"/>
  <c r="O111" i="596"/>
  <c r="M111" i="596"/>
  <c r="AB111" i="596" s="1"/>
  <c r="K111" i="596"/>
  <c r="G111" i="596"/>
  <c r="O110" i="596"/>
  <c r="N110" i="596"/>
  <c r="Q110" i="596" s="1"/>
  <c r="M110" i="596"/>
  <c r="AA110" i="596" s="1"/>
  <c r="K110" i="596"/>
  <c r="G110" i="596"/>
  <c r="AA109" i="596"/>
  <c r="O109" i="596"/>
  <c r="M109" i="596"/>
  <c r="N109" i="596" s="1"/>
  <c r="K109" i="596"/>
  <c r="G109" i="596"/>
  <c r="O108" i="596"/>
  <c r="N108" i="596"/>
  <c r="Q108" i="596" s="1"/>
  <c r="M108" i="596"/>
  <c r="AB108" i="596" s="1"/>
  <c r="K108" i="596"/>
  <c r="G108" i="596"/>
  <c r="O107" i="596"/>
  <c r="M107" i="596"/>
  <c r="AB107" i="596" s="1"/>
  <c r="K107" i="596"/>
  <c r="G107" i="596"/>
  <c r="L106" i="596"/>
  <c r="O106" i="596" s="1"/>
  <c r="J106" i="596"/>
  <c r="K106" i="596" s="1"/>
  <c r="I106" i="596"/>
  <c r="O92" i="596"/>
  <c r="M92" i="596"/>
  <c r="AB92" i="596" s="1"/>
  <c r="K92" i="596"/>
  <c r="G92" i="596"/>
  <c r="AA91" i="596"/>
  <c r="O91" i="596"/>
  <c r="M91" i="596"/>
  <c r="K91" i="596"/>
  <c r="G91" i="596"/>
  <c r="O90" i="596"/>
  <c r="M90" i="596"/>
  <c r="N90" i="596" s="1"/>
  <c r="K90" i="596"/>
  <c r="G90" i="596"/>
  <c r="L89" i="596"/>
  <c r="O89" i="596" s="1"/>
  <c r="J89" i="596"/>
  <c r="K89" i="596" s="1"/>
  <c r="I89" i="596"/>
  <c r="O74" i="596"/>
  <c r="M74" i="596"/>
  <c r="K74" i="596"/>
  <c r="G74" i="596"/>
  <c r="O73" i="596"/>
  <c r="M73" i="596"/>
  <c r="AB73" i="596" s="1"/>
  <c r="K73" i="596"/>
  <c r="G73" i="596"/>
  <c r="L72" i="596"/>
  <c r="O72" i="596" s="1"/>
  <c r="J72" i="596"/>
  <c r="K72" i="596" s="1"/>
  <c r="I72" i="596"/>
  <c r="AB64" i="596"/>
  <c r="AA64" i="596"/>
  <c r="O64" i="596"/>
  <c r="M64" i="596"/>
  <c r="N64" i="596" s="1"/>
  <c r="K64" i="596"/>
  <c r="G64" i="596"/>
  <c r="O63" i="596"/>
  <c r="M63" i="596"/>
  <c r="N63" i="596" s="1"/>
  <c r="K63" i="596"/>
  <c r="G63" i="596"/>
  <c r="O62" i="596"/>
  <c r="N62" i="596"/>
  <c r="Q62" i="596" s="1"/>
  <c r="M62" i="596"/>
  <c r="K62" i="596"/>
  <c r="G62" i="596"/>
  <c r="O61" i="596"/>
  <c r="M61" i="596"/>
  <c r="AA61" i="596" s="1"/>
  <c r="K61" i="596"/>
  <c r="G61" i="596"/>
  <c r="O60" i="596"/>
  <c r="M60" i="596"/>
  <c r="AA60" i="596" s="1"/>
  <c r="K60" i="596"/>
  <c r="G60" i="596"/>
  <c r="O59" i="596"/>
  <c r="M59" i="596"/>
  <c r="K59" i="596"/>
  <c r="G59" i="596"/>
  <c r="O58" i="596"/>
  <c r="M58" i="596"/>
  <c r="AB58" i="596" s="1"/>
  <c r="K58" i="596"/>
  <c r="G58" i="596"/>
  <c r="O57" i="596"/>
  <c r="M57" i="596"/>
  <c r="N57" i="596" s="1"/>
  <c r="P57" i="596" s="1"/>
  <c r="K57" i="596"/>
  <c r="G57" i="596"/>
  <c r="O56" i="596"/>
  <c r="M56" i="596"/>
  <c r="AB56" i="596" s="1"/>
  <c r="K56" i="596"/>
  <c r="G56" i="596"/>
  <c r="L55" i="596"/>
  <c r="J55" i="596"/>
  <c r="K55" i="596" s="1"/>
  <c r="I55" i="596"/>
  <c r="AB47" i="596"/>
  <c r="O47" i="596"/>
  <c r="M47" i="596"/>
  <c r="N47" i="596" s="1"/>
  <c r="P47" i="596" s="1"/>
  <c r="K47" i="596"/>
  <c r="G47" i="596"/>
  <c r="AA46" i="596"/>
  <c r="O46" i="596"/>
  <c r="M46" i="596"/>
  <c r="N46" i="596" s="1"/>
  <c r="K46" i="596"/>
  <c r="G46" i="596"/>
  <c r="O45" i="596"/>
  <c r="M45" i="596"/>
  <c r="AB45" i="596" s="1"/>
  <c r="K45" i="596"/>
  <c r="G45" i="596"/>
  <c r="O44" i="596"/>
  <c r="M44" i="596"/>
  <c r="AB44" i="596" s="1"/>
  <c r="K44" i="596"/>
  <c r="G44" i="596"/>
  <c r="AA43" i="596"/>
  <c r="O43" i="596"/>
  <c r="M43" i="596"/>
  <c r="AB43" i="596" s="1"/>
  <c r="K43" i="596"/>
  <c r="G43" i="596"/>
  <c r="AA42" i="596"/>
  <c r="O42" i="596"/>
  <c r="M42" i="596"/>
  <c r="K42" i="596"/>
  <c r="G42" i="596"/>
  <c r="O41" i="596"/>
  <c r="M41" i="596"/>
  <c r="AA41" i="596" s="1"/>
  <c r="K41" i="596"/>
  <c r="G41" i="596"/>
  <c r="O40" i="596"/>
  <c r="M40" i="596"/>
  <c r="AB40" i="596" s="1"/>
  <c r="K40" i="596"/>
  <c r="G40" i="596"/>
  <c r="AB39" i="596"/>
  <c r="O39" i="596"/>
  <c r="M39" i="596"/>
  <c r="AA39" i="596" s="1"/>
  <c r="K39" i="596"/>
  <c r="G39" i="596"/>
  <c r="L38" i="596"/>
  <c r="K38" i="596"/>
  <c r="J38" i="596"/>
  <c r="I38" i="596"/>
  <c r="O22" i="596"/>
  <c r="M22" i="596"/>
  <c r="M38" i="596" s="1"/>
  <c r="K22" i="596"/>
  <c r="G22" i="596"/>
  <c r="L21" i="596"/>
  <c r="J21" i="596"/>
  <c r="I21" i="596"/>
  <c r="O8" i="596"/>
  <c r="M8" i="596"/>
  <c r="AB8" i="596" s="1"/>
  <c r="K8" i="596"/>
  <c r="G8" i="596"/>
  <c r="AB7" i="596"/>
  <c r="AA7" i="596"/>
  <c r="O7" i="596"/>
  <c r="M7" i="596"/>
  <c r="N7" i="596" s="1"/>
  <c r="K7" i="596"/>
  <c r="G7" i="596"/>
  <c r="O6" i="596"/>
  <c r="M6" i="596"/>
  <c r="AA6" i="596" s="1"/>
  <c r="K6" i="596"/>
  <c r="G6" i="596"/>
  <c r="AB5" i="596"/>
  <c r="O5" i="596"/>
  <c r="M5" i="596"/>
  <c r="K5" i="596"/>
  <c r="G5" i="596"/>
  <c r="H2" i="596"/>
  <c r="D1" i="596"/>
  <c r="F3" i="595" s="1"/>
  <c r="X34" i="595"/>
  <c r="W34" i="595"/>
  <c r="V34" i="595"/>
  <c r="P34" i="595"/>
  <c r="M8" i="595" s="1"/>
  <c r="O34" i="595"/>
  <c r="N34" i="595"/>
  <c r="M34" i="595"/>
  <c r="G34" i="595"/>
  <c r="O16" i="595"/>
  <c r="I8" i="595" s="1"/>
  <c r="M16" i="595"/>
  <c r="J16" i="595"/>
  <c r="I16" i="595"/>
  <c r="H16" i="595"/>
  <c r="G16" i="595"/>
  <c r="F16" i="595"/>
  <c r="E16" i="595"/>
  <c r="K8" i="595"/>
  <c r="F8" i="595"/>
  <c r="M7" i="595"/>
  <c r="K7" i="595"/>
  <c r="I7" i="595"/>
  <c r="G7" i="595"/>
  <c r="F7" i="595"/>
  <c r="E7" i="595"/>
  <c r="M6" i="595"/>
  <c r="K6" i="595"/>
  <c r="I6" i="595"/>
  <c r="G6" i="595"/>
  <c r="F6" i="595"/>
  <c r="E6" i="595"/>
  <c r="AD140" i="594"/>
  <c r="Z140" i="594"/>
  <c r="Y140" i="594"/>
  <c r="T140" i="594"/>
  <c r="S140" i="594"/>
  <c r="L140" i="594"/>
  <c r="J140" i="594"/>
  <c r="K140" i="594" s="1"/>
  <c r="I140" i="594"/>
  <c r="O140" i="594" s="1"/>
  <c r="O126" i="594"/>
  <c r="N126" i="594"/>
  <c r="Q126" i="594" s="1"/>
  <c r="M126" i="594"/>
  <c r="AF126" i="594" s="1"/>
  <c r="K126" i="594"/>
  <c r="G126" i="594"/>
  <c r="AF125" i="594"/>
  <c r="O125" i="594"/>
  <c r="M125" i="594"/>
  <c r="AE125" i="594" s="1"/>
  <c r="K125" i="594"/>
  <c r="G125" i="594"/>
  <c r="O124" i="594"/>
  <c r="M124" i="594"/>
  <c r="M140" i="594" s="1"/>
  <c r="K124" i="594"/>
  <c r="G124" i="594"/>
  <c r="AD123" i="594"/>
  <c r="Z123" i="594"/>
  <c r="Y123" i="594"/>
  <c r="T123" i="594"/>
  <c r="S123" i="594"/>
  <c r="L123" i="594"/>
  <c r="J123" i="594"/>
  <c r="I123" i="594"/>
  <c r="O109" i="594"/>
  <c r="M109" i="594"/>
  <c r="AF109" i="594" s="1"/>
  <c r="K109" i="594"/>
  <c r="G109" i="594"/>
  <c r="O108" i="594"/>
  <c r="M108" i="594"/>
  <c r="AF108" i="594" s="1"/>
  <c r="K108" i="594"/>
  <c r="G108" i="594"/>
  <c r="AE107" i="594"/>
  <c r="O107" i="594"/>
  <c r="N107" i="594"/>
  <c r="Q107" i="594" s="1"/>
  <c r="M107" i="594"/>
  <c r="M123" i="594" s="1"/>
  <c r="N123" i="594" s="1"/>
  <c r="K107" i="594"/>
  <c r="G107" i="594"/>
  <c r="AD106" i="594"/>
  <c r="Z106" i="594"/>
  <c r="Y106" i="594"/>
  <c r="T106" i="594"/>
  <c r="S106" i="594"/>
  <c r="L106" i="594"/>
  <c r="O106" i="594" s="1"/>
  <c r="K106" i="594"/>
  <c r="J106" i="594"/>
  <c r="I106" i="594"/>
  <c r="O91" i="594"/>
  <c r="M91" i="594"/>
  <c r="AF91" i="594" s="1"/>
  <c r="K91" i="594"/>
  <c r="G91" i="594"/>
  <c r="AF90" i="594"/>
  <c r="O90" i="594"/>
  <c r="M90" i="594"/>
  <c r="AE90" i="594" s="1"/>
  <c r="K90" i="594"/>
  <c r="G90" i="594"/>
  <c r="AD89" i="594"/>
  <c r="Z89" i="594"/>
  <c r="Y89" i="594"/>
  <c r="T89" i="594"/>
  <c r="S89" i="594"/>
  <c r="L89" i="594"/>
  <c r="O89" i="594" s="1"/>
  <c r="K89" i="594"/>
  <c r="J89" i="594"/>
  <c r="I89" i="594"/>
  <c r="AF74" i="594"/>
  <c r="O74" i="594"/>
  <c r="M74" i="594"/>
  <c r="AE74" i="594" s="1"/>
  <c r="K74" i="594"/>
  <c r="G74" i="594"/>
  <c r="O73" i="594"/>
  <c r="N73" i="594"/>
  <c r="P73" i="594" s="1"/>
  <c r="M73" i="594"/>
  <c r="K73" i="594"/>
  <c r="G73" i="594"/>
  <c r="AD72" i="594"/>
  <c r="Z72" i="594"/>
  <c r="Y72" i="594"/>
  <c r="T72" i="594"/>
  <c r="S72" i="594"/>
  <c r="L72" i="594"/>
  <c r="O72" i="594" s="1"/>
  <c r="J72" i="594"/>
  <c r="I72" i="594"/>
  <c r="O64" i="594"/>
  <c r="M64" i="594"/>
  <c r="AF64" i="594" s="1"/>
  <c r="K64" i="594"/>
  <c r="G64" i="594"/>
  <c r="AF63" i="594"/>
  <c r="AE63" i="594"/>
  <c r="O63" i="594"/>
  <c r="M63" i="594"/>
  <c r="N63" i="594" s="1"/>
  <c r="K63" i="594"/>
  <c r="G63" i="594"/>
  <c r="O62" i="594"/>
  <c r="M62" i="594"/>
  <c r="K62" i="594"/>
  <c r="G62" i="594"/>
  <c r="O61" i="594"/>
  <c r="N61" i="594"/>
  <c r="Q61" i="594" s="1"/>
  <c r="M61" i="594"/>
  <c r="AF61" i="594" s="1"/>
  <c r="K61" i="594"/>
  <c r="G61" i="594"/>
  <c r="O60" i="594"/>
  <c r="M60" i="594"/>
  <c r="AF60" i="594" s="1"/>
  <c r="K60" i="594"/>
  <c r="G60" i="594"/>
  <c r="O59" i="594"/>
  <c r="M59" i="594"/>
  <c r="K59" i="594"/>
  <c r="G59" i="594"/>
  <c r="AF58" i="594"/>
  <c r="O58" i="594"/>
  <c r="M58" i="594"/>
  <c r="AE58" i="594" s="1"/>
  <c r="K58" i="594"/>
  <c r="G58" i="594"/>
  <c r="O57" i="594"/>
  <c r="M57" i="594"/>
  <c r="K57" i="594"/>
  <c r="G57" i="594"/>
  <c r="O56" i="594"/>
  <c r="N56" i="594"/>
  <c r="M56" i="594"/>
  <c r="AF56" i="594" s="1"/>
  <c r="K56" i="594"/>
  <c r="G56" i="594"/>
  <c r="AD55" i="594"/>
  <c r="Z55" i="594"/>
  <c r="Y55" i="594"/>
  <c r="T55" i="594"/>
  <c r="S55" i="594"/>
  <c r="M55" i="594"/>
  <c r="N55" i="594" s="1"/>
  <c r="L55" i="594"/>
  <c r="O55" i="594" s="1"/>
  <c r="J55" i="594"/>
  <c r="I55" i="594"/>
  <c r="K55" i="594" s="1"/>
  <c r="AE45" i="594"/>
  <c r="O45" i="594"/>
  <c r="M45" i="594"/>
  <c r="N45" i="594" s="1"/>
  <c r="K45" i="594"/>
  <c r="G45" i="594"/>
  <c r="O44" i="594"/>
  <c r="M44" i="594"/>
  <c r="AF44" i="594" s="1"/>
  <c r="K44" i="594"/>
  <c r="G44" i="594"/>
  <c r="AF43" i="594"/>
  <c r="AE43" i="594"/>
  <c r="O43" i="594"/>
  <c r="M43" i="594"/>
  <c r="N43" i="594" s="1"/>
  <c r="K43" i="594"/>
  <c r="Q43" i="594" s="1"/>
  <c r="G43" i="594"/>
  <c r="AE42" i="594"/>
  <c r="O42" i="594"/>
  <c r="M42" i="594"/>
  <c r="AF42" i="594" s="1"/>
  <c r="K42" i="594"/>
  <c r="G42" i="594"/>
  <c r="AE41" i="594"/>
  <c r="O41" i="594"/>
  <c r="M41" i="594"/>
  <c r="AF41" i="594" s="1"/>
  <c r="K41" i="594"/>
  <c r="G41" i="594"/>
  <c r="O40" i="594"/>
  <c r="M40" i="594"/>
  <c r="AF40" i="594" s="1"/>
  <c r="K40" i="594"/>
  <c r="G40" i="594"/>
  <c r="O39" i="594"/>
  <c r="M39" i="594"/>
  <c r="K39" i="594"/>
  <c r="G39" i="594"/>
  <c r="AD38" i="594"/>
  <c r="Z38" i="594"/>
  <c r="Y38" i="594"/>
  <c r="T38" i="594"/>
  <c r="S38" i="594"/>
  <c r="L38" i="594"/>
  <c r="O38" i="594" s="1"/>
  <c r="K38" i="594"/>
  <c r="J38" i="594"/>
  <c r="I38" i="594"/>
  <c r="O27" i="594"/>
  <c r="M27" i="594"/>
  <c r="AF27" i="594" s="1"/>
  <c r="K27" i="594"/>
  <c r="G27" i="594"/>
  <c r="O26" i="594"/>
  <c r="M26" i="594"/>
  <c r="AE26" i="594" s="1"/>
  <c r="K26" i="594"/>
  <c r="G26" i="594"/>
  <c r="O25" i="594"/>
  <c r="M25" i="594"/>
  <c r="K25" i="594"/>
  <c r="G25" i="594"/>
  <c r="O24" i="594"/>
  <c r="M24" i="594"/>
  <c r="N24" i="594" s="1"/>
  <c r="K24" i="594"/>
  <c r="G24" i="594"/>
  <c r="O23" i="594"/>
  <c r="M23" i="594"/>
  <c r="AF23" i="594" s="1"/>
  <c r="K23" i="594"/>
  <c r="G23" i="594"/>
  <c r="O22" i="594"/>
  <c r="M22" i="594"/>
  <c r="K22" i="594"/>
  <c r="G22" i="594"/>
  <c r="AD21" i="594"/>
  <c r="Z21" i="594"/>
  <c r="Y21" i="594"/>
  <c r="T21" i="594"/>
  <c r="S21" i="594"/>
  <c r="L21" i="594"/>
  <c r="H1" i="594" s="1"/>
  <c r="J21" i="594"/>
  <c r="I21" i="594"/>
  <c r="O9" i="594"/>
  <c r="M9" i="594"/>
  <c r="AF9" i="594" s="1"/>
  <c r="K9" i="594"/>
  <c r="G9" i="594"/>
  <c r="O8" i="594"/>
  <c r="M8" i="594"/>
  <c r="K8" i="594"/>
  <c r="G8" i="594"/>
  <c r="AF7" i="594"/>
  <c r="AE7" i="594"/>
  <c r="O7" i="594"/>
  <c r="M7" i="594"/>
  <c r="N7" i="594" s="1"/>
  <c r="K7" i="594"/>
  <c r="G7" i="594"/>
  <c r="AE6" i="594"/>
  <c r="O6" i="594"/>
  <c r="N6" i="594"/>
  <c r="P6" i="594" s="1"/>
  <c r="M6" i="594"/>
  <c r="AF6" i="594" s="1"/>
  <c r="K6" i="594"/>
  <c r="G6" i="594"/>
  <c r="O5" i="594"/>
  <c r="M5" i="594"/>
  <c r="K5" i="594"/>
  <c r="G5" i="594"/>
  <c r="H2" i="594"/>
  <c r="D1" i="594"/>
  <c r="T140" i="593"/>
  <c r="S140" i="593"/>
  <c r="L140" i="593"/>
  <c r="O140" i="593" s="1"/>
  <c r="J140" i="593"/>
  <c r="I140" i="593"/>
  <c r="AA135" i="593"/>
  <c r="O135" i="593"/>
  <c r="M135" i="593"/>
  <c r="AB135" i="593" s="1"/>
  <c r="K135" i="593"/>
  <c r="G135" i="593"/>
  <c r="O134" i="593"/>
  <c r="M134" i="593"/>
  <c r="K134" i="593"/>
  <c r="G134" i="593"/>
  <c r="O133" i="593"/>
  <c r="M133" i="593"/>
  <c r="AB133" i="593" s="1"/>
  <c r="K133" i="593"/>
  <c r="G133" i="593"/>
  <c r="AB132" i="593"/>
  <c r="O132" i="593"/>
  <c r="N132" i="593"/>
  <c r="M132" i="593"/>
  <c r="AA132" i="593" s="1"/>
  <c r="K132" i="593"/>
  <c r="G132" i="593"/>
  <c r="AA131" i="593"/>
  <c r="O131" i="593"/>
  <c r="M131" i="593"/>
  <c r="AB131" i="593" s="1"/>
  <c r="K131" i="593"/>
  <c r="G131" i="593"/>
  <c r="O130" i="593"/>
  <c r="M130" i="593"/>
  <c r="K130" i="593"/>
  <c r="G130" i="593"/>
  <c r="AB129" i="593"/>
  <c r="AA129" i="593"/>
  <c r="O129" i="593"/>
  <c r="N129" i="593"/>
  <c r="Q129" i="593" s="1"/>
  <c r="M129" i="593"/>
  <c r="K129" i="593"/>
  <c r="G129" i="593"/>
  <c r="AB128" i="593"/>
  <c r="AA128" i="593"/>
  <c r="O128" i="593"/>
  <c r="N128" i="593"/>
  <c r="M128" i="593"/>
  <c r="K128" i="593"/>
  <c r="G128" i="593"/>
  <c r="AA127" i="593"/>
  <c r="O127" i="593"/>
  <c r="M127" i="593"/>
  <c r="AB127" i="593" s="1"/>
  <c r="K127" i="593"/>
  <c r="G127" i="593"/>
  <c r="O126" i="593"/>
  <c r="M126" i="593"/>
  <c r="AB126" i="593" s="1"/>
  <c r="K126" i="593"/>
  <c r="G126" i="593"/>
  <c r="O125" i="593"/>
  <c r="M125" i="593"/>
  <c r="K125" i="593"/>
  <c r="G125" i="593"/>
  <c r="O124" i="593"/>
  <c r="N124" i="593"/>
  <c r="P124" i="593" s="1"/>
  <c r="M124" i="593"/>
  <c r="K124" i="593"/>
  <c r="G124" i="593"/>
  <c r="T123" i="593"/>
  <c r="S123" i="593"/>
  <c r="L123" i="593"/>
  <c r="O123" i="593" s="1"/>
  <c r="J123" i="593"/>
  <c r="I123" i="593"/>
  <c r="AB118" i="593"/>
  <c r="O118" i="593"/>
  <c r="M118" i="593"/>
  <c r="K118" i="593"/>
  <c r="G118" i="593"/>
  <c r="AA117" i="593"/>
  <c r="O117" i="593"/>
  <c r="M117" i="593"/>
  <c r="AB117" i="593" s="1"/>
  <c r="K117" i="593"/>
  <c r="G117" i="593"/>
  <c r="AA116" i="593"/>
  <c r="O116" i="593"/>
  <c r="M116" i="593"/>
  <c r="AB116" i="593" s="1"/>
  <c r="K116" i="593"/>
  <c r="G116" i="593"/>
  <c r="O115" i="593"/>
  <c r="N115" i="593"/>
  <c r="Q115" i="593" s="1"/>
  <c r="M115" i="593"/>
  <c r="AB115" i="593" s="1"/>
  <c r="K115" i="593"/>
  <c r="G115" i="593"/>
  <c r="O114" i="593"/>
  <c r="M114" i="593"/>
  <c r="K114" i="593"/>
  <c r="G114" i="593"/>
  <c r="O113" i="593"/>
  <c r="M113" i="593"/>
  <c r="M123" i="593" s="1"/>
  <c r="N123" i="593" s="1"/>
  <c r="K113" i="593"/>
  <c r="G113" i="593"/>
  <c r="AA112" i="593"/>
  <c r="O112" i="593"/>
  <c r="M112" i="593"/>
  <c r="AB112" i="593" s="1"/>
  <c r="K112" i="593"/>
  <c r="G112" i="593"/>
  <c r="AB111" i="593"/>
  <c r="AA111" i="593"/>
  <c r="O111" i="593"/>
  <c r="M111" i="593"/>
  <c r="N111" i="593" s="1"/>
  <c r="K111" i="593"/>
  <c r="G111" i="593"/>
  <c r="O110" i="593"/>
  <c r="N110" i="593"/>
  <c r="P110" i="593" s="1"/>
  <c r="M110" i="593"/>
  <c r="AB110" i="593" s="1"/>
  <c r="K110" i="593"/>
  <c r="G110" i="593"/>
  <c r="O109" i="593"/>
  <c r="M109" i="593"/>
  <c r="K109" i="593"/>
  <c r="G109" i="593"/>
  <c r="AA108" i="593"/>
  <c r="O108" i="593"/>
  <c r="M108" i="593"/>
  <c r="AB108" i="593" s="1"/>
  <c r="K108" i="593"/>
  <c r="G108" i="593"/>
  <c r="O107" i="593"/>
  <c r="M107" i="593"/>
  <c r="AA107" i="593" s="1"/>
  <c r="K107" i="593"/>
  <c r="G107" i="593"/>
  <c r="T106" i="593"/>
  <c r="S106" i="593"/>
  <c r="L106" i="593"/>
  <c r="J106" i="593"/>
  <c r="I106" i="593"/>
  <c r="O92" i="593"/>
  <c r="M92" i="593"/>
  <c r="K92" i="593"/>
  <c r="G92" i="593"/>
  <c r="O91" i="593"/>
  <c r="N91" i="593"/>
  <c r="M91" i="593"/>
  <c r="K91" i="593"/>
  <c r="G91" i="593"/>
  <c r="AB90" i="593"/>
  <c r="AA90" i="593"/>
  <c r="O90" i="593"/>
  <c r="M90" i="593"/>
  <c r="K90" i="593"/>
  <c r="G90" i="593"/>
  <c r="T89" i="593"/>
  <c r="S89" i="593"/>
  <c r="L89" i="593"/>
  <c r="J89" i="593"/>
  <c r="I89" i="593"/>
  <c r="O74" i="593"/>
  <c r="N74" i="593"/>
  <c r="Q74" i="593" s="1"/>
  <c r="M74" i="593"/>
  <c r="K74" i="593"/>
  <c r="G74" i="593"/>
  <c r="AB73" i="593"/>
  <c r="O73" i="593"/>
  <c r="N73" i="593"/>
  <c r="Q73" i="593" s="1"/>
  <c r="M73" i="593"/>
  <c r="AA73" i="593" s="1"/>
  <c r="K73" i="593"/>
  <c r="G73" i="593"/>
  <c r="T72" i="593"/>
  <c r="S72" i="593"/>
  <c r="L72" i="593"/>
  <c r="J72" i="593"/>
  <c r="K72" i="593" s="1"/>
  <c r="I72" i="593"/>
  <c r="AA64" i="593"/>
  <c r="O64" i="593"/>
  <c r="N64" i="593"/>
  <c r="Q64" i="593" s="1"/>
  <c r="M64" i="593"/>
  <c r="AB64" i="593" s="1"/>
  <c r="K64" i="593"/>
  <c r="G64" i="593"/>
  <c r="O63" i="593"/>
  <c r="M63" i="593"/>
  <c r="K63" i="593"/>
  <c r="G63" i="593"/>
  <c r="AA62" i="593"/>
  <c r="O62" i="593"/>
  <c r="N62" i="593"/>
  <c r="Q62" i="593" s="1"/>
  <c r="M62" i="593"/>
  <c r="AB62" i="593" s="1"/>
  <c r="K62" i="593"/>
  <c r="G62" i="593"/>
  <c r="O61" i="593"/>
  <c r="N61" i="593"/>
  <c r="Q61" i="593" s="1"/>
  <c r="M61" i="593"/>
  <c r="K61" i="593"/>
  <c r="G61" i="593"/>
  <c r="O60" i="593"/>
  <c r="M60" i="593"/>
  <c r="K60" i="593"/>
  <c r="G60" i="593"/>
  <c r="O59" i="593"/>
  <c r="M59" i="593"/>
  <c r="AB59" i="593" s="1"/>
  <c r="K59" i="593"/>
  <c r="G59" i="593"/>
  <c r="O58" i="593"/>
  <c r="M58" i="593"/>
  <c r="K58" i="593"/>
  <c r="G58" i="593"/>
  <c r="AA57" i="593"/>
  <c r="O57" i="593"/>
  <c r="M57" i="593"/>
  <c r="AB57" i="593" s="1"/>
  <c r="K57" i="593"/>
  <c r="G57" i="593"/>
  <c r="AB56" i="593"/>
  <c r="O56" i="593"/>
  <c r="N56" i="593"/>
  <c r="Q56" i="593" s="1"/>
  <c r="M56" i="593"/>
  <c r="AA56" i="593" s="1"/>
  <c r="K56" i="593"/>
  <c r="G56" i="593"/>
  <c r="T55" i="593"/>
  <c r="S55" i="593"/>
  <c r="L55" i="593"/>
  <c r="O55" i="593" s="1"/>
  <c r="J55" i="593"/>
  <c r="K55" i="593" s="1"/>
  <c r="I55" i="593"/>
  <c r="O47" i="593"/>
  <c r="M47" i="593"/>
  <c r="AB47" i="593" s="1"/>
  <c r="K47" i="593"/>
  <c r="G47" i="593"/>
  <c r="O46" i="593"/>
  <c r="N46" i="593"/>
  <c r="P46" i="593" s="1"/>
  <c r="M46" i="593"/>
  <c r="K46" i="593"/>
  <c r="G46" i="593"/>
  <c r="AA45" i="593"/>
  <c r="O45" i="593"/>
  <c r="N45" i="593"/>
  <c r="Q45" i="593" s="1"/>
  <c r="M45" i="593"/>
  <c r="AB45" i="593" s="1"/>
  <c r="K45" i="593"/>
  <c r="G45" i="593"/>
  <c r="O44" i="593"/>
  <c r="M44" i="593"/>
  <c r="K44" i="593"/>
  <c r="G44" i="593"/>
  <c r="O43" i="593"/>
  <c r="M43" i="593"/>
  <c r="K43" i="593"/>
  <c r="G43" i="593"/>
  <c r="O42" i="593"/>
  <c r="M42" i="593"/>
  <c r="AB42" i="593" s="1"/>
  <c r="K42" i="593"/>
  <c r="G42" i="593"/>
  <c r="O41" i="593"/>
  <c r="M41" i="593"/>
  <c r="AB41" i="593" s="1"/>
  <c r="K41" i="593"/>
  <c r="G41" i="593"/>
  <c r="O40" i="593"/>
  <c r="M40" i="593"/>
  <c r="K40" i="593"/>
  <c r="G40" i="593"/>
  <c r="AB39" i="593"/>
  <c r="O39" i="593"/>
  <c r="M39" i="593"/>
  <c r="K39" i="593"/>
  <c r="G39" i="593"/>
  <c r="T38" i="593"/>
  <c r="S38" i="593"/>
  <c r="L38" i="593"/>
  <c r="O38" i="593" s="1"/>
  <c r="J38" i="593"/>
  <c r="I38" i="593"/>
  <c r="AB22" i="593"/>
  <c r="O22" i="593"/>
  <c r="N22" i="593"/>
  <c r="Q22" i="593" s="1"/>
  <c r="M22" i="593"/>
  <c r="AA22" i="593" s="1"/>
  <c r="K22" i="593"/>
  <c r="G22" i="593"/>
  <c r="T21" i="593"/>
  <c r="S21" i="593"/>
  <c r="L21" i="593"/>
  <c r="J21" i="593"/>
  <c r="I21" i="593"/>
  <c r="O8" i="593"/>
  <c r="M8" i="593"/>
  <c r="K8" i="593"/>
  <c r="G8" i="593"/>
  <c r="O7" i="593"/>
  <c r="N7" i="593"/>
  <c r="P7" i="593" s="1"/>
  <c r="M7" i="593"/>
  <c r="K7" i="593"/>
  <c r="G7" i="593"/>
  <c r="O6" i="593"/>
  <c r="M6" i="593"/>
  <c r="K6" i="593"/>
  <c r="G6" i="593"/>
  <c r="O5" i="593"/>
  <c r="M5" i="593"/>
  <c r="AB5" i="593" s="1"/>
  <c r="K5" i="593"/>
  <c r="G5" i="593"/>
  <c r="H2" i="593"/>
  <c r="D1" i="593"/>
  <c r="X34" i="592"/>
  <c r="W34" i="592"/>
  <c r="V34" i="592"/>
  <c r="P34" i="592"/>
  <c r="O34" i="592"/>
  <c r="N34" i="592"/>
  <c r="M34" i="592"/>
  <c r="G34" i="592"/>
  <c r="O16" i="592"/>
  <c r="I8" i="592" s="1"/>
  <c r="M16" i="592"/>
  <c r="J16" i="592"/>
  <c r="I16" i="592"/>
  <c r="H16" i="592"/>
  <c r="G16" i="592"/>
  <c r="F16" i="592"/>
  <c r="E16" i="592"/>
  <c r="F8" i="592"/>
  <c r="M7" i="592"/>
  <c r="K7" i="592"/>
  <c r="I7" i="592"/>
  <c r="G7" i="592"/>
  <c r="F7" i="592"/>
  <c r="E7" i="592"/>
  <c r="M6" i="592"/>
  <c r="K6" i="592"/>
  <c r="I6" i="592"/>
  <c r="G6" i="592"/>
  <c r="F6" i="592"/>
  <c r="E6" i="592"/>
  <c r="AD157" i="591"/>
  <c r="Z157" i="591"/>
  <c r="Y157" i="591"/>
  <c r="M157" i="591"/>
  <c r="AF157" i="591" s="1"/>
  <c r="AG141" i="591" s="1"/>
  <c r="L157" i="591"/>
  <c r="J157" i="591"/>
  <c r="I157" i="591"/>
  <c r="O141" i="591"/>
  <c r="M141" i="591"/>
  <c r="AF141" i="591" s="1"/>
  <c r="K141" i="591"/>
  <c r="G141" i="591"/>
  <c r="AD140" i="591"/>
  <c r="Z140" i="591"/>
  <c r="Y140" i="591"/>
  <c r="O140" i="591"/>
  <c r="L140" i="591"/>
  <c r="J140" i="591"/>
  <c r="I140" i="591"/>
  <c r="K140" i="591" s="1"/>
  <c r="O125" i="591"/>
  <c r="M125" i="591"/>
  <c r="AF125" i="591" s="1"/>
  <c r="K125" i="591"/>
  <c r="G125" i="591"/>
  <c r="O124" i="591"/>
  <c r="M124" i="591"/>
  <c r="K124" i="591"/>
  <c r="G124" i="591"/>
  <c r="AD123" i="591"/>
  <c r="Z123" i="591"/>
  <c r="Y123" i="591"/>
  <c r="L123" i="591"/>
  <c r="J123" i="591"/>
  <c r="I123" i="591"/>
  <c r="K123" i="591" s="1"/>
  <c r="O109" i="591"/>
  <c r="M109" i="591"/>
  <c r="AF109" i="591" s="1"/>
  <c r="K109" i="591"/>
  <c r="G109" i="591"/>
  <c r="AF108" i="591"/>
  <c r="AE108" i="591"/>
  <c r="O108" i="591"/>
  <c r="M108" i="591"/>
  <c r="N108" i="591" s="1"/>
  <c r="K108" i="591"/>
  <c r="G108" i="591"/>
  <c r="AF107" i="591"/>
  <c r="AE107" i="591"/>
  <c r="O107" i="591"/>
  <c r="M107" i="591"/>
  <c r="N107" i="591" s="1"/>
  <c r="K107" i="591"/>
  <c r="G107" i="591"/>
  <c r="AD106" i="591"/>
  <c r="Z106" i="591"/>
  <c r="Y106" i="591"/>
  <c r="L106" i="591"/>
  <c r="O106" i="591" s="1"/>
  <c r="J106" i="591"/>
  <c r="K106" i="591" s="1"/>
  <c r="I106" i="591"/>
  <c r="O91" i="591"/>
  <c r="M91" i="591"/>
  <c r="K91" i="591"/>
  <c r="G91" i="591"/>
  <c r="AF90" i="591"/>
  <c r="AE90" i="591"/>
  <c r="O90" i="591"/>
  <c r="N90" i="591"/>
  <c r="P90" i="591" s="1"/>
  <c r="M90" i="591"/>
  <c r="K90" i="591"/>
  <c r="G90" i="591"/>
  <c r="AD89" i="591"/>
  <c r="Z89" i="591"/>
  <c r="Y89" i="591"/>
  <c r="L89" i="591"/>
  <c r="J89" i="591"/>
  <c r="I89" i="591"/>
  <c r="K89" i="591" s="1"/>
  <c r="O74" i="591"/>
  <c r="M74" i="591"/>
  <c r="K74" i="591"/>
  <c r="G74" i="591"/>
  <c r="AF73" i="591"/>
  <c r="AE73" i="591"/>
  <c r="O73" i="591"/>
  <c r="M73" i="591"/>
  <c r="N73" i="591" s="1"/>
  <c r="K73" i="591"/>
  <c r="G73" i="591"/>
  <c r="AD72" i="591"/>
  <c r="Z72" i="591"/>
  <c r="Y72" i="591"/>
  <c r="L72" i="591"/>
  <c r="O72" i="591" s="1"/>
  <c r="J72" i="591"/>
  <c r="K72" i="591" s="1"/>
  <c r="I72" i="591"/>
  <c r="O64" i="591"/>
  <c r="M64" i="591"/>
  <c r="K64" i="591"/>
  <c r="G64" i="591"/>
  <c r="O63" i="591"/>
  <c r="M63" i="591"/>
  <c r="AF63" i="591" s="1"/>
  <c r="K63" i="591"/>
  <c r="G63" i="591"/>
  <c r="O62" i="591"/>
  <c r="M62" i="591"/>
  <c r="AF62" i="591" s="1"/>
  <c r="K62" i="591"/>
  <c r="G62" i="591"/>
  <c r="AF61" i="591"/>
  <c r="O61" i="591"/>
  <c r="N61" i="591"/>
  <c r="Q61" i="591" s="1"/>
  <c r="M61" i="591"/>
  <c r="AE61" i="591" s="1"/>
  <c r="K61" i="591"/>
  <c r="G61" i="591"/>
  <c r="AE60" i="591"/>
  <c r="O60" i="591"/>
  <c r="M60" i="591"/>
  <c r="N60" i="591" s="1"/>
  <c r="K60" i="591"/>
  <c r="G60" i="591"/>
  <c r="O59" i="591"/>
  <c r="M59" i="591"/>
  <c r="K59" i="591"/>
  <c r="G59" i="591"/>
  <c r="O58" i="591"/>
  <c r="M58" i="591"/>
  <c r="AF58" i="591" s="1"/>
  <c r="K58" i="591"/>
  <c r="G58" i="591"/>
  <c r="AF57" i="591"/>
  <c r="O57" i="591"/>
  <c r="N57" i="591"/>
  <c r="Q57" i="591" s="1"/>
  <c r="M57" i="591"/>
  <c r="AE57" i="591" s="1"/>
  <c r="K57" i="591"/>
  <c r="G57" i="591"/>
  <c r="O56" i="591"/>
  <c r="M56" i="591"/>
  <c r="K56" i="591"/>
  <c r="G56" i="591"/>
  <c r="AD55" i="591"/>
  <c r="Z55" i="591"/>
  <c r="Y55" i="591"/>
  <c r="L55" i="591"/>
  <c r="O55" i="591" s="1"/>
  <c r="J55" i="591"/>
  <c r="I55" i="591"/>
  <c r="O47" i="591"/>
  <c r="M47" i="591"/>
  <c r="AF47" i="591" s="1"/>
  <c r="K47" i="591"/>
  <c r="G47" i="591"/>
  <c r="AE46" i="591"/>
  <c r="O46" i="591"/>
  <c r="M46" i="591"/>
  <c r="K46" i="591"/>
  <c r="G46" i="591"/>
  <c r="O45" i="591"/>
  <c r="N45" i="591"/>
  <c r="Q45" i="591" s="1"/>
  <c r="M45" i="591"/>
  <c r="AF45" i="591" s="1"/>
  <c r="K45" i="591"/>
  <c r="G45" i="591"/>
  <c r="O44" i="591"/>
  <c r="M44" i="591"/>
  <c r="AF44" i="591" s="1"/>
  <c r="K44" i="591"/>
  <c r="G44" i="591"/>
  <c r="AF43" i="591"/>
  <c r="O43" i="591"/>
  <c r="N43" i="591"/>
  <c r="Q43" i="591" s="1"/>
  <c r="M43" i="591"/>
  <c r="AE43" i="591" s="1"/>
  <c r="K43" i="591"/>
  <c r="G43" i="591"/>
  <c r="AE42" i="591"/>
  <c r="O42" i="591"/>
  <c r="N42" i="591"/>
  <c r="M42" i="591"/>
  <c r="AF42" i="591" s="1"/>
  <c r="K42" i="591"/>
  <c r="G42" i="591"/>
  <c r="O41" i="591"/>
  <c r="M41" i="591"/>
  <c r="K41" i="591"/>
  <c r="G41" i="591"/>
  <c r="O40" i="591"/>
  <c r="N40" i="591"/>
  <c r="M40" i="591"/>
  <c r="AF40" i="591" s="1"/>
  <c r="K40" i="591"/>
  <c r="G40" i="591"/>
  <c r="O39" i="591"/>
  <c r="M39" i="591"/>
  <c r="AF39" i="591" s="1"/>
  <c r="K39" i="591"/>
  <c r="G39" i="591"/>
  <c r="AD38" i="591"/>
  <c r="Z38" i="591"/>
  <c r="Y38" i="591"/>
  <c r="L38" i="591"/>
  <c r="J38" i="591"/>
  <c r="K38" i="591" s="1"/>
  <c r="I38" i="591"/>
  <c r="O29" i="591"/>
  <c r="M29" i="591"/>
  <c r="AF29" i="591" s="1"/>
  <c r="K29" i="591"/>
  <c r="G29" i="591"/>
  <c r="AF28" i="591"/>
  <c r="O28" i="591"/>
  <c r="M28" i="591"/>
  <c r="AE28" i="591" s="1"/>
  <c r="K28" i="591"/>
  <c r="G28" i="591"/>
  <c r="AF27" i="591"/>
  <c r="O27" i="591"/>
  <c r="N27" i="591"/>
  <c r="M27" i="591"/>
  <c r="AE27" i="591" s="1"/>
  <c r="K27" i="591"/>
  <c r="G27" i="591"/>
  <c r="O26" i="591"/>
  <c r="N26" i="591"/>
  <c r="Q26" i="591" s="1"/>
  <c r="M26" i="591"/>
  <c r="AF26" i="591" s="1"/>
  <c r="K26" i="591"/>
  <c r="G26" i="591"/>
  <c r="O25" i="591"/>
  <c r="M25" i="591"/>
  <c r="AF25" i="591" s="1"/>
  <c r="K25" i="591"/>
  <c r="G25" i="591"/>
  <c r="O24" i="591"/>
  <c r="M24" i="591"/>
  <c r="AE24" i="591" s="1"/>
  <c r="K24" i="591"/>
  <c r="G24" i="591"/>
  <c r="AF23" i="591"/>
  <c r="O23" i="591"/>
  <c r="N23" i="591"/>
  <c r="M23" i="591"/>
  <c r="AE23" i="591" s="1"/>
  <c r="K23" i="591"/>
  <c r="G23" i="591"/>
  <c r="O22" i="591"/>
  <c r="M22" i="591"/>
  <c r="N22" i="591" s="1"/>
  <c r="K22" i="591"/>
  <c r="G22" i="591"/>
  <c r="AD21" i="591"/>
  <c r="Z21" i="591"/>
  <c r="Z2" i="591" s="1"/>
  <c r="P6" i="589" s="1"/>
  <c r="Y21" i="591"/>
  <c r="L21" i="591"/>
  <c r="J21" i="591"/>
  <c r="K21" i="591" s="1"/>
  <c r="I21" i="591"/>
  <c r="O10" i="591"/>
  <c r="M10" i="591"/>
  <c r="N10" i="591" s="1"/>
  <c r="K10" i="591"/>
  <c r="G10" i="591"/>
  <c r="O9" i="591"/>
  <c r="M9" i="591"/>
  <c r="AF9" i="591" s="1"/>
  <c r="K9" i="591"/>
  <c r="G9" i="591"/>
  <c r="O8" i="591"/>
  <c r="M8" i="591"/>
  <c r="K8" i="591"/>
  <c r="G8" i="591"/>
  <c r="AF7" i="591"/>
  <c r="O7" i="591"/>
  <c r="N7" i="591"/>
  <c r="Q7" i="591" s="1"/>
  <c r="M7" i="591"/>
  <c r="AE7" i="591" s="1"/>
  <c r="K7" i="591"/>
  <c r="G7" i="591"/>
  <c r="O6" i="591"/>
  <c r="M6" i="591"/>
  <c r="N6" i="591" s="1"/>
  <c r="K6" i="591"/>
  <c r="G6" i="591"/>
  <c r="O5" i="591"/>
  <c r="N5" i="591"/>
  <c r="Q5" i="591" s="1"/>
  <c r="M5" i="591"/>
  <c r="K5" i="591"/>
  <c r="G5" i="591"/>
  <c r="AD2" i="591"/>
  <c r="R6" i="589" s="1"/>
  <c r="H2" i="591"/>
  <c r="D1" i="591"/>
  <c r="F3" i="589" s="1"/>
  <c r="L140" i="590"/>
  <c r="O140" i="590" s="1"/>
  <c r="J140" i="590"/>
  <c r="K140" i="590" s="1"/>
  <c r="I140" i="590"/>
  <c r="O135" i="590"/>
  <c r="M135" i="590"/>
  <c r="AB135" i="590" s="1"/>
  <c r="K135" i="590"/>
  <c r="G135" i="590"/>
  <c r="AA134" i="590"/>
  <c r="O134" i="590"/>
  <c r="M134" i="590"/>
  <c r="N134" i="590" s="1"/>
  <c r="K134" i="590"/>
  <c r="G134" i="590"/>
  <c r="AA133" i="590"/>
  <c r="O133" i="590"/>
  <c r="M133" i="590"/>
  <c r="AB133" i="590" s="1"/>
  <c r="K133" i="590"/>
  <c r="G133" i="590"/>
  <c r="AB132" i="590"/>
  <c r="O132" i="590"/>
  <c r="N132" i="590"/>
  <c r="M132" i="590"/>
  <c r="AA132" i="590" s="1"/>
  <c r="K132" i="590"/>
  <c r="G132" i="590"/>
  <c r="O131" i="590"/>
  <c r="M131" i="590"/>
  <c r="AB131" i="590" s="1"/>
  <c r="K131" i="590"/>
  <c r="G131" i="590"/>
  <c r="AA130" i="590"/>
  <c r="O130" i="590"/>
  <c r="M130" i="590"/>
  <c r="N130" i="590" s="1"/>
  <c r="K130" i="590"/>
  <c r="G130" i="590"/>
  <c r="O129" i="590"/>
  <c r="M129" i="590"/>
  <c r="K129" i="590"/>
  <c r="G129" i="590"/>
  <c r="AB128" i="590"/>
  <c r="O128" i="590"/>
  <c r="M128" i="590"/>
  <c r="AA128" i="590" s="1"/>
  <c r="K128" i="590"/>
  <c r="G128" i="590"/>
  <c r="O127" i="590"/>
  <c r="N127" i="590"/>
  <c r="M127" i="590"/>
  <c r="AB127" i="590" s="1"/>
  <c r="K127" i="590"/>
  <c r="G127" i="590"/>
  <c r="AA126" i="590"/>
  <c r="O126" i="590"/>
  <c r="M126" i="590"/>
  <c r="N126" i="590" s="1"/>
  <c r="K126" i="590"/>
  <c r="G126" i="590"/>
  <c r="O125" i="590"/>
  <c r="M125" i="590"/>
  <c r="AB125" i="590" s="1"/>
  <c r="K125" i="590"/>
  <c r="G125" i="590"/>
  <c r="O124" i="590"/>
  <c r="N124" i="590"/>
  <c r="Q124" i="590" s="1"/>
  <c r="M124" i="590"/>
  <c r="AB124" i="590" s="1"/>
  <c r="K124" i="590"/>
  <c r="G124" i="590"/>
  <c r="L123" i="590"/>
  <c r="J123" i="590"/>
  <c r="K123" i="590" s="1"/>
  <c r="I123" i="590"/>
  <c r="O118" i="590"/>
  <c r="M118" i="590"/>
  <c r="AB118" i="590" s="1"/>
  <c r="K118" i="590"/>
  <c r="G118" i="590"/>
  <c r="O117" i="590"/>
  <c r="M117" i="590"/>
  <c r="AB117" i="590" s="1"/>
  <c r="K117" i="590"/>
  <c r="G117" i="590"/>
  <c r="AB116" i="590"/>
  <c r="AA116" i="590"/>
  <c r="O116" i="590"/>
  <c r="N116" i="590"/>
  <c r="M116" i="590"/>
  <c r="K116" i="590"/>
  <c r="G116" i="590"/>
  <c r="O115" i="590"/>
  <c r="M115" i="590"/>
  <c r="AB115" i="590" s="1"/>
  <c r="K115" i="590"/>
  <c r="G115" i="590"/>
  <c r="O114" i="590"/>
  <c r="M114" i="590"/>
  <c r="AB114" i="590" s="1"/>
  <c r="K114" i="590"/>
  <c r="G114" i="590"/>
  <c r="AB113" i="590"/>
  <c r="AA113" i="590"/>
  <c r="O113" i="590"/>
  <c r="N113" i="590"/>
  <c r="P113" i="590" s="1"/>
  <c r="M113" i="590"/>
  <c r="K113" i="590"/>
  <c r="G113" i="590"/>
  <c r="O112" i="590"/>
  <c r="N112" i="590"/>
  <c r="Q112" i="590" s="1"/>
  <c r="M112" i="590"/>
  <c r="AB112" i="590" s="1"/>
  <c r="K112" i="590"/>
  <c r="G112" i="590"/>
  <c r="O111" i="590"/>
  <c r="M111" i="590"/>
  <c r="AB111" i="590" s="1"/>
  <c r="K111" i="590"/>
  <c r="G111" i="590"/>
  <c r="O110" i="590"/>
  <c r="M110" i="590"/>
  <c r="AB110" i="590" s="1"/>
  <c r="K110" i="590"/>
  <c r="G110" i="590"/>
  <c r="AB109" i="590"/>
  <c r="AA109" i="590"/>
  <c r="O109" i="590"/>
  <c r="M109" i="590"/>
  <c r="N109" i="590" s="1"/>
  <c r="Q109" i="590" s="1"/>
  <c r="K109" i="590"/>
  <c r="G109" i="590"/>
  <c r="O108" i="590"/>
  <c r="M108" i="590"/>
  <c r="N108" i="590" s="1"/>
  <c r="Q108" i="590" s="1"/>
  <c r="K108" i="590"/>
  <c r="G108" i="590"/>
  <c r="O107" i="590"/>
  <c r="N107" i="590"/>
  <c r="Q107" i="590" s="1"/>
  <c r="M107" i="590"/>
  <c r="AB107" i="590" s="1"/>
  <c r="K107" i="590"/>
  <c r="G107" i="590"/>
  <c r="L106" i="590"/>
  <c r="O106" i="590" s="1"/>
  <c r="J106" i="590"/>
  <c r="K106" i="590" s="1"/>
  <c r="I106" i="590"/>
  <c r="O92" i="590"/>
  <c r="M92" i="590"/>
  <c r="AB92" i="590" s="1"/>
  <c r="K92" i="590"/>
  <c r="G92" i="590"/>
  <c r="AB91" i="590"/>
  <c r="O91" i="590"/>
  <c r="M91" i="590"/>
  <c r="AA91" i="590" s="1"/>
  <c r="K91" i="590"/>
  <c r="G91" i="590"/>
  <c r="AB90" i="590"/>
  <c r="AA90" i="590"/>
  <c r="O90" i="590"/>
  <c r="M90" i="590"/>
  <c r="N90" i="590" s="1"/>
  <c r="K90" i="590"/>
  <c r="G90" i="590"/>
  <c r="L89" i="590"/>
  <c r="O89" i="590" s="1"/>
  <c r="J89" i="590"/>
  <c r="I89" i="590"/>
  <c r="O74" i="590"/>
  <c r="M74" i="590"/>
  <c r="K74" i="590"/>
  <c r="G74" i="590"/>
  <c r="O73" i="590"/>
  <c r="N73" i="590"/>
  <c r="Q73" i="590" s="1"/>
  <c r="M73" i="590"/>
  <c r="K73" i="590"/>
  <c r="G73" i="590"/>
  <c r="L72" i="590"/>
  <c r="O72" i="590" s="1"/>
  <c r="K72" i="590"/>
  <c r="J72" i="590"/>
  <c r="I72" i="590"/>
  <c r="AA64" i="590"/>
  <c r="O64" i="590"/>
  <c r="M64" i="590"/>
  <c r="K64" i="590"/>
  <c r="G64" i="590"/>
  <c r="O63" i="590"/>
  <c r="M63" i="590"/>
  <c r="K63" i="590"/>
  <c r="G63" i="590"/>
  <c r="O62" i="590"/>
  <c r="M62" i="590"/>
  <c r="N62" i="590" s="1"/>
  <c r="K62" i="590"/>
  <c r="G62" i="590"/>
  <c r="O61" i="590"/>
  <c r="M61" i="590"/>
  <c r="AB61" i="590" s="1"/>
  <c r="K61" i="590"/>
  <c r="G61" i="590"/>
  <c r="O60" i="590"/>
  <c r="M60" i="590"/>
  <c r="K60" i="590"/>
  <c r="G60" i="590"/>
  <c r="AA59" i="590"/>
  <c r="O59" i="590"/>
  <c r="M59" i="590"/>
  <c r="K59" i="590"/>
  <c r="G59" i="590"/>
  <c r="O58" i="590"/>
  <c r="M58" i="590"/>
  <c r="N58" i="590" s="1"/>
  <c r="K58" i="590"/>
  <c r="G58" i="590"/>
  <c r="O57" i="590"/>
  <c r="M57" i="590"/>
  <c r="AB57" i="590" s="1"/>
  <c r="K57" i="590"/>
  <c r="G57" i="590"/>
  <c r="O56" i="590"/>
  <c r="M56" i="590"/>
  <c r="AB56" i="590" s="1"/>
  <c r="K56" i="590"/>
  <c r="G56" i="590"/>
  <c r="L55" i="590"/>
  <c r="O55" i="590" s="1"/>
  <c r="J55" i="590"/>
  <c r="I55" i="590"/>
  <c r="O47" i="590"/>
  <c r="M47" i="590"/>
  <c r="AA47" i="590" s="1"/>
  <c r="K47" i="590"/>
  <c r="G47" i="590"/>
  <c r="AA46" i="590"/>
  <c r="O46" i="590"/>
  <c r="M46" i="590"/>
  <c r="N46" i="590" s="1"/>
  <c r="K46" i="590"/>
  <c r="G46" i="590"/>
  <c r="O45" i="590"/>
  <c r="M45" i="590"/>
  <c r="AB45" i="590" s="1"/>
  <c r="K45" i="590"/>
  <c r="G45" i="590"/>
  <c r="O44" i="590"/>
  <c r="N44" i="590"/>
  <c r="M44" i="590"/>
  <c r="AB44" i="590" s="1"/>
  <c r="K44" i="590"/>
  <c r="G44" i="590"/>
  <c r="O43" i="590"/>
  <c r="M43" i="590"/>
  <c r="AA43" i="590" s="1"/>
  <c r="K43" i="590"/>
  <c r="G43" i="590"/>
  <c r="AA42" i="590"/>
  <c r="O42" i="590"/>
  <c r="M42" i="590"/>
  <c r="N42" i="590" s="1"/>
  <c r="K42" i="590"/>
  <c r="G42" i="590"/>
  <c r="O41" i="590"/>
  <c r="M41" i="590"/>
  <c r="AB41" i="590" s="1"/>
  <c r="K41" i="590"/>
  <c r="G41" i="590"/>
  <c r="O40" i="590"/>
  <c r="M40" i="590"/>
  <c r="K40" i="590"/>
  <c r="G40" i="590"/>
  <c r="O39" i="590"/>
  <c r="M39" i="590"/>
  <c r="AB39" i="590" s="1"/>
  <c r="K39" i="590"/>
  <c r="G39" i="590"/>
  <c r="L38" i="590"/>
  <c r="J38" i="590"/>
  <c r="I38" i="590"/>
  <c r="AB22" i="590"/>
  <c r="O22" i="590"/>
  <c r="M22" i="590"/>
  <c r="M38" i="590" s="1"/>
  <c r="K22" i="590"/>
  <c r="G22" i="590"/>
  <c r="L21" i="590"/>
  <c r="J21" i="590"/>
  <c r="I21" i="590"/>
  <c r="O21" i="590" s="1"/>
  <c r="O8" i="590"/>
  <c r="M8" i="590"/>
  <c r="K8" i="590"/>
  <c r="G8" i="590"/>
  <c r="O7" i="590"/>
  <c r="M7" i="590"/>
  <c r="AB7" i="590" s="1"/>
  <c r="K7" i="590"/>
  <c r="G7" i="590"/>
  <c r="O6" i="590"/>
  <c r="M6" i="590"/>
  <c r="AB6" i="590" s="1"/>
  <c r="K6" i="590"/>
  <c r="G6" i="590"/>
  <c r="O5" i="590"/>
  <c r="M5" i="590"/>
  <c r="K5" i="590"/>
  <c r="G5" i="590"/>
  <c r="H2" i="590"/>
  <c r="D1" i="590"/>
  <c r="X34" i="589"/>
  <c r="W34" i="589"/>
  <c r="V34" i="589"/>
  <c r="M8" i="589" s="1"/>
  <c r="P34" i="589"/>
  <c r="O34" i="589"/>
  <c r="N34" i="589"/>
  <c r="M34" i="589"/>
  <c r="G34" i="589"/>
  <c r="O16" i="589"/>
  <c r="N16" i="589"/>
  <c r="M16" i="589"/>
  <c r="I8" i="589" s="1"/>
  <c r="J16" i="589"/>
  <c r="I16" i="589"/>
  <c r="H16" i="589"/>
  <c r="G16" i="589"/>
  <c r="F16" i="589"/>
  <c r="E16" i="589"/>
  <c r="F8" i="589"/>
  <c r="M7" i="589"/>
  <c r="K7" i="589"/>
  <c r="I7" i="589"/>
  <c r="G7" i="589"/>
  <c r="F7" i="589"/>
  <c r="E7" i="589"/>
  <c r="M6" i="589"/>
  <c r="K6" i="589"/>
  <c r="I6" i="589"/>
  <c r="G6" i="589"/>
  <c r="F6" i="589"/>
  <c r="E6" i="589"/>
  <c r="AD140" i="588"/>
  <c r="Z140" i="588"/>
  <c r="Y140" i="588"/>
  <c r="L140" i="588"/>
  <c r="J140" i="588"/>
  <c r="K140" i="588" s="1"/>
  <c r="I140" i="588"/>
  <c r="O126" i="588"/>
  <c r="M126" i="588"/>
  <c r="AF126" i="588" s="1"/>
  <c r="K126" i="588"/>
  <c r="G126" i="588"/>
  <c r="AE125" i="588"/>
  <c r="O125" i="588"/>
  <c r="N125" i="588"/>
  <c r="M125" i="588"/>
  <c r="AF125" i="588" s="1"/>
  <c r="K125" i="588"/>
  <c r="Q125" i="588" s="1"/>
  <c r="G125" i="588"/>
  <c r="AF124" i="588"/>
  <c r="AE124" i="588"/>
  <c r="O124" i="588"/>
  <c r="N124" i="588"/>
  <c r="Q124" i="588" s="1"/>
  <c r="M124" i="588"/>
  <c r="K124" i="588"/>
  <c r="G124" i="588"/>
  <c r="AD123" i="588"/>
  <c r="Z123" i="588"/>
  <c r="Y123" i="588"/>
  <c r="L123" i="588"/>
  <c r="J123" i="588"/>
  <c r="I123" i="588"/>
  <c r="AF109" i="588"/>
  <c r="O109" i="588"/>
  <c r="M109" i="588"/>
  <c r="K109" i="588"/>
  <c r="G109" i="588"/>
  <c r="O108" i="588"/>
  <c r="M108" i="588"/>
  <c r="N108" i="588" s="1"/>
  <c r="K108" i="588"/>
  <c r="G108" i="588"/>
  <c r="AE107" i="588"/>
  <c r="O107" i="588"/>
  <c r="M107" i="588"/>
  <c r="N107" i="588" s="1"/>
  <c r="K107" i="588"/>
  <c r="G107" i="588"/>
  <c r="AD106" i="588"/>
  <c r="Z106" i="588"/>
  <c r="Y106" i="588"/>
  <c r="L106" i="588"/>
  <c r="O106" i="588" s="1"/>
  <c r="J106" i="588"/>
  <c r="K106" i="588" s="1"/>
  <c r="I106" i="588"/>
  <c r="O91" i="588"/>
  <c r="M91" i="588"/>
  <c r="K91" i="588"/>
  <c r="G91" i="588"/>
  <c r="O90" i="588"/>
  <c r="M90" i="588"/>
  <c r="AF90" i="588" s="1"/>
  <c r="K90" i="588"/>
  <c r="G90" i="588"/>
  <c r="AD89" i="588"/>
  <c r="Z89" i="588"/>
  <c r="Y89" i="588"/>
  <c r="L89" i="588"/>
  <c r="O89" i="588" s="1"/>
  <c r="J89" i="588"/>
  <c r="K89" i="588" s="1"/>
  <c r="I89" i="588"/>
  <c r="AF74" i="588"/>
  <c r="O74" i="588"/>
  <c r="N74" i="588"/>
  <c r="Q74" i="588" s="1"/>
  <c r="M74" i="588"/>
  <c r="AE74" i="588" s="1"/>
  <c r="K74" i="588"/>
  <c r="G74" i="588"/>
  <c r="O73" i="588"/>
  <c r="M73" i="588"/>
  <c r="K73" i="588"/>
  <c r="G73" i="588"/>
  <c r="AD72" i="588"/>
  <c r="Z72" i="588"/>
  <c r="Y72" i="588"/>
  <c r="O72" i="588"/>
  <c r="L72" i="588"/>
  <c r="K72" i="588"/>
  <c r="J72" i="588"/>
  <c r="I72" i="588"/>
  <c r="O64" i="588"/>
  <c r="M64" i="588"/>
  <c r="AF64" i="588" s="1"/>
  <c r="K64" i="588"/>
  <c r="G64" i="588"/>
  <c r="AF63" i="588"/>
  <c r="AE63" i="588"/>
  <c r="O63" i="588"/>
  <c r="N63" i="588"/>
  <c r="Q63" i="588" s="1"/>
  <c r="M63" i="588"/>
  <c r="K63" i="588"/>
  <c r="G63" i="588"/>
  <c r="AF62" i="588"/>
  <c r="O62" i="588"/>
  <c r="N62" i="588"/>
  <c r="M62" i="588"/>
  <c r="AE62" i="588" s="1"/>
  <c r="K62" i="588"/>
  <c r="G62" i="588"/>
  <c r="O61" i="588"/>
  <c r="M61" i="588"/>
  <c r="N61" i="588" s="1"/>
  <c r="K61" i="588"/>
  <c r="G61" i="588"/>
  <c r="O60" i="588"/>
  <c r="M60" i="588"/>
  <c r="AF60" i="588" s="1"/>
  <c r="K60" i="588"/>
  <c r="G60" i="588"/>
  <c r="AF59" i="588"/>
  <c r="AE59" i="588"/>
  <c r="O59" i="588"/>
  <c r="M59" i="588"/>
  <c r="N59" i="588" s="1"/>
  <c r="Q59" i="588" s="1"/>
  <c r="K59" i="588"/>
  <c r="G59" i="588"/>
  <c r="O58" i="588"/>
  <c r="M58" i="588"/>
  <c r="K58" i="588"/>
  <c r="G58" i="588"/>
  <c r="O57" i="588"/>
  <c r="N57" i="588"/>
  <c r="Q57" i="588" s="1"/>
  <c r="M57" i="588"/>
  <c r="AF57" i="588" s="1"/>
  <c r="K57" i="588"/>
  <c r="G57" i="588"/>
  <c r="O56" i="588"/>
  <c r="M56" i="588"/>
  <c r="K56" i="588"/>
  <c r="G56" i="588"/>
  <c r="AD55" i="588"/>
  <c r="Z55" i="588"/>
  <c r="Y55" i="588"/>
  <c r="L55" i="588"/>
  <c r="J55" i="588"/>
  <c r="I55" i="588"/>
  <c r="K55" i="588" s="1"/>
  <c r="O44" i="588"/>
  <c r="M44" i="588"/>
  <c r="N44" i="588" s="1"/>
  <c r="K44" i="588"/>
  <c r="G44" i="588"/>
  <c r="O43" i="588"/>
  <c r="M43" i="588"/>
  <c r="AF43" i="588" s="1"/>
  <c r="K43" i="588"/>
  <c r="G43" i="588"/>
  <c r="AE42" i="588"/>
  <c r="O42" i="588"/>
  <c r="M42" i="588"/>
  <c r="N42" i="588" s="1"/>
  <c r="K42" i="588"/>
  <c r="G42" i="588"/>
  <c r="O41" i="588"/>
  <c r="M41" i="588"/>
  <c r="N41" i="588" s="1"/>
  <c r="K41" i="588"/>
  <c r="G41" i="588"/>
  <c r="O40" i="588"/>
  <c r="M40" i="588"/>
  <c r="N40" i="588" s="1"/>
  <c r="K40" i="588"/>
  <c r="G40" i="588"/>
  <c r="O39" i="588"/>
  <c r="N39" i="588"/>
  <c r="Q39" i="588" s="1"/>
  <c r="M39" i="588"/>
  <c r="K39" i="588"/>
  <c r="G39" i="588"/>
  <c r="AD38" i="588"/>
  <c r="AD2" i="588" s="1"/>
  <c r="Z38" i="588"/>
  <c r="Y38" i="588"/>
  <c r="L38" i="588"/>
  <c r="O38" i="588" s="1"/>
  <c r="J38" i="588"/>
  <c r="K38" i="588" s="1"/>
  <c r="I38" i="588"/>
  <c r="O28" i="588"/>
  <c r="M28" i="588"/>
  <c r="AF28" i="588" s="1"/>
  <c r="K28" i="588"/>
  <c r="G28" i="588"/>
  <c r="AE27" i="588"/>
  <c r="O27" i="588"/>
  <c r="M27" i="588"/>
  <c r="AF27" i="588" s="1"/>
  <c r="K27" i="588"/>
  <c r="G27" i="588"/>
  <c r="O26" i="588"/>
  <c r="M26" i="588"/>
  <c r="K26" i="588"/>
  <c r="G26" i="588"/>
  <c r="AE25" i="588"/>
  <c r="O25" i="588"/>
  <c r="M25" i="588"/>
  <c r="AF25" i="588" s="1"/>
  <c r="K25" i="588"/>
  <c r="G25" i="588"/>
  <c r="O24" i="588"/>
  <c r="N24" i="588"/>
  <c r="M24" i="588"/>
  <c r="AF24" i="588" s="1"/>
  <c r="K24" i="588"/>
  <c r="G24" i="588"/>
  <c r="AE23" i="588"/>
  <c r="O23" i="588"/>
  <c r="M23" i="588"/>
  <c r="AF23" i="588" s="1"/>
  <c r="K23" i="588"/>
  <c r="G23" i="588"/>
  <c r="O22" i="588"/>
  <c r="M22" i="588"/>
  <c r="K22" i="588"/>
  <c r="G22" i="588"/>
  <c r="AD21" i="588"/>
  <c r="Z21" i="588"/>
  <c r="Y21" i="588"/>
  <c r="L21" i="588"/>
  <c r="J21" i="588"/>
  <c r="I21" i="588"/>
  <c r="K21" i="588" s="1"/>
  <c r="AF9" i="588"/>
  <c r="O9" i="588"/>
  <c r="M9" i="588"/>
  <c r="AE9" i="588" s="1"/>
  <c r="K9" i="588"/>
  <c r="G9" i="588"/>
  <c r="O8" i="588"/>
  <c r="N8" i="588"/>
  <c r="M8" i="588"/>
  <c r="K8" i="588"/>
  <c r="G8" i="588"/>
  <c r="O7" i="588"/>
  <c r="N7" i="588"/>
  <c r="Q7" i="588" s="1"/>
  <c r="M7" i="588"/>
  <c r="AF7" i="588" s="1"/>
  <c r="K7" i="588"/>
  <c r="G7" i="588"/>
  <c r="O6" i="588"/>
  <c r="M6" i="588"/>
  <c r="AF6" i="588" s="1"/>
  <c r="K6" i="588"/>
  <c r="G6" i="588"/>
  <c r="O5" i="588"/>
  <c r="M5" i="588"/>
  <c r="AF5" i="588" s="1"/>
  <c r="K5" i="588"/>
  <c r="G5" i="588"/>
  <c r="H2" i="588"/>
  <c r="D1" i="588"/>
  <c r="L140" i="587"/>
  <c r="J140" i="587"/>
  <c r="K140" i="587" s="1"/>
  <c r="I140" i="587"/>
  <c r="O135" i="587"/>
  <c r="M135" i="587"/>
  <c r="N135" i="587" s="1"/>
  <c r="K135" i="587"/>
  <c r="G135" i="587"/>
  <c r="O134" i="587"/>
  <c r="M134" i="587"/>
  <c r="N134" i="587" s="1"/>
  <c r="K134" i="587"/>
  <c r="G134" i="587"/>
  <c r="AA133" i="587"/>
  <c r="O133" i="587"/>
  <c r="M133" i="587"/>
  <c r="AB133" i="587" s="1"/>
  <c r="K133" i="587"/>
  <c r="G133" i="587"/>
  <c r="O132" i="587"/>
  <c r="M132" i="587"/>
  <c r="AB132" i="587" s="1"/>
  <c r="K132" i="587"/>
  <c r="G132" i="587"/>
  <c r="AA131" i="587"/>
  <c r="O131" i="587"/>
  <c r="M131" i="587"/>
  <c r="AB131" i="587" s="1"/>
  <c r="K131" i="587"/>
  <c r="G131" i="587"/>
  <c r="O130" i="587"/>
  <c r="M130" i="587"/>
  <c r="N130" i="587" s="1"/>
  <c r="K130" i="587"/>
  <c r="G130" i="587"/>
  <c r="O129" i="587"/>
  <c r="M129" i="587"/>
  <c r="AB129" i="587" s="1"/>
  <c r="K129" i="587"/>
  <c r="G129" i="587"/>
  <c r="AA128" i="587"/>
  <c r="O128" i="587"/>
  <c r="M128" i="587"/>
  <c r="AB128" i="587" s="1"/>
  <c r="K128" i="587"/>
  <c r="G128" i="587"/>
  <c r="AB127" i="587"/>
  <c r="AA127" i="587"/>
  <c r="O127" i="587"/>
  <c r="M127" i="587"/>
  <c r="N127" i="587" s="1"/>
  <c r="Q127" i="587" s="1"/>
  <c r="K127" i="587"/>
  <c r="G127" i="587"/>
  <c r="O126" i="587"/>
  <c r="M126" i="587"/>
  <c r="N126" i="587" s="1"/>
  <c r="K126" i="587"/>
  <c r="G126" i="587"/>
  <c r="O125" i="587"/>
  <c r="M125" i="587"/>
  <c r="AB125" i="587" s="1"/>
  <c r="K125" i="587"/>
  <c r="G125" i="587"/>
  <c r="O124" i="587"/>
  <c r="M124" i="587"/>
  <c r="K124" i="587"/>
  <c r="G124" i="587"/>
  <c r="L123" i="587"/>
  <c r="J123" i="587"/>
  <c r="I123" i="587"/>
  <c r="AB118" i="587"/>
  <c r="O118" i="587"/>
  <c r="M118" i="587"/>
  <c r="AA118" i="587" s="1"/>
  <c r="K118" i="587"/>
  <c r="G118" i="587"/>
  <c r="O117" i="587"/>
  <c r="M117" i="587"/>
  <c r="N117" i="587" s="1"/>
  <c r="K117" i="587"/>
  <c r="G117" i="587"/>
  <c r="O116" i="587"/>
  <c r="M116" i="587"/>
  <c r="AB116" i="587" s="1"/>
  <c r="K116" i="587"/>
  <c r="G116" i="587"/>
  <c r="O115" i="587"/>
  <c r="M115" i="587"/>
  <c r="AB115" i="587" s="1"/>
  <c r="K115" i="587"/>
  <c r="G115" i="587"/>
  <c r="O114" i="587"/>
  <c r="M114" i="587"/>
  <c r="K114" i="587"/>
  <c r="G114" i="587"/>
  <c r="O113" i="587"/>
  <c r="M113" i="587"/>
  <c r="N113" i="587" s="1"/>
  <c r="K113" i="587"/>
  <c r="G113" i="587"/>
  <c r="O112" i="587"/>
  <c r="M112" i="587"/>
  <c r="AB112" i="587" s="1"/>
  <c r="K112" i="587"/>
  <c r="G112" i="587"/>
  <c r="O111" i="587"/>
  <c r="M111" i="587"/>
  <c r="AB111" i="587" s="1"/>
  <c r="K111" i="587"/>
  <c r="G111" i="587"/>
  <c r="AB110" i="587"/>
  <c r="O110" i="587"/>
  <c r="M110" i="587"/>
  <c r="AA110" i="587" s="1"/>
  <c r="K110" i="587"/>
  <c r="G110" i="587"/>
  <c r="O109" i="587"/>
  <c r="M109" i="587"/>
  <c r="AB109" i="587" s="1"/>
  <c r="K109" i="587"/>
  <c r="G109" i="587"/>
  <c r="O108" i="587"/>
  <c r="M108" i="587"/>
  <c r="AB108" i="587" s="1"/>
  <c r="K108" i="587"/>
  <c r="G108" i="587"/>
  <c r="O107" i="587"/>
  <c r="M107" i="587"/>
  <c r="AB107" i="587" s="1"/>
  <c r="K107" i="587"/>
  <c r="G107" i="587"/>
  <c r="L106" i="587"/>
  <c r="O106" i="587" s="1"/>
  <c r="J106" i="587"/>
  <c r="K106" i="587" s="1"/>
  <c r="I106" i="587"/>
  <c r="P92" i="587"/>
  <c r="O92" i="587"/>
  <c r="N92" i="587"/>
  <c r="M92" i="587"/>
  <c r="K92" i="587"/>
  <c r="G92" i="587"/>
  <c r="O91" i="587"/>
  <c r="M91" i="587"/>
  <c r="N91" i="587" s="1"/>
  <c r="K91" i="587"/>
  <c r="G91" i="587"/>
  <c r="O90" i="587"/>
  <c r="N90" i="587"/>
  <c r="M90" i="587"/>
  <c r="K90" i="587"/>
  <c r="G90" i="587"/>
  <c r="L89" i="587"/>
  <c r="O89" i="587" s="1"/>
  <c r="J89" i="587"/>
  <c r="K89" i="587" s="1"/>
  <c r="I89" i="587"/>
  <c r="O74" i="587"/>
  <c r="M74" i="587"/>
  <c r="K74" i="587"/>
  <c r="G74" i="587"/>
  <c r="AA73" i="587"/>
  <c r="O73" i="587"/>
  <c r="M73" i="587"/>
  <c r="AB73" i="587" s="1"/>
  <c r="K73" i="587"/>
  <c r="G73" i="587"/>
  <c r="L72" i="587"/>
  <c r="O72" i="587" s="1"/>
  <c r="J72" i="587"/>
  <c r="K72" i="587" s="1"/>
  <c r="I72" i="587"/>
  <c r="AA64" i="587"/>
  <c r="O64" i="587"/>
  <c r="M64" i="587"/>
  <c r="N64" i="587" s="1"/>
  <c r="K64" i="587"/>
  <c r="G64" i="587"/>
  <c r="O63" i="587"/>
  <c r="M63" i="587"/>
  <c r="N63" i="587" s="1"/>
  <c r="K63" i="587"/>
  <c r="G63" i="587"/>
  <c r="O62" i="587"/>
  <c r="M62" i="587"/>
  <c r="AB62" i="587" s="1"/>
  <c r="K62" i="587"/>
  <c r="G62" i="587"/>
  <c r="O61" i="587"/>
  <c r="M61" i="587"/>
  <c r="K61" i="587"/>
  <c r="G61" i="587"/>
  <c r="AA60" i="587"/>
  <c r="O60" i="587"/>
  <c r="M60" i="587"/>
  <c r="N60" i="587" s="1"/>
  <c r="K60" i="587"/>
  <c r="P60" i="587" s="1"/>
  <c r="G60" i="587"/>
  <c r="O59" i="587"/>
  <c r="M59" i="587"/>
  <c r="N59" i="587" s="1"/>
  <c r="K59" i="587"/>
  <c r="G59" i="587"/>
  <c r="O58" i="587"/>
  <c r="M58" i="587"/>
  <c r="AB58" i="587" s="1"/>
  <c r="K58" i="587"/>
  <c r="G58" i="587"/>
  <c r="O57" i="587"/>
  <c r="N57" i="587"/>
  <c r="Q57" i="587" s="1"/>
  <c r="M57" i="587"/>
  <c r="AB57" i="587" s="1"/>
  <c r="K57" i="587"/>
  <c r="G57" i="587"/>
  <c r="AB56" i="587"/>
  <c r="O56" i="587"/>
  <c r="M56" i="587"/>
  <c r="AA56" i="587" s="1"/>
  <c r="K56" i="587"/>
  <c r="G56" i="587"/>
  <c r="L55" i="587"/>
  <c r="O55" i="587" s="1"/>
  <c r="J55" i="587"/>
  <c r="K55" i="587" s="1"/>
  <c r="I55" i="587"/>
  <c r="O47" i="587"/>
  <c r="M47" i="587"/>
  <c r="N47" i="587" s="1"/>
  <c r="K47" i="587"/>
  <c r="G47" i="587"/>
  <c r="O46" i="587"/>
  <c r="N46" i="587"/>
  <c r="M46" i="587"/>
  <c r="AB46" i="587" s="1"/>
  <c r="K46" i="587"/>
  <c r="G46" i="587"/>
  <c r="O45" i="587"/>
  <c r="N45" i="587"/>
  <c r="M45" i="587"/>
  <c r="AB45" i="587" s="1"/>
  <c r="K45" i="587"/>
  <c r="Q45" i="587" s="1"/>
  <c r="G45" i="587"/>
  <c r="AB44" i="587"/>
  <c r="O44" i="587"/>
  <c r="M44" i="587"/>
  <c r="K44" i="587"/>
  <c r="G44" i="587"/>
  <c r="O43" i="587"/>
  <c r="N43" i="587"/>
  <c r="M43" i="587"/>
  <c r="AB43" i="587" s="1"/>
  <c r="K43" i="587"/>
  <c r="G43" i="587"/>
  <c r="O42" i="587"/>
  <c r="N42" i="587"/>
  <c r="Q42" i="587" s="1"/>
  <c r="M42" i="587"/>
  <c r="AB42" i="587" s="1"/>
  <c r="K42" i="587"/>
  <c r="G42" i="587"/>
  <c r="AB41" i="587"/>
  <c r="AA41" i="587"/>
  <c r="O41" i="587"/>
  <c r="N41" i="587"/>
  <c r="Q41" i="587" s="1"/>
  <c r="M41" i="587"/>
  <c r="K41" i="587"/>
  <c r="G41" i="587"/>
  <c r="O40" i="587"/>
  <c r="M40" i="587"/>
  <c r="K40" i="587"/>
  <c r="G40" i="587"/>
  <c r="O39" i="587"/>
  <c r="N39" i="587"/>
  <c r="Q39" i="587" s="1"/>
  <c r="M39" i="587"/>
  <c r="K39" i="587"/>
  <c r="G39" i="587"/>
  <c r="L38" i="587"/>
  <c r="K38" i="587"/>
  <c r="J38" i="587"/>
  <c r="I38" i="587"/>
  <c r="O22" i="587"/>
  <c r="M22" i="587"/>
  <c r="M38" i="587" s="1"/>
  <c r="K22" i="587"/>
  <c r="G22" i="587"/>
  <c r="L21" i="587"/>
  <c r="O21" i="587" s="1"/>
  <c r="J21" i="587"/>
  <c r="K21" i="587" s="1"/>
  <c r="I21" i="587"/>
  <c r="O8" i="587"/>
  <c r="M8" i="587"/>
  <c r="AB8" i="587" s="1"/>
  <c r="K8" i="587"/>
  <c r="G8" i="587"/>
  <c r="AB7" i="587"/>
  <c r="O7" i="587"/>
  <c r="M7" i="587"/>
  <c r="K7" i="587"/>
  <c r="G7" i="587"/>
  <c r="O6" i="587"/>
  <c r="M6" i="587"/>
  <c r="K6" i="587"/>
  <c r="G6" i="587"/>
  <c r="O5" i="587"/>
  <c r="M5" i="587"/>
  <c r="K5" i="587"/>
  <c r="G5" i="587"/>
  <c r="H2" i="587"/>
  <c r="D1" i="587"/>
  <c r="F3" i="586" s="1"/>
  <c r="X34" i="586"/>
  <c r="W34" i="586"/>
  <c r="V34" i="586"/>
  <c r="P34" i="586"/>
  <c r="M8" i="586" s="1"/>
  <c r="O34" i="586"/>
  <c r="N34" i="586"/>
  <c r="M34" i="586"/>
  <c r="G34" i="586"/>
  <c r="N16" i="586"/>
  <c r="M16" i="586"/>
  <c r="I8" i="586" s="1"/>
  <c r="J16" i="586"/>
  <c r="E8" i="586" s="1"/>
  <c r="I16" i="586"/>
  <c r="H16" i="586"/>
  <c r="G16" i="586"/>
  <c r="F16" i="586"/>
  <c r="E16" i="586"/>
  <c r="F8" i="586"/>
  <c r="M7" i="586"/>
  <c r="K7" i="586"/>
  <c r="I7" i="586"/>
  <c r="G7" i="586"/>
  <c r="F7" i="586"/>
  <c r="E7" i="586"/>
  <c r="R6" i="586"/>
  <c r="M6" i="586"/>
  <c r="K6" i="586"/>
  <c r="I6" i="586"/>
  <c r="G6" i="586"/>
  <c r="F6" i="586"/>
  <c r="E6" i="586"/>
  <c r="AD140" i="585"/>
  <c r="Z140" i="585"/>
  <c r="Y140" i="585"/>
  <c r="T140" i="585"/>
  <c r="S140" i="585"/>
  <c r="O140" i="585"/>
  <c r="L140" i="585"/>
  <c r="J140" i="585"/>
  <c r="I140" i="585"/>
  <c r="AE126" i="585"/>
  <c r="O126" i="585"/>
  <c r="N126" i="585"/>
  <c r="Q126" i="585" s="1"/>
  <c r="M126" i="585"/>
  <c r="M140" i="585" s="1"/>
  <c r="K126" i="585"/>
  <c r="G126" i="585"/>
  <c r="AF125" i="585"/>
  <c r="O125" i="585"/>
  <c r="M125" i="585"/>
  <c r="K125" i="585"/>
  <c r="G125" i="585"/>
  <c r="AF124" i="585"/>
  <c r="AE124" i="585"/>
  <c r="O124" i="585"/>
  <c r="N124" i="585"/>
  <c r="M124" i="585"/>
  <c r="K124" i="585"/>
  <c r="G124" i="585"/>
  <c r="AD123" i="585"/>
  <c r="Z123" i="585"/>
  <c r="Y123" i="585"/>
  <c r="T123" i="585"/>
  <c r="S123" i="585"/>
  <c r="M123" i="585"/>
  <c r="AF123" i="585" s="1"/>
  <c r="AG107" i="585" s="1"/>
  <c r="L123" i="585"/>
  <c r="O123" i="585" s="1"/>
  <c r="J123" i="585"/>
  <c r="I123" i="585"/>
  <c r="O109" i="585"/>
  <c r="M109" i="585"/>
  <c r="AF109" i="585" s="1"/>
  <c r="K109" i="585"/>
  <c r="G109" i="585"/>
  <c r="O108" i="585"/>
  <c r="M108" i="585"/>
  <c r="AF108" i="585" s="1"/>
  <c r="K108" i="585"/>
  <c r="G108" i="585"/>
  <c r="O107" i="585"/>
  <c r="M107" i="585"/>
  <c r="K107" i="585"/>
  <c r="G107" i="585"/>
  <c r="AD106" i="585"/>
  <c r="Z106" i="585"/>
  <c r="Y106" i="585"/>
  <c r="T106" i="585"/>
  <c r="S106" i="585"/>
  <c r="L106" i="585"/>
  <c r="J106" i="585"/>
  <c r="I106" i="585"/>
  <c r="O91" i="585"/>
  <c r="M91" i="585"/>
  <c r="N91" i="585" s="1"/>
  <c r="Q91" i="585" s="1"/>
  <c r="K91" i="585"/>
  <c r="G91" i="585"/>
  <c r="O90" i="585"/>
  <c r="M90" i="585"/>
  <c r="AE90" i="585" s="1"/>
  <c r="K90" i="585"/>
  <c r="G90" i="585"/>
  <c r="AD89" i="585"/>
  <c r="Z89" i="585"/>
  <c r="Y89" i="585"/>
  <c r="T89" i="585"/>
  <c r="S89" i="585"/>
  <c r="L89" i="585"/>
  <c r="O89" i="585" s="1"/>
  <c r="J89" i="585"/>
  <c r="K89" i="585" s="1"/>
  <c r="I89" i="585"/>
  <c r="AF75" i="585"/>
  <c r="O75" i="585"/>
  <c r="M75" i="585"/>
  <c r="N75" i="585" s="1"/>
  <c r="K75" i="585"/>
  <c r="G75" i="585"/>
  <c r="AF74" i="585"/>
  <c r="O74" i="585"/>
  <c r="N74" i="585"/>
  <c r="M74" i="585"/>
  <c r="AE74" i="585" s="1"/>
  <c r="K74" i="585"/>
  <c r="G74" i="585"/>
  <c r="AE73" i="585"/>
  <c r="O73" i="585"/>
  <c r="M73" i="585"/>
  <c r="K73" i="585"/>
  <c r="G73" i="585"/>
  <c r="AD72" i="585"/>
  <c r="Z72" i="585"/>
  <c r="Y72" i="585"/>
  <c r="T72" i="585"/>
  <c r="S72" i="585"/>
  <c r="L72" i="585"/>
  <c r="J72" i="585"/>
  <c r="I72" i="585"/>
  <c r="O64" i="585"/>
  <c r="M64" i="585"/>
  <c r="AF64" i="585" s="1"/>
  <c r="K64" i="585"/>
  <c r="G64" i="585"/>
  <c r="AF63" i="585"/>
  <c r="AE63" i="585"/>
  <c r="O63" i="585"/>
  <c r="N63" i="585"/>
  <c r="P63" i="585" s="1"/>
  <c r="M63" i="585"/>
  <c r="K63" i="585"/>
  <c r="G63" i="585"/>
  <c r="O62" i="585"/>
  <c r="M62" i="585"/>
  <c r="K62" i="585"/>
  <c r="G62" i="585"/>
  <c r="O61" i="585"/>
  <c r="M61" i="585"/>
  <c r="AF61" i="585" s="1"/>
  <c r="K61" i="585"/>
  <c r="G61" i="585"/>
  <c r="O60" i="585"/>
  <c r="M60" i="585"/>
  <c r="AF60" i="585" s="1"/>
  <c r="K60" i="585"/>
  <c r="G60" i="585"/>
  <c r="AF59" i="585"/>
  <c r="AE59" i="585"/>
  <c r="O59" i="585"/>
  <c r="N59" i="585"/>
  <c r="M59" i="585"/>
  <c r="K59" i="585"/>
  <c r="G59" i="585"/>
  <c r="O58" i="585"/>
  <c r="M58" i="585"/>
  <c r="K58" i="585"/>
  <c r="G58" i="585"/>
  <c r="O57" i="585"/>
  <c r="M57" i="585"/>
  <c r="AF57" i="585" s="1"/>
  <c r="K57" i="585"/>
  <c r="G57" i="585"/>
  <c r="O56" i="585"/>
  <c r="M56" i="585"/>
  <c r="K56" i="585"/>
  <c r="G56" i="585"/>
  <c r="AD55" i="585"/>
  <c r="Q6" i="583"/>
  <c r="Z55" i="585"/>
  <c r="Y55" i="585"/>
  <c r="T55" i="585"/>
  <c r="S55" i="585"/>
  <c r="L55" i="585"/>
  <c r="O55" i="585" s="1"/>
  <c r="J55" i="585"/>
  <c r="I55" i="585"/>
  <c r="O44" i="585"/>
  <c r="M44" i="585"/>
  <c r="AF44" i="585" s="1"/>
  <c r="K44" i="585"/>
  <c r="G44" i="585"/>
  <c r="O43" i="585"/>
  <c r="N43" i="585"/>
  <c r="Q43" i="585" s="1"/>
  <c r="M43" i="585"/>
  <c r="K43" i="585"/>
  <c r="G43" i="585"/>
  <c r="AF42" i="585"/>
  <c r="Q42" i="585"/>
  <c r="P42" i="585"/>
  <c r="O42" i="585"/>
  <c r="N42" i="585"/>
  <c r="M42" i="585"/>
  <c r="AE42" i="585" s="1"/>
  <c r="K42" i="585"/>
  <c r="G42" i="585"/>
  <c r="O41" i="585"/>
  <c r="M41" i="585"/>
  <c r="N41" i="585" s="1"/>
  <c r="K41" i="585"/>
  <c r="G41" i="585"/>
  <c r="O40" i="585"/>
  <c r="M40" i="585"/>
  <c r="AF40" i="585" s="1"/>
  <c r="K40" i="585"/>
  <c r="G40" i="585"/>
  <c r="AF39" i="585"/>
  <c r="O39" i="585"/>
  <c r="M39" i="585"/>
  <c r="AE39" i="585" s="1"/>
  <c r="K39" i="585"/>
  <c r="G39" i="585"/>
  <c r="AD38" i="585"/>
  <c r="Z38" i="585"/>
  <c r="Y38" i="585"/>
  <c r="T38" i="585"/>
  <c r="S38" i="585"/>
  <c r="L38" i="585"/>
  <c r="O38" i="585" s="1"/>
  <c r="J38" i="585"/>
  <c r="K38" i="585" s="1"/>
  <c r="I38" i="585"/>
  <c r="O28" i="585"/>
  <c r="N28" i="585"/>
  <c r="Q28" i="585" s="1"/>
  <c r="M28" i="585"/>
  <c r="AF28" i="585" s="1"/>
  <c r="K28" i="585"/>
  <c r="G28" i="585"/>
  <c r="AF27" i="585"/>
  <c r="AE27" i="585"/>
  <c r="O27" i="585"/>
  <c r="M27" i="585"/>
  <c r="N27" i="585" s="1"/>
  <c r="K27" i="585"/>
  <c r="G27" i="585"/>
  <c r="AF26" i="585"/>
  <c r="AE26" i="585"/>
  <c r="O26" i="585"/>
  <c r="N26" i="585"/>
  <c r="P26" i="585" s="1"/>
  <c r="M26" i="585"/>
  <c r="K26" i="585"/>
  <c r="G26" i="585"/>
  <c r="O25" i="585"/>
  <c r="M25" i="585"/>
  <c r="N25" i="585" s="1"/>
  <c r="K25" i="585"/>
  <c r="G25" i="585"/>
  <c r="AE24" i="585"/>
  <c r="O24" i="585"/>
  <c r="N24" i="585"/>
  <c r="M24" i="585"/>
  <c r="AF24" i="585" s="1"/>
  <c r="K24" i="585"/>
  <c r="G24" i="585"/>
  <c r="O23" i="585"/>
  <c r="M23" i="585"/>
  <c r="K23" i="585"/>
  <c r="G23" i="585"/>
  <c r="AF22" i="585"/>
  <c r="O22" i="585"/>
  <c r="M22" i="585"/>
  <c r="K22" i="585"/>
  <c r="G22" i="585"/>
  <c r="AD21" i="585"/>
  <c r="Z21" i="585"/>
  <c r="Y21" i="585"/>
  <c r="T21" i="585"/>
  <c r="S21" i="585"/>
  <c r="L21" i="585"/>
  <c r="J21" i="585"/>
  <c r="K21" i="585" s="1"/>
  <c r="I21" i="585"/>
  <c r="O9" i="585"/>
  <c r="M9" i="585"/>
  <c r="AF9" i="585" s="1"/>
  <c r="K9" i="585"/>
  <c r="G9" i="585"/>
  <c r="AE8" i="585"/>
  <c r="O8" i="585"/>
  <c r="M8" i="585"/>
  <c r="AF8" i="585" s="1"/>
  <c r="K8" i="585"/>
  <c r="G8" i="585"/>
  <c r="AF7" i="585"/>
  <c r="AE7" i="585"/>
  <c r="O7" i="585"/>
  <c r="M7" i="585"/>
  <c r="N7" i="585" s="1"/>
  <c r="P7" i="585" s="1"/>
  <c r="K7" i="585"/>
  <c r="G7" i="585"/>
  <c r="AF6" i="585"/>
  <c r="O6" i="585"/>
  <c r="N6" i="585"/>
  <c r="M6" i="585"/>
  <c r="AE6" i="585" s="1"/>
  <c r="K6" i="585"/>
  <c r="G6" i="585"/>
  <c r="O5" i="585"/>
  <c r="M5" i="585"/>
  <c r="K5" i="585"/>
  <c r="G5" i="585"/>
  <c r="H2" i="585"/>
  <c r="D1" i="585"/>
  <c r="T140" i="584"/>
  <c r="S140" i="584"/>
  <c r="L140" i="584"/>
  <c r="O140" i="584" s="1"/>
  <c r="K140" i="584"/>
  <c r="J140" i="584"/>
  <c r="I140" i="584"/>
  <c r="O135" i="584"/>
  <c r="M135" i="584"/>
  <c r="K135" i="584"/>
  <c r="G135" i="584"/>
  <c r="AA134" i="584"/>
  <c r="O134" i="584"/>
  <c r="M134" i="584"/>
  <c r="K134" i="584"/>
  <c r="G134" i="584"/>
  <c r="O133" i="584"/>
  <c r="M133" i="584"/>
  <c r="K133" i="584"/>
  <c r="G133" i="584"/>
  <c r="O132" i="584"/>
  <c r="M132" i="584"/>
  <c r="AB132" i="584" s="1"/>
  <c r="K132" i="584"/>
  <c r="G132" i="584"/>
  <c r="AB131" i="584"/>
  <c r="AA131" i="584"/>
  <c r="O131" i="584"/>
  <c r="M131" i="584"/>
  <c r="N131" i="584" s="1"/>
  <c r="K131" i="584"/>
  <c r="G131" i="584"/>
  <c r="AA130" i="584"/>
  <c r="O130" i="584"/>
  <c r="M130" i="584"/>
  <c r="N130" i="584" s="1"/>
  <c r="K130" i="584"/>
  <c r="G130" i="584"/>
  <c r="AA129" i="584"/>
  <c r="O129" i="584"/>
  <c r="N129" i="584"/>
  <c r="P129" i="584" s="1"/>
  <c r="M129" i="584"/>
  <c r="AB129" i="584" s="1"/>
  <c r="K129" i="584"/>
  <c r="G129" i="584"/>
  <c r="O128" i="584"/>
  <c r="M128" i="584"/>
  <c r="AB128" i="584" s="1"/>
  <c r="K128" i="584"/>
  <c r="G128" i="584"/>
  <c r="AB127" i="584"/>
  <c r="AA127" i="584"/>
  <c r="O127" i="584"/>
  <c r="N127" i="584"/>
  <c r="M127" i="584"/>
  <c r="K127" i="584"/>
  <c r="G127" i="584"/>
  <c r="AB126" i="584"/>
  <c r="AA126" i="584"/>
  <c r="O126" i="584"/>
  <c r="N126" i="584"/>
  <c r="M126" i="584"/>
  <c r="K126" i="584"/>
  <c r="G126" i="584"/>
  <c r="O125" i="584"/>
  <c r="M125" i="584"/>
  <c r="K125" i="584"/>
  <c r="G125" i="584"/>
  <c r="AA124" i="584"/>
  <c r="O124" i="584"/>
  <c r="M124" i="584"/>
  <c r="K124" i="584"/>
  <c r="G124" i="584"/>
  <c r="T123" i="584"/>
  <c r="S123" i="584"/>
  <c r="O123" i="584"/>
  <c r="L123" i="584"/>
  <c r="J123" i="584"/>
  <c r="K123" i="584" s="1"/>
  <c r="I123" i="584"/>
  <c r="O118" i="584"/>
  <c r="M118" i="584"/>
  <c r="AB118" i="584" s="1"/>
  <c r="K118" i="584"/>
  <c r="G118" i="584"/>
  <c r="O117" i="584"/>
  <c r="N117" i="584"/>
  <c r="P117" i="584" s="1"/>
  <c r="M117" i="584"/>
  <c r="AA117" i="584" s="1"/>
  <c r="K117" i="584"/>
  <c r="G117" i="584"/>
  <c r="AB116" i="584"/>
  <c r="AA116" i="584"/>
  <c r="O116" i="584"/>
  <c r="N116" i="584"/>
  <c r="Q116" i="584" s="1"/>
  <c r="M116" i="584"/>
  <c r="K116" i="584"/>
  <c r="G116" i="584"/>
  <c r="O115" i="584"/>
  <c r="M115" i="584"/>
  <c r="AB115" i="584" s="1"/>
  <c r="K115" i="584"/>
  <c r="G115" i="584"/>
  <c r="O114" i="584"/>
  <c r="M114" i="584"/>
  <c r="AB114" i="584" s="1"/>
  <c r="K114" i="584"/>
  <c r="G114" i="584"/>
  <c r="AB113" i="584"/>
  <c r="AA113" i="584"/>
  <c r="O113" i="584"/>
  <c r="N113" i="584"/>
  <c r="M113" i="584"/>
  <c r="K113" i="584"/>
  <c r="G113" i="584"/>
  <c r="O112" i="584"/>
  <c r="N112" i="584"/>
  <c r="Q112" i="584" s="1"/>
  <c r="M112" i="584"/>
  <c r="AB112" i="584" s="1"/>
  <c r="K112" i="584"/>
  <c r="G112" i="584"/>
  <c r="O111" i="584"/>
  <c r="N111" i="584"/>
  <c r="P111" i="584" s="1"/>
  <c r="M111" i="584"/>
  <c r="AB111" i="584" s="1"/>
  <c r="K111" i="584"/>
  <c r="Q111" i="584" s="1"/>
  <c r="G111" i="584"/>
  <c r="O110" i="584"/>
  <c r="M110" i="584"/>
  <c r="AB110" i="584" s="1"/>
  <c r="K110" i="584"/>
  <c r="G110" i="584"/>
  <c r="AA109" i="584"/>
  <c r="O109" i="584"/>
  <c r="M109" i="584"/>
  <c r="K109" i="584"/>
  <c r="G109" i="584"/>
  <c r="AB108" i="584"/>
  <c r="AA108" i="584"/>
  <c r="O108" i="584"/>
  <c r="N108" i="584"/>
  <c r="M108" i="584"/>
  <c r="K108" i="584"/>
  <c r="G108" i="584"/>
  <c r="O107" i="584"/>
  <c r="M107" i="584"/>
  <c r="K107" i="584"/>
  <c r="G107" i="584"/>
  <c r="T106" i="584"/>
  <c r="S106" i="584"/>
  <c r="L106" i="584"/>
  <c r="J106" i="584"/>
  <c r="I106" i="584"/>
  <c r="O92" i="584"/>
  <c r="N92" i="584"/>
  <c r="P92" i="584" s="1"/>
  <c r="M92" i="584"/>
  <c r="K92" i="584"/>
  <c r="G92" i="584"/>
  <c r="O91" i="584"/>
  <c r="M91" i="584"/>
  <c r="M106" i="584" s="1"/>
  <c r="K91" i="584"/>
  <c r="G91" i="584"/>
  <c r="O90" i="584"/>
  <c r="M90" i="584"/>
  <c r="AA90" i="584" s="1"/>
  <c r="K90" i="584"/>
  <c r="G90" i="584"/>
  <c r="T89" i="584"/>
  <c r="S89" i="584"/>
  <c r="L89" i="584"/>
  <c r="J89" i="584"/>
  <c r="I89" i="584"/>
  <c r="AA74" i="584"/>
  <c r="O74" i="584"/>
  <c r="N74" i="584"/>
  <c r="Q74" i="584" s="1"/>
  <c r="M74" i="584"/>
  <c r="AB74" i="584" s="1"/>
  <c r="K74" i="584"/>
  <c r="G74" i="584"/>
  <c r="O73" i="584"/>
  <c r="M73" i="584"/>
  <c r="K73" i="584"/>
  <c r="G73" i="584"/>
  <c r="T72" i="584"/>
  <c r="S72" i="584"/>
  <c r="L72" i="584"/>
  <c r="O72" i="584" s="1"/>
  <c r="J72" i="584"/>
  <c r="K72" i="584" s="1"/>
  <c r="I72" i="584"/>
  <c r="O64" i="584"/>
  <c r="M64" i="584"/>
  <c r="AB64" i="584" s="1"/>
  <c r="K64" i="584"/>
  <c r="G64" i="584"/>
  <c r="O63" i="584"/>
  <c r="M63" i="584"/>
  <c r="AA63" i="584" s="1"/>
  <c r="K63" i="584"/>
  <c r="G63" i="584"/>
  <c r="O62" i="584"/>
  <c r="M62" i="584"/>
  <c r="AB62" i="584" s="1"/>
  <c r="K62" i="584"/>
  <c r="G62" i="584"/>
  <c r="AA61" i="584"/>
  <c r="O61" i="584"/>
  <c r="N61" i="584"/>
  <c r="M61" i="584"/>
  <c r="AB61" i="584" s="1"/>
  <c r="K61" i="584"/>
  <c r="G61" i="584"/>
  <c r="O60" i="584"/>
  <c r="M60" i="584"/>
  <c r="N60" i="584" s="1"/>
  <c r="K60" i="584"/>
  <c r="G60" i="584"/>
  <c r="O59" i="584"/>
  <c r="N59" i="584"/>
  <c r="P59" i="584" s="1"/>
  <c r="M59" i="584"/>
  <c r="K59" i="584"/>
  <c r="G59" i="584"/>
  <c r="O58" i="584"/>
  <c r="M58" i="584"/>
  <c r="AB58" i="584" s="1"/>
  <c r="K58" i="584"/>
  <c r="G58" i="584"/>
  <c r="O57" i="584"/>
  <c r="M57" i="584"/>
  <c r="AB57" i="584" s="1"/>
  <c r="K57" i="584"/>
  <c r="G57" i="584"/>
  <c r="O56" i="584"/>
  <c r="M56" i="584"/>
  <c r="AA56" i="584" s="1"/>
  <c r="K56" i="584"/>
  <c r="G56" i="584"/>
  <c r="T55" i="584"/>
  <c r="S55" i="584"/>
  <c r="L55" i="584"/>
  <c r="J55" i="584"/>
  <c r="K55" i="584" s="1"/>
  <c r="I55" i="584"/>
  <c r="O47" i="584"/>
  <c r="M47" i="584"/>
  <c r="K47" i="584"/>
  <c r="G47" i="584"/>
  <c r="AA46" i="584"/>
  <c r="O46" i="584"/>
  <c r="M46" i="584"/>
  <c r="AB46" i="584" s="1"/>
  <c r="K46" i="584"/>
  <c r="G46" i="584"/>
  <c r="O45" i="584"/>
  <c r="M45" i="584"/>
  <c r="AB45" i="584" s="1"/>
  <c r="K45" i="584"/>
  <c r="G45" i="584"/>
  <c r="AA44" i="584"/>
  <c r="O44" i="584"/>
  <c r="M44" i="584"/>
  <c r="K44" i="584"/>
  <c r="G44" i="584"/>
  <c r="AB43" i="584"/>
  <c r="AA43" i="584"/>
  <c r="O43" i="584"/>
  <c r="N43" i="584"/>
  <c r="P43" i="584" s="1"/>
  <c r="M43" i="584"/>
  <c r="K43" i="584"/>
  <c r="G43" i="584"/>
  <c r="O42" i="584"/>
  <c r="M42" i="584"/>
  <c r="K42" i="584"/>
  <c r="G42" i="584"/>
  <c r="O41" i="584"/>
  <c r="M41" i="584"/>
  <c r="AB41" i="584" s="1"/>
  <c r="K41" i="584"/>
  <c r="G41" i="584"/>
  <c r="O40" i="584"/>
  <c r="M40" i="584"/>
  <c r="K40" i="584"/>
  <c r="G40" i="584"/>
  <c r="AB39" i="584"/>
  <c r="O39" i="584"/>
  <c r="M39" i="584"/>
  <c r="K39" i="584"/>
  <c r="G39" i="584"/>
  <c r="T38" i="584"/>
  <c r="S38" i="584"/>
  <c r="L38" i="584"/>
  <c r="J38" i="584"/>
  <c r="K38" i="584" s="1"/>
  <c r="I38" i="584"/>
  <c r="O22" i="584"/>
  <c r="M22" i="584"/>
  <c r="AA22" i="584" s="1"/>
  <c r="K22" i="584"/>
  <c r="G22" i="584"/>
  <c r="T21" i="584"/>
  <c r="S21" i="584"/>
  <c r="L21" i="584"/>
  <c r="J21" i="584"/>
  <c r="I21" i="584"/>
  <c r="AA8" i="584"/>
  <c r="O8" i="584"/>
  <c r="M8" i="584"/>
  <c r="K8" i="584"/>
  <c r="G8" i="584"/>
  <c r="O7" i="584"/>
  <c r="M7" i="584"/>
  <c r="N7" i="584" s="1"/>
  <c r="K7" i="584"/>
  <c r="G7" i="584"/>
  <c r="O6" i="584"/>
  <c r="M6" i="584"/>
  <c r="AB6" i="584" s="1"/>
  <c r="K6" i="584"/>
  <c r="G6" i="584"/>
  <c r="O5" i="584"/>
  <c r="M5" i="584"/>
  <c r="AA5" i="584" s="1"/>
  <c r="K5" i="584"/>
  <c r="G5" i="584"/>
  <c r="H2" i="584"/>
  <c r="D1" i="584"/>
  <c r="F3" i="583" s="1"/>
  <c r="X34" i="583"/>
  <c r="W34" i="583"/>
  <c r="V34" i="583"/>
  <c r="P34" i="583"/>
  <c r="O34" i="583"/>
  <c r="N34" i="583"/>
  <c r="M34" i="583"/>
  <c r="K8" i="583" s="1"/>
  <c r="G34" i="583"/>
  <c r="N16" i="583"/>
  <c r="I8" i="583" s="1"/>
  <c r="M16" i="583"/>
  <c r="J16" i="583"/>
  <c r="I16" i="583"/>
  <c r="H16" i="583"/>
  <c r="G16" i="583"/>
  <c r="F16" i="583"/>
  <c r="E16" i="583"/>
  <c r="M8" i="583"/>
  <c r="F8" i="583"/>
  <c r="M7" i="583"/>
  <c r="K7" i="583"/>
  <c r="I7" i="583"/>
  <c r="G7" i="583"/>
  <c r="F7" i="583"/>
  <c r="E7" i="583"/>
  <c r="M6" i="583"/>
  <c r="K6" i="583"/>
  <c r="I6" i="583"/>
  <c r="G6" i="583"/>
  <c r="F6" i="583"/>
  <c r="E6" i="583"/>
  <c r="AD140" i="582"/>
  <c r="Z140" i="582"/>
  <c r="Y140" i="582"/>
  <c r="L140" i="582"/>
  <c r="J140" i="582"/>
  <c r="I140" i="582"/>
  <c r="O126" i="582"/>
  <c r="M126" i="582"/>
  <c r="AF126" i="582" s="1"/>
  <c r="K126" i="582"/>
  <c r="G126" i="582"/>
  <c r="AE125" i="582"/>
  <c r="O125" i="582"/>
  <c r="M125" i="582"/>
  <c r="AF125" i="582" s="1"/>
  <c r="K125" i="582"/>
  <c r="G125" i="582"/>
  <c r="AE124" i="582"/>
  <c r="O124" i="582"/>
  <c r="M124" i="582"/>
  <c r="K124" i="582"/>
  <c r="G124" i="582"/>
  <c r="AD123" i="582"/>
  <c r="Z123" i="582"/>
  <c r="Y123" i="582"/>
  <c r="L123" i="582"/>
  <c r="J123" i="582"/>
  <c r="K123" i="582" s="1"/>
  <c r="I123" i="582"/>
  <c r="O109" i="582"/>
  <c r="M109" i="582"/>
  <c r="K109" i="582"/>
  <c r="G109" i="582"/>
  <c r="O108" i="582"/>
  <c r="M108" i="582"/>
  <c r="N108" i="582" s="1"/>
  <c r="K108" i="582"/>
  <c r="G108" i="582"/>
  <c r="O107" i="582"/>
  <c r="M107" i="582"/>
  <c r="N107" i="582" s="1"/>
  <c r="K107" i="582"/>
  <c r="G107" i="582"/>
  <c r="AD106" i="582"/>
  <c r="Z106" i="582"/>
  <c r="Y106" i="582"/>
  <c r="L106" i="582"/>
  <c r="J106" i="582"/>
  <c r="I106" i="582"/>
  <c r="O91" i="582"/>
  <c r="M91" i="582"/>
  <c r="N91" i="582" s="1"/>
  <c r="K91" i="582"/>
  <c r="G91" i="582"/>
  <c r="AF90" i="582"/>
  <c r="AE90" i="582"/>
  <c r="O90" i="582"/>
  <c r="N90" i="582"/>
  <c r="Q90" i="582" s="1"/>
  <c r="M90" i="582"/>
  <c r="K90" i="582"/>
  <c r="G90" i="582"/>
  <c r="AD89" i="582"/>
  <c r="Z89" i="582"/>
  <c r="Y89" i="582"/>
  <c r="M89" i="582"/>
  <c r="N89" i="582" s="1"/>
  <c r="L89" i="582"/>
  <c r="O89" i="582" s="1"/>
  <c r="J89" i="582"/>
  <c r="I89" i="582"/>
  <c r="AF75" i="582"/>
  <c r="AE75" i="582"/>
  <c r="O75" i="582"/>
  <c r="M75" i="582"/>
  <c r="N75" i="582" s="1"/>
  <c r="Q75" i="582" s="1"/>
  <c r="K75" i="582"/>
  <c r="G75" i="582"/>
  <c r="O74" i="582"/>
  <c r="M74" i="582"/>
  <c r="AF74" i="582" s="1"/>
  <c r="K74" i="582"/>
  <c r="G74" i="582"/>
  <c r="AE73" i="582"/>
  <c r="O73" i="582"/>
  <c r="M73" i="582"/>
  <c r="K73" i="582"/>
  <c r="G73" i="582"/>
  <c r="AD72" i="582"/>
  <c r="AD2" i="582" s="1"/>
  <c r="R6" i="580" s="1"/>
  <c r="Z72" i="582"/>
  <c r="Y72" i="582"/>
  <c r="L72" i="582"/>
  <c r="J72" i="582"/>
  <c r="I72" i="582"/>
  <c r="K72" i="582" s="1"/>
  <c r="AF64" i="582"/>
  <c r="O64" i="582"/>
  <c r="M64" i="582"/>
  <c r="AE64" i="582" s="1"/>
  <c r="K64" i="582"/>
  <c r="G64" i="582"/>
  <c r="AF63" i="582"/>
  <c r="O63" i="582"/>
  <c r="M63" i="582"/>
  <c r="AE63" i="582" s="1"/>
  <c r="K63" i="582"/>
  <c r="G63" i="582"/>
  <c r="O62" i="582"/>
  <c r="M62" i="582"/>
  <c r="K62" i="582"/>
  <c r="G62" i="582"/>
  <c r="O61" i="582"/>
  <c r="N61" i="582"/>
  <c r="Q61" i="582" s="1"/>
  <c r="M61" i="582"/>
  <c r="AF61" i="582" s="1"/>
  <c r="K61" i="582"/>
  <c r="G61" i="582"/>
  <c r="AF60" i="582"/>
  <c r="O60" i="582"/>
  <c r="M60" i="582"/>
  <c r="AE60" i="582" s="1"/>
  <c r="K60" i="582"/>
  <c r="G60" i="582"/>
  <c r="AF59" i="582"/>
  <c r="O59" i="582"/>
  <c r="M59" i="582"/>
  <c r="AE59" i="582" s="1"/>
  <c r="K59" i="582"/>
  <c r="G59" i="582"/>
  <c r="O58" i="582"/>
  <c r="M58" i="582"/>
  <c r="AF58" i="582" s="1"/>
  <c r="K58" i="582"/>
  <c r="G58" i="582"/>
  <c r="O57" i="582"/>
  <c r="N57" i="582"/>
  <c r="Q57" i="582" s="1"/>
  <c r="M57" i="582"/>
  <c r="AF57" i="582" s="1"/>
  <c r="K57" i="582"/>
  <c r="G57" i="582"/>
  <c r="O56" i="582"/>
  <c r="M56" i="582"/>
  <c r="AF56" i="582" s="1"/>
  <c r="K56" i="582"/>
  <c r="G56" i="582"/>
  <c r="AD55" i="582"/>
  <c r="Z55" i="582"/>
  <c r="Y55" i="582"/>
  <c r="L55" i="582"/>
  <c r="J55" i="582"/>
  <c r="K55" i="582" s="1"/>
  <c r="I55" i="582"/>
  <c r="O55" i="582" s="1"/>
  <c r="O44" i="582"/>
  <c r="M44" i="582"/>
  <c r="AF44" i="582" s="1"/>
  <c r="K44" i="582"/>
  <c r="G44" i="582"/>
  <c r="AF43" i="582"/>
  <c r="AE43" i="582"/>
  <c r="O43" i="582"/>
  <c r="M43" i="582"/>
  <c r="N43" i="582" s="1"/>
  <c r="Q43" i="582" s="1"/>
  <c r="K43" i="582"/>
  <c r="G43" i="582"/>
  <c r="AF42" i="582"/>
  <c r="AE42" i="582"/>
  <c r="O42" i="582"/>
  <c r="M42" i="582"/>
  <c r="N42" i="582" s="1"/>
  <c r="K42" i="582"/>
  <c r="G42" i="582"/>
  <c r="O41" i="582"/>
  <c r="M41" i="582"/>
  <c r="N41" i="582" s="1"/>
  <c r="K41" i="582"/>
  <c r="G41" i="582"/>
  <c r="O40" i="582"/>
  <c r="M40" i="582"/>
  <c r="AF40" i="582" s="1"/>
  <c r="K40" i="582"/>
  <c r="G40" i="582"/>
  <c r="AF39" i="582"/>
  <c r="O39" i="582"/>
  <c r="M39" i="582"/>
  <c r="AE39" i="582" s="1"/>
  <c r="K39" i="582"/>
  <c r="G39" i="582"/>
  <c r="AD38" i="582"/>
  <c r="Z38" i="582"/>
  <c r="Y38" i="582"/>
  <c r="Y2" i="582" s="1"/>
  <c r="O6" i="580" s="1"/>
  <c r="L38" i="582"/>
  <c r="J38" i="582"/>
  <c r="I38" i="582"/>
  <c r="O28" i="582"/>
  <c r="M28" i="582"/>
  <c r="AF28" i="582" s="1"/>
  <c r="K28" i="582"/>
  <c r="G28" i="582"/>
  <c r="AE27" i="582"/>
  <c r="O27" i="582"/>
  <c r="M27" i="582"/>
  <c r="AF27" i="582" s="1"/>
  <c r="K27" i="582"/>
  <c r="G27" i="582"/>
  <c r="AE26" i="582"/>
  <c r="O26" i="582"/>
  <c r="N26" i="582"/>
  <c r="P26" i="582" s="1"/>
  <c r="M26" i="582"/>
  <c r="AF26" i="582" s="1"/>
  <c r="K26" i="582"/>
  <c r="G26" i="582"/>
  <c r="AE25" i="582"/>
  <c r="O25" i="582"/>
  <c r="M25" i="582"/>
  <c r="AF25" i="582" s="1"/>
  <c r="K25" i="582"/>
  <c r="G25" i="582"/>
  <c r="O24" i="582"/>
  <c r="M24" i="582"/>
  <c r="K24" i="582"/>
  <c r="G24" i="582"/>
  <c r="AE23" i="582"/>
  <c r="O23" i="582"/>
  <c r="N23" i="582"/>
  <c r="M23" i="582"/>
  <c r="AF23" i="582" s="1"/>
  <c r="K23" i="582"/>
  <c r="G23" i="582"/>
  <c r="O22" i="582"/>
  <c r="M22" i="582"/>
  <c r="K22" i="582"/>
  <c r="G22" i="582"/>
  <c r="AD21" i="582"/>
  <c r="Z21" i="582"/>
  <c r="Y21" i="582"/>
  <c r="L21" i="582"/>
  <c r="O21" i="582" s="1"/>
  <c r="J21" i="582"/>
  <c r="K21" i="582" s="1"/>
  <c r="I21" i="582"/>
  <c r="AF9" i="582"/>
  <c r="O9" i="582"/>
  <c r="M9" i="582"/>
  <c r="AE9" i="582" s="1"/>
  <c r="K9" i="582"/>
  <c r="G9" i="582"/>
  <c r="O8" i="582"/>
  <c r="N8" i="582"/>
  <c r="P8" i="582" s="1"/>
  <c r="M8" i="582"/>
  <c r="AF8" i="582" s="1"/>
  <c r="K8" i="582"/>
  <c r="G8" i="582"/>
  <c r="O7" i="582"/>
  <c r="N7" i="582"/>
  <c r="M7" i="582"/>
  <c r="AF7" i="582" s="1"/>
  <c r="K7" i="582"/>
  <c r="G7" i="582"/>
  <c r="O6" i="582"/>
  <c r="M6" i="582"/>
  <c r="AF6" i="582" s="1"/>
  <c r="K6" i="582"/>
  <c r="G6" i="582"/>
  <c r="O5" i="582"/>
  <c r="M5" i="582"/>
  <c r="AF5" i="582" s="1"/>
  <c r="K5" i="582"/>
  <c r="G5" i="582"/>
  <c r="H2" i="582"/>
  <c r="D1" i="582"/>
  <c r="L140" i="581"/>
  <c r="O140" i="581" s="1"/>
  <c r="J140" i="581"/>
  <c r="I140" i="581"/>
  <c r="O135" i="581"/>
  <c r="M135" i="581"/>
  <c r="N135" i="581" s="1"/>
  <c r="K135" i="581"/>
  <c r="G135" i="581"/>
  <c r="O134" i="581"/>
  <c r="M134" i="581"/>
  <c r="AB134" i="581" s="1"/>
  <c r="K134" i="581"/>
  <c r="G134" i="581"/>
  <c r="AA133" i="581"/>
  <c r="O133" i="581"/>
  <c r="M133" i="581"/>
  <c r="AB133" i="581" s="1"/>
  <c r="K133" i="581"/>
  <c r="G133" i="581"/>
  <c r="AB132" i="581"/>
  <c r="O132" i="581"/>
  <c r="M132" i="581"/>
  <c r="N132" i="581" s="1"/>
  <c r="K132" i="581"/>
  <c r="G132" i="581"/>
  <c r="O131" i="581"/>
  <c r="M131" i="581"/>
  <c r="N131" i="581" s="1"/>
  <c r="K131" i="581"/>
  <c r="G131" i="581"/>
  <c r="O130" i="581"/>
  <c r="M130" i="581"/>
  <c r="AB130" i="581" s="1"/>
  <c r="K130" i="581"/>
  <c r="G130" i="581"/>
  <c r="O129" i="581"/>
  <c r="M129" i="581"/>
  <c r="K129" i="581"/>
  <c r="G129" i="581"/>
  <c r="AB128" i="581"/>
  <c r="O128" i="581"/>
  <c r="M128" i="581"/>
  <c r="N128" i="581" s="1"/>
  <c r="K128" i="581"/>
  <c r="G128" i="581"/>
  <c r="O127" i="581"/>
  <c r="M127" i="581"/>
  <c r="N127" i="581" s="1"/>
  <c r="K127" i="581"/>
  <c r="G127" i="581"/>
  <c r="O126" i="581"/>
  <c r="M126" i="581"/>
  <c r="AB126" i="581" s="1"/>
  <c r="K126" i="581"/>
  <c r="G126" i="581"/>
  <c r="AA125" i="581"/>
  <c r="O125" i="581"/>
  <c r="M125" i="581"/>
  <c r="AB125" i="581" s="1"/>
  <c r="K125" i="581"/>
  <c r="G125" i="581"/>
  <c r="AB124" i="581"/>
  <c r="AA124" i="581"/>
  <c r="O124" i="581"/>
  <c r="M124" i="581"/>
  <c r="K124" i="581"/>
  <c r="G124" i="581"/>
  <c r="L123" i="581"/>
  <c r="J123" i="581"/>
  <c r="I123" i="581"/>
  <c r="O118" i="581"/>
  <c r="M118" i="581"/>
  <c r="N118" i="581" s="1"/>
  <c r="K118" i="581"/>
  <c r="G118" i="581"/>
  <c r="O117" i="581"/>
  <c r="N117" i="581"/>
  <c r="Q117" i="581" s="1"/>
  <c r="M117" i="581"/>
  <c r="AB117" i="581" s="1"/>
  <c r="K117" i="581"/>
  <c r="G117" i="581"/>
  <c r="AB116" i="581"/>
  <c r="AA116" i="581"/>
  <c r="O116" i="581"/>
  <c r="N116" i="581"/>
  <c r="M116" i="581"/>
  <c r="K116" i="581"/>
  <c r="G116" i="581"/>
  <c r="AB115" i="581"/>
  <c r="O115" i="581"/>
  <c r="N115" i="581"/>
  <c r="Q115" i="581" s="1"/>
  <c r="M115" i="581"/>
  <c r="AA115" i="581" s="1"/>
  <c r="K115" i="581"/>
  <c r="G115" i="581"/>
  <c r="O114" i="581"/>
  <c r="M114" i="581"/>
  <c r="N114" i="581" s="1"/>
  <c r="K114" i="581"/>
  <c r="G114" i="581"/>
  <c r="O113" i="581"/>
  <c r="M113" i="581"/>
  <c r="AB113" i="581" s="1"/>
  <c r="K113" i="581"/>
  <c r="G113" i="581"/>
  <c r="AB112" i="581"/>
  <c r="O112" i="581"/>
  <c r="N112" i="581"/>
  <c r="Q112" i="581" s="1"/>
  <c r="M112" i="581"/>
  <c r="AA112" i="581" s="1"/>
  <c r="K112" i="581"/>
  <c r="G112" i="581"/>
  <c r="AB111" i="581"/>
  <c r="O111" i="581"/>
  <c r="M111" i="581"/>
  <c r="AA111" i="581" s="1"/>
  <c r="K111" i="581"/>
  <c r="G111" i="581"/>
  <c r="O110" i="581"/>
  <c r="M110" i="581"/>
  <c r="N110" i="581" s="1"/>
  <c r="K110" i="581"/>
  <c r="G110" i="581"/>
  <c r="O109" i="581"/>
  <c r="N109" i="581"/>
  <c r="M109" i="581"/>
  <c r="AB109" i="581" s="1"/>
  <c r="K109" i="581"/>
  <c r="G109" i="581"/>
  <c r="AB108" i="581"/>
  <c r="AA108" i="581"/>
  <c r="O108" i="581"/>
  <c r="M108" i="581"/>
  <c r="N108" i="581" s="1"/>
  <c r="Q108" i="581" s="1"/>
  <c r="K108" i="581"/>
  <c r="G108" i="581"/>
  <c r="O107" i="581"/>
  <c r="M107" i="581"/>
  <c r="AB107" i="581" s="1"/>
  <c r="K107" i="581"/>
  <c r="G107" i="581"/>
  <c r="L106" i="581"/>
  <c r="J106" i="581"/>
  <c r="K106" i="581" s="1"/>
  <c r="I106" i="581"/>
  <c r="O92" i="581"/>
  <c r="M92" i="581"/>
  <c r="K92" i="581"/>
  <c r="G92" i="581"/>
  <c r="AB91" i="581"/>
  <c r="AA91" i="581"/>
  <c r="O91" i="581"/>
  <c r="N91" i="581"/>
  <c r="M91" i="581"/>
  <c r="K91" i="581"/>
  <c r="G91" i="581"/>
  <c r="AB90" i="581"/>
  <c r="O90" i="581"/>
  <c r="M90" i="581"/>
  <c r="K90" i="581"/>
  <c r="G90" i="581"/>
  <c r="L89" i="581"/>
  <c r="J89" i="581"/>
  <c r="I89" i="581"/>
  <c r="K89" i="581" s="1"/>
  <c r="O74" i="581"/>
  <c r="M74" i="581"/>
  <c r="AB74" i="581" s="1"/>
  <c r="K74" i="581"/>
  <c r="G74" i="581"/>
  <c r="O73" i="581"/>
  <c r="M73" i="581"/>
  <c r="K73" i="581"/>
  <c r="G73" i="581"/>
  <c r="L72" i="581"/>
  <c r="O72" i="581" s="1"/>
  <c r="J72" i="581"/>
  <c r="I72" i="581"/>
  <c r="O62" i="581"/>
  <c r="M62" i="581"/>
  <c r="N62" i="581" s="1"/>
  <c r="K62" i="581"/>
  <c r="G62" i="581"/>
  <c r="AB61" i="581"/>
  <c r="O61" i="581"/>
  <c r="N61" i="581"/>
  <c r="M61" i="581"/>
  <c r="AA61" i="581" s="1"/>
  <c r="K61" i="581"/>
  <c r="G61" i="581"/>
  <c r="O60" i="581"/>
  <c r="M60" i="581"/>
  <c r="K60" i="581"/>
  <c r="G60" i="581"/>
  <c r="O59" i="581"/>
  <c r="M59" i="581"/>
  <c r="AA59" i="581" s="1"/>
  <c r="K59" i="581"/>
  <c r="G59" i="581"/>
  <c r="O58" i="581"/>
  <c r="M58" i="581"/>
  <c r="N58" i="581" s="1"/>
  <c r="K58" i="581"/>
  <c r="G58" i="581"/>
  <c r="O57" i="581"/>
  <c r="M57" i="581"/>
  <c r="K57" i="581"/>
  <c r="G57" i="581"/>
  <c r="O56" i="581"/>
  <c r="M56" i="581"/>
  <c r="K56" i="581"/>
  <c r="G56" i="581"/>
  <c r="L55" i="581"/>
  <c r="J55" i="581"/>
  <c r="K55" i="581" s="1"/>
  <c r="I55" i="581"/>
  <c r="O45" i="581"/>
  <c r="N45" i="581"/>
  <c r="Q45" i="581" s="1"/>
  <c r="M45" i="581"/>
  <c r="AB45" i="581" s="1"/>
  <c r="K45" i="581"/>
  <c r="G45" i="581"/>
  <c r="O44" i="581"/>
  <c r="M44" i="581"/>
  <c r="N44" i="581" s="1"/>
  <c r="K44" i="581"/>
  <c r="G44" i="581"/>
  <c r="AA43" i="581"/>
  <c r="O43" i="581"/>
  <c r="M43" i="581"/>
  <c r="K43" i="581"/>
  <c r="G43" i="581"/>
  <c r="AB42" i="581"/>
  <c r="O42" i="581"/>
  <c r="N42" i="581"/>
  <c r="Q42" i="581" s="1"/>
  <c r="M42" i="581"/>
  <c r="AA42" i="581" s="1"/>
  <c r="K42" i="581"/>
  <c r="G42" i="581"/>
  <c r="O41" i="581"/>
  <c r="M41" i="581"/>
  <c r="K41" i="581"/>
  <c r="G41" i="581"/>
  <c r="O40" i="581"/>
  <c r="M40" i="581"/>
  <c r="N40" i="581" s="1"/>
  <c r="K40" i="581"/>
  <c r="G40" i="581"/>
  <c r="AB39" i="581"/>
  <c r="O39" i="581"/>
  <c r="M39" i="581"/>
  <c r="N39" i="581" s="1"/>
  <c r="K39" i="581"/>
  <c r="G39" i="581"/>
  <c r="M38" i="581"/>
  <c r="L38" i="581"/>
  <c r="J38" i="581"/>
  <c r="K38" i="581" s="1"/>
  <c r="I38" i="581"/>
  <c r="O22" i="581"/>
  <c r="M22" i="581"/>
  <c r="K22" i="581"/>
  <c r="G22" i="581"/>
  <c r="L21" i="581"/>
  <c r="J21" i="581"/>
  <c r="I21" i="581"/>
  <c r="K21" i="581" s="1"/>
  <c r="O8" i="581"/>
  <c r="M8" i="581"/>
  <c r="AA8" i="581" s="1"/>
  <c r="K8" i="581"/>
  <c r="G8" i="581"/>
  <c r="O7" i="581"/>
  <c r="M7" i="581"/>
  <c r="AA7" i="581" s="1"/>
  <c r="K7" i="581"/>
  <c r="G7" i="581"/>
  <c r="O6" i="581"/>
  <c r="M6" i="581"/>
  <c r="N6" i="581" s="1"/>
  <c r="K6" i="581"/>
  <c r="G6" i="581"/>
  <c r="O5" i="581"/>
  <c r="M5" i="581"/>
  <c r="N5" i="581" s="1"/>
  <c r="K5" i="581"/>
  <c r="G5" i="581"/>
  <c r="H2" i="581"/>
  <c r="D2" i="581"/>
  <c r="D1" i="581"/>
  <c r="F3" i="580" s="1"/>
  <c r="X34" i="580"/>
  <c r="W34" i="580"/>
  <c r="V34" i="580"/>
  <c r="P34" i="580"/>
  <c r="O34" i="580"/>
  <c r="N34" i="580"/>
  <c r="M34" i="580"/>
  <c r="G34" i="580"/>
  <c r="N16" i="580"/>
  <c r="I8" i="580" s="1"/>
  <c r="M16" i="580"/>
  <c r="J16" i="580"/>
  <c r="I16" i="580"/>
  <c r="H16" i="580"/>
  <c r="G16" i="580"/>
  <c r="F16" i="580"/>
  <c r="E16" i="580"/>
  <c r="F8" i="580"/>
  <c r="M7" i="580"/>
  <c r="K7" i="580"/>
  <c r="I7" i="580"/>
  <c r="G7" i="580"/>
  <c r="F7" i="580"/>
  <c r="E7" i="580"/>
  <c r="Q6" i="580"/>
  <c r="M6" i="580"/>
  <c r="K6" i="580"/>
  <c r="I6" i="580"/>
  <c r="G6" i="580"/>
  <c r="F6" i="580"/>
  <c r="E6" i="580"/>
  <c r="AD140" i="579"/>
  <c r="Z140" i="579"/>
  <c r="Y140" i="579"/>
  <c r="L140" i="579"/>
  <c r="J140" i="579"/>
  <c r="K140" i="579" s="1"/>
  <c r="I140" i="579"/>
  <c r="O140" i="579" s="1"/>
  <c r="O126" i="579"/>
  <c r="N126" i="579"/>
  <c r="Q126" i="579" s="1"/>
  <c r="M126" i="579"/>
  <c r="AF126" i="579" s="1"/>
  <c r="K126" i="579"/>
  <c r="G126" i="579"/>
  <c r="AE125" i="579"/>
  <c r="O125" i="579"/>
  <c r="M125" i="579"/>
  <c r="AF125" i="579" s="1"/>
  <c r="K125" i="579"/>
  <c r="G125" i="579"/>
  <c r="AE124" i="579"/>
  <c r="O124" i="579"/>
  <c r="M124" i="579"/>
  <c r="N124" i="579" s="1"/>
  <c r="K124" i="579"/>
  <c r="G124" i="579"/>
  <c r="AD123" i="579"/>
  <c r="Z123" i="579"/>
  <c r="Y123" i="579"/>
  <c r="L123" i="579"/>
  <c r="J123" i="579"/>
  <c r="K123" i="579" s="1"/>
  <c r="I123" i="579"/>
  <c r="O109" i="579"/>
  <c r="M109" i="579"/>
  <c r="AE109" i="579" s="1"/>
  <c r="K109" i="579"/>
  <c r="G109" i="579"/>
  <c r="AF108" i="579"/>
  <c r="O108" i="579"/>
  <c r="M108" i="579"/>
  <c r="N108" i="579" s="1"/>
  <c r="K108" i="579"/>
  <c r="G108" i="579"/>
  <c r="O107" i="579"/>
  <c r="M107" i="579"/>
  <c r="N107" i="579" s="1"/>
  <c r="K107" i="579"/>
  <c r="G107" i="579"/>
  <c r="AD106" i="579"/>
  <c r="Z106" i="579"/>
  <c r="Z2" i="579" s="1"/>
  <c r="P6" i="577" s="1"/>
  <c r="Y106" i="579"/>
  <c r="L106" i="579"/>
  <c r="J106" i="579"/>
  <c r="K106" i="579" s="1"/>
  <c r="I106" i="579"/>
  <c r="O91" i="579"/>
  <c r="M91" i="579"/>
  <c r="N91" i="579" s="1"/>
  <c r="K91" i="579"/>
  <c r="G91" i="579"/>
  <c r="O90" i="579"/>
  <c r="M90" i="579"/>
  <c r="AF90" i="579" s="1"/>
  <c r="K90" i="579"/>
  <c r="G90" i="579"/>
  <c r="AD89" i="579"/>
  <c r="Z89" i="579"/>
  <c r="Y89" i="579"/>
  <c r="L89" i="579"/>
  <c r="J89" i="579"/>
  <c r="I89" i="579"/>
  <c r="O75" i="579"/>
  <c r="M75" i="579"/>
  <c r="AF75" i="579" s="1"/>
  <c r="K75" i="579"/>
  <c r="G75" i="579"/>
  <c r="O74" i="579"/>
  <c r="M74" i="579"/>
  <c r="AF74" i="579" s="1"/>
  <c r="K74" i="579"/>
  <c r="G74" i="579"/>
  <c r="O73" i="579"/>
  <c r="M73" i="579"/>
  <c r="K73" i="579"/>
  <c r="G73" i="579"/>
  <c r="AD72" i="579"/>
  <c r="Z72" i="579"/>
  <c r="Y72" i="579"/>
  <c r="L72" i="579"/>
  <c r="O72" i="579" s="1"/>
  <c r="J72" i="579"/>
  <c r="K72" i="579" s="1"/>
  <c r="I72" i="579"/>
  <c r="O64" i="579"/>
  <c r="M64" i="579"/>
  <c r="AF64" i="579" s="1"/>
  <c r="K64" i="579"/>
  <c r="G64" i="579"/>
  <c r="AF63" i="579"/>
  <c r="O63" i="579"/>
  <c r="M63" i="579"/>
  <c r="AE63" i="579" s="1"/>
  <c r="K63" i="579"/>
  <c r="G63" i="579"/>
  <c r="O62" i="579"/>
  <c r="M62" i="579"/>
  <c r="K62" i="579"/>
  <c r="G62" i="579"/>
  <c r="O61" i="579"/>
  <c r="M61" i="579"/>
  <c r="AF61" i="579" s="1"/>
  <c r="K61" i="579"/>
  <c r="G61" i="579"/>
  <c r="O60" i="579"/>
  <c r="M60" i="579"/>
  <c r="AF60" i="579" s="1"/>
  <c r="K60" i="579"/>
  <c r="G60" i="579"/>
  <c r="O59" i="579"/>
  <c r="M59" i="579"/>
  <c r="K59" i="579"/>
  <c r="G59" i="579"/>
  <c r="O58" i="579"/>
  <c r="M58" i="579"/>
  <c r="N58" i="579" s="1"/>
  <c r="K58" i="579"/>
  <c r="G58" i="579"/>
  <c r="O57" i="579"/>
  <c r="M57" i="579"/>
  <c r="AF57" i="579" s="1"/>
  <c r="K57" i="579"/>
  <c r="G57" i="579"/>
  <c r="O56" i="579"/>
  <c r="M56" i="579"/>
  <c r="AF56" i="579" s="1"/>
  <c r="K56" i="579"/>
  <c r="G56" i="579"/>
  <c r="AD55" i="579"/>
  <c r="Z55" i="579"/>
  <c r="Y55" i="579"/>
  <c r="L55" i="579"/>
  <c r="J55" i="579"/>
  <c r="I55" i="579"/>
  <c r="O55" i="579" s="1"/>
  <c r="O43" i="579"/>
  <c r="M43" i="579"/>
  <c r="K43" i="579"/>
  <c r="G43" i="579"/>
  <c r="AF42" i="579"/>
  <c r="AE42" i="579"/>
  <c r="O42" i="579"/>
  <c r="M42" i="579"/>
  <c r="N42" i="579" s="1"/>
  <c r="K42" i="579"/>
  <c r="G42" i="579"/>
  <c r="AF41" i="579"/>
  <c r="AE41" i="579"/>
  <c r="O41" i="579"/>
  <c r="M41" i="579"/>
  <c r="N41" i="579" s="1"/>
  <c r="K41" i="579"/>
  <c r="G41" i="579"/>
  <c r="O40" i="579"/>
  <c r="M40" i="579"/>
  <c r="N40" i="579" s="1"/>
  <c r="K40" i="579"/>
  <c r="G40" i="579"/>
  <c r="O39" i="579"/>
  <c r="M39" i="579"/>
  <c r="K39" i="579"/>
  <c r="G39" i="579"/>
  <c r="AD38" i="579"/>
  <c r="Z38" i="579"/>
  <c r="Y38" i="579"/>
  <c r="L38" i="579"/>
  <c r="J38" i="579"/>
  <c r="I38" i="579"/>
  <c r="O27" i="579"/>
  <c r="N27" i="579"/>
  <c r="M27" i="579"/>
  <c r="AF27" i="579" s="1"/>
  <c r="K27" i="579"/>
  <c r="G27" i="579"/>
  <c r="O26" i="579"/>
  <c r="M26" i="579"/>
  <c r="K26" i="579"/>
  <c r="G26" i="579"/>
  <c r="O25" i="579"/>
  <c r="N25" i="579"/>
  <c r="M25" i="579"/>
  <c r="AF25" i="579" s="1"/>
  <c r="K25" i="579"/>
  <c r="G25" i="579"/>
  <c r="AF24" i="579"/>
  <c r="AE24" i="579"/>
  <c r="O24" i="579"/>
  <c r="N24" i="579"/>
  <c r="P24" i="579" s="1"/>
  <c r="M24" i="579"/>
  <c r="K24" i="579"/>
  <c r="G24" i="579"/>
  <c r="O23" i="579"/>
  <c r="N23" i="579"/>
  <c r="P23" i="579" s="1"/>
  <c r="M23" i="579"/>
  <c r="AF23" i="579" s="1"/>
  <c r="K23" i="579"/>
  <c r="G23" i="579"/>
  <c r="O22" i="579"/>
  <c r="M22" i="579"/>
  <c r="K22" i="579"/>
  <c r="G22" i="579"/>
  <c r="AD21" i="579"/>
  <c r="Z21" i="579"/>
  <c r="Y21" i="579"/>
  <c r="L21" i="579"/>
  <c r="O21" i="579" s="1"/>
  <c r="K21" i="579"/>
  <c r="J21" i="579"/>
  <c r="I21" i="579"/>
  <c r="O9" i="579"/>
  <c r="M9" i="579"/>
  <c r="AF9" i="579" s="1"/>
  <c r="K9" i="579"/>
  <c r="G9" i="579"/>
  <c r="AF8" i="579"/>
  <c r="O8" i="579"/>
  <c r="M8" i="579"/>
  <c r="AE8" i="579" s="1"/>
  <c r="K8" i="579"/>
  <c r="G8" i="579"/>
  <c r="O7" i="579"/>
  <c r="M7" i="579"/>
  <c r="K7" i="579"/>
  <c r="G7" i="579"/>
  <c r="O6" i="579"/>
  <c r="M6" i="579"/>
  <c r="N6" i="579" s="1"/>
  <c r="K6" i="579"/>
  <c r="G6" i="579"/>
  <c r="O5" i="579"/>
  <c r="M5" i="579"/>
  <c r="K5" i="579"/>
  <c r="G5" i="579"/>
  <c r="H2" i="579"/>
  <c r="D1" i="579"/>
  <c r="L140" i="578"/>
  <c r="J140" i="578"/>
  <c r="I140" i="578"/>
  <c r="O135" i="578"/>
  <c r="M135" i="578"/>
  <c r="K135" i="578"/>
  <c r="G135" i="578"/>
  <c r="AB134" i="578"/>
  <c r="AA134" i="578"/>
  <c r="O134" i="578"/>
  <c r="M134" i="578"/>
  <c r="N134" i="578" s="1"/>
  <c r="K134" i="578"/>
  <c r="G134" i="578"/>
  <c r="AB133" i="578"/>
  <c r="AA133" i="578"/>
  <c r="O133" i="578"/>
  <c r="N133" i="578"/>
  <c r="M133" i="578"/>
  <c r="K133" i="578"/>
  <c r="Q133" i="578" s="1"/>
  <c r="G133" i="578"/>
  <c r="O132" i="578"/>
  <c r="M132" i="578"/>
  <c r="AB132" i="578" s="1"/>
  <c r="K132" i="578"/>
  <c r="G132" i="578"/>
  <c r="O131" i="578"/>
  <c r="M131" i="578"/>
  <c r="AB131" i="578" s="1"/>
  <c r="K131" i="578"/>
  <c r="G131" i="578"/>
  <c r="AB130" i="578"/>
  <c r="AA130" i="578"/>
  <c r="O130" i="578"/>
  <c r="M130" i="578"/>
  <c r="N130" i="578" s="1"/>
  <c r="K130" i="578"/>
  <c r="G130" i="578"/>
  <c r="O129" i="578"/>
  <c r="M129" i="578"/>
  <c r="K129" i="578"/>
  <c r="G129" i="578"/>
  <c r="O128" i="578"/>
  <c r="M128" i="578"/>
  <c r="AB128" i="578" s="1"/>
  <c r="K128" i="578"/>
  <c r="G128" i="578"/>
  <c r="O127" i="578"/>
  <c r="M127" i="578"/>
  <c r="AB127" i="578" s="1"/>
  <c r="K127" i="578"/>
  <c r="G127" i="578"/>
  <c r="AB126" i="578"/>
  <c r="AA126" i="578"/>
  <c r="O126" i="578"/>
  <c r="M126" i="578"/>
  <c r="N126" i="578" s="1"/>
  <c r="K126" i="578"/>
  <c r="G126" i="578"/>
  <c r="O125" i="578"/>
  <c r="M125" i="578"/>
  <c r="K125" i="578"/>
  <c r="G125" i="578"/>
  <c r="O124" i="578"/>
  <c r="M124" i="578"/>
  <c r="K124" i="578"/>
  <c r="G124" i="578"/>
  <c r="L123" i="578"/>
  <c r="O123" i="578" s="1"/>
  <c r="K123" i="578"/>
  <c r="J123" i="578"/>
  <c r="I123" i="578"/>
  <c r="O118" i="578"/>
  <c r="M118" i="578"/>
  <c r="AB118" i="578" s="1"/>
  <c r="K118" i="578"/>
  <c r="G118" i="578"/>
  <c r="O117" i="578"/>
  <c r="M117" i="578"/>
  <c r="K117" i="578"/>
  <c r="G117" i="578"/>
  <c r="AB116" i="578"/>
  <c r="O116" i="578"/>
  <c r="M116" i="578"/>
  <c r="N116" i="578" s="1"/>
  <c r="K116" i="578"/>
  <c r="G116" i="578"/>
  <c r="O115" i="578"/>
  <c r="M115" i="578"/>
  <c r="AB115" i="578" s="1"/>
  <c r="K115" i="578"/>
  <c r="G115" i="578"/>
  <c r="O114" i="578"/>
  <c r="M114" i="578"/>
  <c r="AB114" i="578" s="1"/>
  <c r="K114" i="578"/>
  <c r="G114" i="578"/>
  <c r="O113" i="578"/>
  <c r="M113" i="578"/>
  <c r="K113" i="578"/>
  <c r="G113" i="578"/>
  <c r="O112" i="578"/>
  <c r="M112" i="578"/>
  <c r="N112" i="578" s="1"/>
  <c r="K112" i="578"/>
  <c r="G112" i="578"/>
  <c r="O111" i="578"/>
  <c r="N111" i="578"/>
  <c r="Q111" i="578" s="1"/>
  <c r="M111" i="578"/>
  <c r="AB111" i="578" s="1"/>
  <c r="K111" i="578"/>
  <c r="G111" i="578"/>
  <c r="AB110" i="578"/>
  <c r="O110" i="578"/>
  <c r="M110" i="578"/>
  <c r="AA110" i="578" s="1"/>
  <c r="K110" i="578"/>
  <c r="G110" i="578"/>
  <c r="O109" i="578"/>
  <c r="M109" i="578"/>
  <c r="K109" i="578"/>
  <c r="G109" i="578"/>
  <c r="O108" i="578"/>
  <c r="M108" i="578"/>
  <c r="N108" i="578" s="1"/>
  <c r="K108" i="578"/>
  <c r="G108" i="578"/>
  <c r="O107" i="578"/>
  <c r="M107" i="578"/>
  <c r="N107" i="578" s="1"/>
  <c r="K107" i="578"/>
  <c r="G107" i="578"/>
  <c r="L106" i="578"/>
  <c r="O106" i="578" s="1"/>
  <c r="J106" i="578"/>
  <c r="K106" i="578" s="1"/>
  <c r="I106" i="578"/>
  <c r="O92" i="578"/>
  <c r="M92" i="578"/>
  <c r="K92" i="578"/>
  <c r="G92" i="578"/>
  <c r="O91" i="578"/>
  <c r="M91" i="578"/>
  <c r="AB91" i="578" s="1"/>
  <c r="K91" i="578"/>
  <c r="G91" i="578"/>
  <c r="O90" i="578"/>
  <c r="M90" i="578"/>
  <c r="K90" i="578"/>
  <c r="G90" i="578"/>
  <c r="L89" i="578"/>
  <c r="O89" i="578" s="1"/>
  <c r="J89" i="578"/>
  <c r="K89" i="578" s="1"/>
  <c r="I89" i="578"/>
  <c r="O74" i="578"/>
  <c r="M74" i="578"/>
  <c r="K74" i="578"/>
  <c r="G74" i="578"/>
  <c r="O73" i="578"/>
  <c r="N73" i="578"/>
  <c r="P73" i="578" s="1"/>
  <c r="M73" i="578"/>
  <c r="AB73" i="578" s="1"/>
  <c r="K73" i="578"/>
  <c r="G73" i="578"/>
  <c r="L72" i="578"/>
  <c r="O72" i="578" s="1"/>
  <c r="K72" i="578"/>
  <c r="J72" i="578"/>
  <c r="I72" i="578"/>
  <c r="O62" i="578"/>
  <c r="M62" i="578"/>
  <c r="AB62" i="578" s="1"/>
  <c r="K62" i="578"/>
  <c r="G62" i="578"/>
  <c r="AB61" i="578"/>
  <c r="O61" i="578"/>
  <c r="M61" i="578"/>
  <c r="K61" i="578"/>
  <c r="G61" i="578"/>
  <c r="O60" i="578"/>
  <c r="M60" i="578"/>
  <c r="K60" i="578"/>
  <c r="G60" i="578"/>
  <c r="O59" i="578"/>
  <c r="N59" i="578"/>
  <c r="M59" i="578"/>
  <c r="AB59" i="578" s="1"/>
  <c r="K59" i="578"/>
  <c r="G59" i="578"/>
  <c r="O58" i="578"/>
  <c r="M58" i="578"/>
  <c r="AB58" i="578" s="1"/>
  <c r="K58" i="578"/>
  <c r="G58" i="578"/>
  <c r="O57" i="578"/>
  <c r="M57" i="578"/>
  <c r="K57" i="578"/>
  <c r="G57" i="578"/>
  <c r="O56" i="578"/>
  <c r="M56" i="578"/>
  <c r="K56" i="578"/>
  <c r="G56" i="578"/>
  <c r="L55" i="578"/>
  <c r="J55" i="578"/>
  <c r="I55" i="578"/>
  <c r="O45" i="578"/>
  <c r="M45" i="578"/>
  <c r="AB45" i="578" s="1"/>
  <c r="K45" i="578"/>
  <c r="G45" i="578"/>
  <c r="O44" i="578"/>
  <c r="N44" i="578"/>
  <c r="Q44" i="578" s="1"/>
  <c r="M44" i="578"/>
  <c r="AB44" i="578" s="1"/>
  <c r="K44" i="578"/>
  <c r="G44" i="578"/>
  <c r="O43" i="578"/>
  <c r="N43" i="578"/>
  <c r="M43" i="578"/>
  <c r="K43" i="578"/>
  <c r="G43" i="578"/>
  <c r="AA42" i="578"/>
  <c r="O42" i="578"/>
  <c r="N42" i="578"/>
  <c r="P42" i="578" s="1"/>
  <c r="M42" i="578"/>
  <c r="AB42" i="578" s="1"/>
  <c r="K42" i="578"/>
  <c r="G42" i="578"/>
  <c r="O41" i="578"/>
  <c r="N41" i="578"/>
  <c r="P41" i="578" s="1"/>
  <c r="M41" i="578"/>
  <c r="AB41" i="578" s="1"/>
  <c r="K41" i="578"/>
  <c r="G41" i="578"/>
  <c r="O40" i="578"/>
  <c r="M40" i="578"/>
  <c r="K40" i="578"/>
  <c r="G40" i="578"/>
  <c r="O39" i="578"/>
  <c r="M39" i="578"/>
  <c r="K39" i="578"/>
  <c r="G39" i="578"/>
  <c r="L38" i="578"/>
  <c r="J38" i="578"/>
  <c r="I38" i="578"/>
  <c r="O22" i="578"/>
  <c r="M22" i="578"/>
  <c r="K22" i="578"/>
  <c r="G22" i="578"/>
  <c r="F1" i="578" s="1"/>
  <c r="L21" i="578"/>
  <c r="J21" i="578"/>
  <c r="I21" i="578"/>
  <c r="O8" i="578"/>
  <c r="M8" i="578"/>
  <c r="K8" i="578"/>
  <c r="G8" i="578"/>
  <c r="AA7" i="578"/>
  <c r="O7" i="578"/>
  <c r="M7" i="578"/>
  <c r="AB7" i="578" s="1"/>
  <c r="K7" i="578"/>
  <c r="G7" i="578"/>
  <c r="O6" i="578"/>
  <c r="M6" i="578"/>
  <c r="AA6" i="578" s="1"/>
  <c r="K6" i="578"/>
  <c r="G6" i="578"/>
  <c r="O5" i="578"/>
  <c r="N5" i="578"/>
  <c r="Q5" i="578" s="1"/>
  <c r="M5" i="578"/>
  <c r="AB5" i="578" s="1"/>
  <c r="K5" i="578"/>
  <c r="G5" i="578"/>
  <c r="H2" i="578"/>
  <c r="D1" i="578"/>
  <c r="X34" i="577"/>
  <c r="W34" i="577"/>
  <c r="V34" i="577"/>
  <c r="P34" i="577"/>
  <c r="M8" i="577" s="1"/>
  <c r="O34" i="577"/>
  <c r="N34" i="577"/>
  <c r="M34" i="577"/>
  <c r="G34" i="577"/>
  <c r="N16" i="577"/>
  <c r="M16" i="577"/>
  <c r="I8" i="577" s="1"/>
  <c r="J16" i="577"/>
  <c r="I16" i="577"/>
  <c r="H16" i="577"/>
  <c r="G16" i="577"/>
  <c r="F16" i="577"/>
  <c r="E16" i="577"/>
  <c r="F8" i="577"/>
  <c r="M7" i="577"/>
  <c r="K7" i="577"/>
  <c r="I7" i="577"/>
  <c r="G7" i="577"/>
  <c r="F7" i="577"/>
  <c r="E7" i="577"/>
  <c r="M6" i="577"/>
  <c r="K6" i="577"/>
  <c r="I6" i="577"/>
  <c r="G6" i="577"/>
  <c r="F6" i="577"/>
  <c r="E6" i="577"/>
  <c r="AD140" i="576"/>
  <c r="Z140" i="576"/>
  <c r="Y140" i="576"/>
  <c r="L140" i="576"/>
  <c r="J140" i="576"/>
  <c r="I140" i="576"/>
  <c r="O126" i="576"/>
  <c r="M126" i="576"/>
  <c r="AF126" i="576" s="1"/>
  <c r="K126" i="576"/>
  <c r="G126" i="576"/>
  <c r="O125" i="576"/>
  <c r="M125" i="576"/>
  <c r="AF125" i="576" s="1"/>
  <c r="K125" i="576"/>
  <c r="G125" i="576"/>
  <c r="AF124" i="576"/>
  <c r="AE124" i="576"/>
  <c r="O124" i="576"/>
  <c r="M124" i="576"/>
  <c r="N124" i="576" s="1"/>
  <c r="K124" i="576"/>
  <c r="G124" i="576"/>
  <c r="AD123" i="576"/>
  <c r="Z123" i="576"/>
  <c r="Y123" i="576"/>
  <c r="L123" i="576"/>
  <c r="O123" i="576" s="1"/>
  <c r="J123" i="576"/>
  <c r="K123" i="576" s="1"/>
  <c r="I123" i="576"/>
  <c r="O109" i="576"/>
  <c r="M109" i="576"/>
  <c r="K109" i="576"/>
  <c r="G109" i="576"/>
  <c r="AE108" i="576"/>
  <c r="O108" i="576"/>
  <c r="N108" i="576"/>
  <c r="Q108" i="576" s="1"/>
  <c r="M108" i="576"/>
  <c r="AF108" i="576" s="1"/>
  <c r="K108" i="576"/>
  <c r="G108" i="576"/>
  <c r="AF107" i="576"/>
  <c r="AE107" i="576"/>
  <c r="O107" i="576"/>
  <c r="M107" i="576"/>
  <c r="N107" i="576" s="1"/>
  <c r="K107" i="576"/>
  <c r="G107" i="576"/>
  <c r="AD106" i="576"/>
  <c r="Z106" i="576"/>
  <c r="Y106" i="576"/>
  <c r="L106" i="576"/>
  <c r="O106" i="576" s="1"/>
  <c r="J106" i="576"/>
  <c r="K106" i="576" s="1"/>
  <c r="I106" i="576"/>
  <c r="AF91" i="576"/>
  <c r="O91" i="576"/>
  <c r="M91" i="576"/>
  <c r="N91" i="576" s="1"/>
  <c r="K91" i="576"/>
  <c r="G91" i="576"/>
  <c r="O90" i="576"/>
  <c r="M90" i="576"/>
  <c r="AF90" i="576" s="1"/>
  <c r="K90" i="576"/>
  <c r="G90" i="576"/>
  <c r="AD89" i="576"/>
  <c r="Z89" i="576"/>
  <c r="Y89" i="576"/>
  <c r="L89" i="576"/>
  <c r="J89" i="576"/>
  <c r="I89" i="576"/>
  <c r="O75" i="576"/>
  <c r="N75" i="576"/>
  <c r="M75" i="576"/>
  <c r="AF75" i="576" s="1"/>
  <c r="K75" i="576"/>
  <c r="G75" i="576"/>
  <c r="O74" i="576"/>
  <c r="M74" i="576"/>
  <c r="AF74" i="576" s="1"/>
  <c r="K74" i="576"/>
  <c r="G74" i="576"/>
  <c r="AF73" i="576"/>
  <c r="AE73" i="576"/>
  <c r="O73" i="576"/>
  <c r="N73" i="576"/>
  <c r="Q73" i="576" s="1"/>
  <c r="M73" i="576"/>
  <c r="K73" i="576"/>
  <c r="G73" i="576"/>
  <c r="AD72" i="576"/>
  <c r="Z72" i="576"/>
  <c r="Y72" i="576"/>
  <c r="L72" i="576"/>
  <c r="J72" i="576"/>
  <c r="K72" i="576" s="1"/>
  <c r="I72" i="576"/>
  <c r="O66" i="576"/>
  <c r="N66" i="576"/>
  <c r="Q66" i="576" s="1"/>
  <c r="M66" i="576"/>
  <c r="AE66" i="576" s="1"/>
  <c r="K66" i="576"/>
  <c r="G66" i="576"/>
  <c r="AF65" i="576"/>
  <c r="O65" i="576"/>
  <c r="M65" i="576"/>
  <c r="AE65" i="576" s="1"/>
  <c r="K65" i="576"/>
  <c r="G65" i="576"/>
  <c r="O64" i="576"/>
  <c r="M64" i="576"/>
  <c r="N64" i="576" s="1"/>
  <c r="K64" i="576"/>
  <c r="G64" i="576"/>
  <c r="O63" i="576"/>
  <c r="N63" i="576"/>
  <c r="M63" i="576"/>
  <c r="AF63" i="576" s="1"/>
  <c r="K63" i="576"/>
  <c r="G63" i="576"/>
  <c r="O62" i="576"/>
  <c r="N62" i="576"/>
  <c r="Q62" i="576" s="1"/>
  <c r="M62" i="576"/>
  <c r="AE62" i="576" s="1"/>
  <c r="K62" i="576"/>
  <c r="G62" i="576"/>
  <c r="AF61" i="576"/>
  <c r="O61" i="576"/>
  <c r="M61" i="576"/>
  <c r="AE61" i="576" s="1"/>
  <c r="K61" i="576"/>
  <c r="G61" i="576"/>
  <c r="O60" i="576"/>
  <c r="M60" i="576"/>
  <c r="N60" i="576" s="1"/>
  <c r="K60" i="576"/>
  <c r="G60" i="576"/>
  <c r="O59" i="576"/>
  <c r="N59" i="576"/>
  <c r="M59" i="576"/>
  <c r="AF59" i="576" s="1"/>
  <c r="K59" i="576"/>
  <c r="G59" i="576"/>
  <c r="O58" i="576"/>
  <c r="N58" i="576"/>
  <c r="Q58" i="576" s="1"/>
  <c r="M58" i="576"/>
  <c r="AE58" i="576" s="1"/>
  <c r="K58" i="576"/>
  <c r="G58" i="576"/>
  <c r="AF57" i="576"/>
  <c r="O57" i="576"/>
  <c r="M57" i="576"/>
  <c r="AE57" i="576" s="1"/>
  <c r="K57" i="576"/>
  <c r="G57" i="576"/>
  <c r="O56" i="576"/>
  <c r="M56" i="576"/>
  <c r="K56" i="576"/>
  <c r="G56" i="576"/>
  <c r="AD55" i="576"/>
  <c r="Q6" i="574"/>
  <c r="Z55" i="576"/>
  <c r="Y55" i="576"/>
  <c r="L55" i="576"/>
  <c r="J55" i="576"/>
  <c r="I55" i="576"/>
  <c r="AF44" i="576"/>
  <c r="AE44" i="576"/>
  <c r="O44" i="576"/>
  <c r="M44" i="576"/>
  <c r="N44" i="576" s="1"/>
  <c r="K44" i="576"/>
  <c r="G44" i="576"/>
  <c r="O43" i="576"/>
  <c r="M43" i="576"/>
  <c r="N43" i="576" s="1"/>
  <c r="K43" i="576"/>
  <c r="G43" i="576"/>
  <c r="O42" i="576"/>
  <c r="M42" i="576"/>
  <c r="AF42" i="576" s="1"/>
  <c r="K42" i="576"/>
  <c r="G42" i="576"/>
  <c r="O41" i="576"/>
  <c r="M41" i="576"/>
  <c r="AF41" i="576" s="1"/>
  <c r="K41" i="576"/>
  <c r="G41" i="576"/>
  <c r="O40" i="576"/>
  <c r="M40" i="576"/>
  <c r="N40" i="576" s="1"/>
  <c r="Q40" i="576" s="1"/>
  <c r="K40" i="576"/>
  <c r="G40" i="576"/>
  <c r="AF39" i="576"/>
  <c r="AE39" i="576"/>
  <c r="O39" i="576"/>
  <c r="N39" i="576"/>
  <c r="P39" i="576" s="1"/>
  <c r="M39" i="576"/>
  <c r="K39" i="576"/>
  <c r="G39" i="576"/>
  <c r="AD38" i="576"/>
  <c r="Z38" i="576"/>
  <c r="Y38" i="576"/>
  <c r="Y2" i="576" s="1"/>
  <c r="O6" i="574" s="1"/>
  <c r="L38" i="576"/>
  <c r="O38" i="576" s="1"/>
  <c r="K38" i="576"/>
  <c r="J38" i="576"/>
  <c r="I38" i="576"/>
  <c r="O28" i="576"/>
  <c r="M28" i="576"/>
  <c r="K28" i="576"/>
  <c r="G28" i="576"/>
  <c r="O27" i="576"/>
  <c r="M27" i="576"/>
  <c r="AF27" i="576" s="1"/>
  <c r="K27" i="576"/>
  <c r="G27" i="576"/>
  <c r="O26" i="576"/>
  <c r="N26" i="576"/>
  <c r="Q26" i="576" s="1"/>
  <c r="M26" i="576"/>
  <c r="AF26" i="576" s="1"/>
  <c r="K26" i="576"/>
  <c r="G26" i="576"/>
  <c r="O25" i="576"/>
  <c r="M25" i="576"/>
  <c r="AF25" i="576" s="1"/>
  <c r="K25" i="576"/>
  <c r="G25" i="576"/>
  <c r="O24" i="576"/>
  <c r="N24" i="576"/>
  <c r="P24" i="576" s="1"/>
  <c r="M24" i="576"/>
  <c r="AF24" i="576" s="1"/>
  <c r="K24" i="576"/>
  <c r="G24" i="576"/>
  <c r="AF23" i="576"/>
  <c r="AE23" i="576"/>
  <c r="O23" i="576"/>
  <c r="M23" i="576"/>
  <c r="N23" i="576" s="1"/>
  <c r="Q23" i="576" s="1"/>
  <c r="K23" i="576"/>
  <c r="G23" i="576"/>
  <c r="O22" i="576"/>
  <c r="M22" i="576"/>
  <c r="K22" i="576"/>
  <c r="G22" i="576"/>
  <c r="AD21" i="576"/>
  <c r="Z21" i="576"/>
  <c r="Y21" i="576"/>
  <c r="O21" i="576"/>
  <c r="L21" i="576"/>
  <c r="K21" i="576"/>
  <c r="J21" i="576"/>
  <c r="I21" i="576"/>
  <c r="AE9" i="576"/>
  <c r="O9" i="576"/>
  <c r="N9" i="576"/>
  <c r="Q9" i="576" s="1"/>
  <c r="M9" i="576"/>
  <c r="AF9" i="576" s="1"/>
  <c r="K9" i="576"/>
  <c r="G9" i="576"/>
  <c r="AF8" i="576"/>
  <c r="O8" i="576"/>
  <c r="M8" i="576"/>
  <c r="AE8" i="576" s="1"/>
  <c r="K8" i="576"/>
  <c r="G8" i="576"/>
  <c r="O7" i="576"/>
  <c r="M7" i="576"/>
  <c r="K7" i="576"/>
  <c r="G7" i="576"/>
  <c r="O6" i="576"/>
  <c r="M6" i="576"/>
  <c r="N6" i="576" s="1"/>
  <c r="K6" i="576"/>
  <c r="G6" i="576"/>
  <c r="O5" i="576"/>
  <c r="M5" i="576"/>
  <c r="K5" i="576"/>
  <c r="G5" i="576"/>
  <c r="H2" i="576"/>
  <c r="D1" i="576"/>
  <c r="L140" i="575"/>
  <c r="O140" i="575" s="1"/>
  <c r="K140" i="575"/>
  <c r="J140" i="575"/>
  <c r="I140" i="575"/>
  <c r="O135" i="575"/>
  <c r="N135" i="575"/>
  <c r="Q135" i="575" s="1"/>
  <c r="M135" i="575"/>
  <c r="AB135" i="575" s="1"/>
  <c r="K135" i="575"/>
  <c r="G135" i="575"/>
  <c r="O134" i="575"/>
  <c r="M134" i="575"/>
  <c r="K134" i="575"/>
  <c r="G134" i="575"/>
  <c r="AA133" i="575"/>
  <c r="P133" i="575"/>
  <c r="O133" i="575"/>
  <c r="N133" i="575"/>
  <c r="Q133" i="575" s="1"/>
  <c r="M133" i="575"/>
  <c r="AB133" i="575" s="1"/>
  <c r="K133" i="575"/>
  <c r="G133" i="575"/>
  <c r="O132" i="575"/>
  <c r="M132" i="575"/>
  <c r="AB132" i="575" s="1"/>
  <c r="K132" i="575"/>
  <c r="G132" i="575"/>
  <c r="O131" i="575"/>
  <c r="M131" i="575"/>
  <c r="AB131" i="575" s="1"/>
  <c r="K131" i="575"/>
  <c r="G131" i="575"/>
  <c r="AB130" i="575"/>
  <c r="O130" i="575"/>
  <c r="M130" i="575"/>
  <c r="N130" i="575" s="1"/>
  <c r="K130" i="575"/>
  <c r="G130" i="575"/>
  <c r="AA129" i="575"/>
  <c r="O129" i="575"/>
  <c r="N129" i="575"/>
  <c r="M129" i="575"/>
  <c r="AB129" i="575" s="1"/>
  <c r="K129" i="575"/>
  <c r="G129" i="575"/>
  <c r="O128" i="575"/>
  <c r="M128" i="575"/>
  <c r="AB128" i="575" s="1"/>
  <c r="K128" i="575"/>
  <c r="G128" i="575"/>
  <c r="O127" i="575"/>
  <c r="M127" i="575"/>
  <c r="AB127" i="575" s="1"/>
  <c r="K127" i="575"/>
  <c r="G127" i="575"/>
  <c r="O126" i="575"/>
  <c r="M126" i="575"/>
  <c r="N126" i="575" s="1"/>
  <c r="K126" i="575"/>
  <c r="G126" i="575"/>
  <c r="O125" i="575"/>
  <c r="M125" i="575"/>
  <c r="AB125" i="575" s="1"/>
  <c r="K125" i="575"/>
  <c r="G125" i="575"/>
  <c r="O124" i="575"/>
  <c r="M124" i="575"/>
  <c r="M140" i="575" s="1"/>
  <c r="K124" i="575"/>
  <c r="G124" i="575"/>
  <c r="L123" i="575"/>
  <c r="J123" i="575"/>
  <c r="I123" i="575"/>
  <c r="K123" i="575" s="1"/>
  <c r="O118" i="575"/>
  <c r="M118" i="575"/>
  <c r="AB118" i="575" s="1"/>
  <c r="K118" i="575"/>
  <c r="G118" i="575"/>
  <c r="O117" i="575"/>
  <c r="M117" i="575"/>
  <c r="AA117" i="575" s="1"/>
  <c r="K117" i="575"/>
  <c r="G117" i="575"/>
  <c r="AB116" i="575"/>
  <c r="O116" i="575"/>
  <c r="M116" i="575"/>
  <c r="AA116" i="575" s="1"/>
  <c r="K116" i="575"/>
  <c r="G116" i="575"/>
  <c r="AA115" i="575"/>
  <c r="O115" i="575"/>
  <c r="N115" i="575"/>
  <c r="M115" i="575"/>
  <c r="AB115" i="575" s="1"/>
  <c r="K115" i="575"/>
  <c r="G115" i="575"/>
  <c r="O114" i="575"/>
  <c r="M114" i="575"/>
  <c r="AB114" i="575" s="1"/>
  <c r="K114" i="575"/>
  <c r="G114" i="575"/>
  <c r="O113" i="575"/>
  <c r="M113" i="575"/>
  <c r="AA113" i="575" s="1"/>
  <c r="K113" i="575"/>
  <c r="G113" i="575"/>
  <c r="O112" i="575"/>
  <c r="N112" i="575"/>
  <c r="M112" i="575"/>
  <c r="AA112" i="575" s="1"/>
  <c r="K112" i="575"/>
  <c r="G112" i="575"/>
  <c r="O111" i="575"/>
  <c r="M111" i="575"/>
  <c r="AB111" i="575" s="1"/>
  <c r="K111" i="575"/>
  <c r="G111" i="575"/>
  <c r="O110" i="575"/>
  <c r="M110" i="575"/>
  <c r="AB110" i="575" s="1"/>
  <c r="K110" i="575"/>
  <c r="G110" i="575"/>
  <c r="O109" i="575"/>
  <c r="M109" i="575"/>
  <c r="AA109" i="575" s="1"/>
  <c r="K109" i="575"/>
  <c r="G109" i="575"/>
  <c r="O108" i="575"/>
  <c r="M108" i="575"/>
  <c r="N108" i="575" s="1"/>
  <c r="K108" i="575"/>
  <c r="G108" i="575"/>
  <c r="O107" i="575"/>
  <c r="M107" i="575"/>
  <c r="N107" i="575" s="1"/>
  <c r="K107" i="575"/>
  <c r="G107" i="575"/>
  <c r="L106" i="575"/>
  <c r="O106" i="575" s="1"/>
  <c r="J106" i="575"/>
  <c r="K106" i="575" s="1"/>
  <c r="I106" i="575"/>
  <c r="O92" i="575"/>
  <c r="N92" i="575"/>
  <c r="M92" i="575"/>
  <c r="AB92" i="575" s="1"/>
  <c r="K92" i="575"/>
  <c r="G92" i="575"/>
  <c r="O91" i="575"/>
  <c r="M91" i="575"/>
  <c r="AB91" i="575" s="1"/>
  <c r="K91" i="575"/>
  <c r="G91" i="575"/>
  <c r="AB90" i="575"/>
  <c r="O90" i="575"/>
  <c r="M90" i="575"/>
  <c r="K90" i="575"/>
  <c r="G90" i="575"/>
  <c r="L89" i="575"/>
  <c r="J89" i="575"/>
  <c r="I89" i="575"/>
  <c r="O74" i="575"/>
  <c r="M74" i="575"/>
  <c r="K74" i="575"/>
  <c r="G74" i="575"/>
  <c r="AA73" i="575"/>
  <c r="Q73" i="575"/>
  <c r="O73" i="575"/>
  <c r="N73" i="575"/>
  <c r="P73" i="575" s="1"/>
  <c r="M73" i="575"/>
  <c r="AB73" i="575" s="1"/>
  <c r="K73" i="575"/>
  <c r="G73" i="575"/>
  <c r="L72" i="575"/>
  <c r="J72" i="575"/>
  <c r="I72" i="575"/>
  <c r="O65" i="575"/>
  <c r="M65" i="575"/>
  <c r="AB65" i="575" s="1"/>
  <c r="K65" i="575"/>
  <c r="G65" i="575"/>
  <c r="AB64" i="575"/>
  <c r="O64" i="575"/>
  <c r="M64" i="575"/>
  <c r="K64" i="575"/>
  <c r="G64" i="575"/>
  <c r="O63" i="575"/>
  <c r="M63" i="575"/>
  <c r="N63" i="575" s="1"/>
  <c r="K63" i="575"/>
  <c r="G63" i="575"/>
  <c r="AA62" i="575"/>
  <c r="O62" i="575"/>
  <c r="N62" i="575"/>
  <c r="M62" i="575"/>
  <c r="AB62" i="575" s="1"/>
  <c r="K62" i="575"/>
  <c r="G62" i="575"/>
  <c r="O61" i="575"/>
  <c r="M61" i="575"/>
  <c r="AB61" i="575" s="1"/>
  <c r="K61" i="575"/>
  <c r="G61" i="575"/>
  <c r="O60" i="575"/>
  <c r="M60" i="575"/>
  <c r="K60" i="575"/>
  <c r="G60" i="575"/>
  <c r="O59" i="575"/>
  <c r="M59" i="575"/>
  <c r="N59" i="575" s="1"/>
  <c r="K59" i="575"/>
  <c r="G59" i="575"/>
  <c r="AA58" i="575"/>
  <c r="O58" i="575"/>
  <c r="N58" i="575"/>
  <c r="Q58" i="575" s="1"/>
  <c r="M58" i="575"/>
  <c r="AB58" i="575" s="1"/>
  <c r="K58" i="575"/>
  <c r="G58" i="575"/>
  <c r="O57" i="575"/>
  <c r="M57" i="575"/>
  <c r="AB57" i="575" s="1"/>
  <c r="K57" i="575"/>
  <c r="G57" i="575"/>
  <c r="O56" i="575"/>
  <c r="N56" i="575"/>
  <c r="Q56" i="575" s="1"/>
  <c r="M56" i="575"/>
  <c r="K56" i="575"/>
  <c r="G56" i="575"/>
  <c r="L55" i="575"/>
  <c r="J55" i="575"/>
  <c r="I55" i="575"/>
  <c r="AA47" i="575"/>
  <c r="O47" i="575"/>
  <c r="N47" i="575"/>
  <c r="P47" i="575" s="1"/>
  <c r="M47" i="575"/>
  <c r="AB47" i="575" s="1"/>
  <c r="K47" i="575"/>
  <c r="G47" i="575"/>
  <c r="AB46" i="575"/>
  <c r="O46" i="575"/>
  <c r="M46" i="575"/>
  <c r="AA46" i="575" s="1"/>
  <c r="K46" i="575"/>
  <c r="G46" i="575"/>
  <c r="O45" i="575"/>
  <c r="M45" i="575"/>
  <c r="K45" i="575"/>
  <c r="G45" i="575"/>
  <c r="O44" i="575"/>
  <c r="M44" i="575"/>
  <c r="AB44" i="575" s="1"/>
  <c r="K44" i="575"/>
  <c r="G44" i="575"/>
  <c r="AA43" i="575"/>
  <c r="O43" i="575"/>
  <c r="N43" i="575"/>
  <c r="P43" i="575" s="1"/>
  <c r="M43" i="575"/>
  <c r="AB43" i="575" s="1"/>
  <c r="K43" i="575"/>
  <c r="G43" i="575"/>
  <c r="O42" i="575"/>
  <c r="M42" i="575"/>
  <c r="K42" i="575"/>
  <c r="G42" i="575"/>
  <c r="O41" i="575"/>
  <c r="N41" i="575"/>
  <c r="Q41" i="575" s="1"/>
  <c r="M41" i="575"/>
  <c r="AB41" i="575" s="1"/>
  <c r="K41" i="575"/>
  <c r="G41" i="575"/>
  <c r="O40" i="575"/>
  <c r="M40" i="575"/>
  <c r="AB40" i="575" s="1"/>
  <c r="K40" i="575"/>
  <c r="G40" i="575"/>
  <c r="AB39" i="575"/>
  <c r="O39" i="575"/>
  <c r="N39" i="575"/>
  <c r="Q39" i="575" s="1"/>
  <c r="M39" i="575"/>
  <c r="K39" i="575"/>
  <c r="G39" i="575"/>
  <c r="L38" i="575"/>
  <c r="O38" i="575" s="1"/>
  <c r="J38" i="575"/>
  <c r="I38" i="575"/>
  <c r="K38" i="575" s="1"/>
  <c r="O22" i="575"/>
  <c r="M22" i="575"/>
  <c r="M38" i="575" s="1"/>
  <c r="K22" i="575"/>
  <c r="G22" i="575"/>
  <c r="O21" i="575"/>
  <c r="L21" i="575"/>
  <c r="J21" i="575"/>
  <c r="I21" i="575"/>
  <c r="AB8" i="575"/>
  <c r="O8" i="575"/>
  <c r="N8" i="575"/>
  <c r="Q8" i="575" s="1"/>
  <c r="M8" i="575"/>
  <c r="AA8" i="575" s="1"/>
  <c r="K8" i="575"/>
  <c r="G8" i="575"/>
  <c r="O7" i="575"/>
  <c r="M7" i="575"/>
  <c r="K7" i="575"/>
  <c r="G7" i="575"/>
  <c r="O6" i="575"/>
  <c r="M6" i="575"/>
  <c r="AA6" i="575" s="1"/>
  <c r="K6" i="575"/>
  <c r="G6" i="575"/>
  <c r="AA5" i="575"/>
  <c r="O5" i="575"/>
  <c r="M5" i="575"/>
  <c r="K5" i="575"/>
  <c r="G5" i="575"/>
  <c r="H2" i="575"/>
  <c r="H1" i="575"/>
  <c r="D1" i="575"/>
  <c r="F3" i="574" s="1"/>
  <c r="X34" i="574"/>
  <c r="W34" i="574"/>
  <c r="V34" i="574"/>
  <c r="P34" i="574"/>
  <c r="M8" i="574" s="1"/>
  <c r="O34" i="574"/>
  <c r="N34" i="574"/>
  <c r="M34" i="574"/>
  <c r="G34" i="574"/>
  <c r="N16" i="574"/>
  <c r="M16" i="574"/>
  <c r="J16" i="574"/>
  <c r="I16" i="574"/>
  <c r="H16" i="574"/>
  <c r="G16" i="574"/>
  <c r="F16" i="574"/>
  <c r="E16" i="574"/>
  <c r="E8" i="574" s="1"/>
  <c r="K8" i="574"/>
  <c r="F8" i="574"/>
  <c r="M7" i="574"/>
  <c r="K7" i="574"/>
  <c r="I7" i="574"/>
  <c r="G7" i="574"/>
  <c r="F7" i="574"/>
  <c r="E7" i="574"/>
  <c r="M6" i="574"/>
  <c r="K6" i="574"/>
  <c r="I6" i="574"/>
  <c r="G6" i="574"/>
  <c r="F6" i="574"/>
  <c r="E6" i="574"/>
  <c r="AD140" i="573"/>
  <c r="Z140" i="573"/>
  <c r="Y140" i="573"/>
  <c r="L140" i="573"/>
  <c r="O140" i="573" s="1"/>
  <c r="J140" i="573"/>
  <c r="K140" i="573" s="1"/>
  <c r="I140" i="573"/>
  <c r="O126" i="573"/>
  <c r="M126" i="573"/>
  <c r="AF126" i="573" s="1"/>
  <c r="K126" i="573"/>
  <c r="G126" i="573"/>
  <c r="O125" i="573"/>
  <c r="N125" i="573"/>
  <c r="M125" i="573"/>
  <c r="K125" i="573"/>
  <c r="G125" i="573"/>
  <c r="AF124" i="573"/>
  <c r="AE124" i="573"/>
  <c r="O124" i="573"/>
  <c r="M124" i="573"/>
  <c r="N124" i="573" s="1"/>
  <c r="K124" i="573"/>
  <c r="G124" i="573"/>
  <c r="AD123" i="573"/>
  <c r="Z123" i="573"/>
  <c r="Y123" i="573"/>
  <c r="L123" i="573"/>
  <c r="O123" i="573" s="1"/>
  <c r="J123" i="573"/>
  <c r="I123" i="573"/>
  <c r="AF109" i="573"/>
  <c r="O109" i="573"/>
  <c r="M109" i="573"/>
  <c r="AE109" i="573" s="1"/>
  <c r="K109" i="573"/>
  <c r="G109" i="573"/>
  <c r="O108" i="573"/>
  <c r="M108" i="573"/>
  <c r="AF108" i="573" s="1"/>
  <c r="K108" i="573"/>
  <c r="G108" i="573"/>
  <c r="O107" i="573"/>
  <c r="M107" i="573"/>
  <c r="N107" i="573" s="1"/>
  <c r="K107" i="573"/>
  <c r="G107" i="573"/>
  <c r="AD106" i="573"/>
  <c r="Z106" i="573"/>
  <c r="Y106" i="573"/>
  <c r="L106" i="573"/>
  <c r="J106" i="573"/>
  <c r="K106" i="573" s="1"/>
  <c r="I106" i="573"/>
  <c r="O91" i="573"/>
  <c r="M91" i="573"/>
  <c r="N91" i="573" s="1"/>
  <c r="K91" i="573"/>
  <c r="G91" i="573"/>
  <c r="AE90" i="573"/>
  <c r="O90" i="573"/>
  <c r="N90" i="573"/>
  <c r="Q90" i="573" s="1"/>
  <c r="M90" i="573"/>
  <c r="AF90" i="573" s="1"/>
  <c r="K90" i="573"/>
  <c r="G90" i="573"/>
  <c r="AD89" i="573"/>
  <c r="Z89" i="573"/>
  <c r="Y89" i="573"/>
  <c r="L89" i="573"/>
  <c r="O89" i="573" s="1"/>
  <c r="J89" i="573"/>
  <c r="I89" i="573"/>
  <c r="K89" i="573" s="1"/>
  <c r="O75" i="573"/>
  <c r="N75" i="573"/>
  <c r="M75" i="573"/>
  <c r="AE75" i="573" s="1"/>
  <c r="K75" i="573"/>
  <c r="G75" i="573"/>
  <c r="O74" i="573"/>
  <c r="M74" i="573"/>
  <c r="AF74" i="573" s="1"/>
  <c r="K74" i="573"/>
  <c r="G74" i="573"/>
  <c r="AF73" i="573"/>
  <c r="O73" i="573"/>
  <c r="N73" i="573"/>
  <c r="Q73" i="573" s="1"/>
  <c r="M73" i="573"/>
  <c r="AE73" i="573" s="1"/>
  <c r="K73" i="573"/>
  <c r="G73" i="573"/>
  <c r="AD72" i="573"/>
  <c r="Z72" i="573"/>
  <c r="Y72" i="573"/>
  <c r="L72" i="573"/>
  <c r="J72" i="573"/>
  <c r="I72" i="573"/>
  <c r="K72" i="573" s="1"/>
  <c r="AE66" i="573"/>
  <c r="O66" i="573"/>
  <c r="M66" i="573"/>
  <c r="AF66" i="573" s="1"/>
  <c r="K66" i="573"/>
  <c r="G66" i="573"/>
  <c r="AF65" i="573"/>
  <c r="O65" i="573"/>
  <c r="M65" i="573"/>
  <c r="AE65" i="573" s="1"/>
  <c r="K65" i="573"/>
  <c r="G65" i="573"/>
  <c r="O64" i="573"/>
  <c r="M64" i="573"/>
  <c r="N64" i="573" s="1"/>
  <c r="K64" i="573"/>
  <c r="G64" i="573"/>
  <c r="O63" i="573"/>
  <c r="M63" i="573"/>
  <c r="AF63" i="573" s="1"/>
  <c r="K63" i="573"/>
  <c r="G63" i="573"/>
  <c r="AE62" i="573"/>
  <c r="O62" i="573"/>
  <c r="M62" i="573"/>
  <c r="AF62" i="573" s="1"/>
  <c r="K62" i="573"/>
  <c r="G62" i="573"/>
  <c r="AF61" i="573"/>
  <c r="O61" i="573"/>
  <c r="M61" i="573"/>
  <c r="AE61" i="573" s="1"/>
  <c r="K61" i="573"/>
  <c r="G61" i="573"/>
  <c r="O60" i="573"/>
  <c r="M60" i="573"/>
  <c r="N60" i="573" s="1"/>
  <c r="K60" i="573"/>
  <c r="G60" i="573"/>
  <c r="O59" i="573"/>
  <c r="M59" i="573"/>
  <c r="AF59" i="573" s="1"/>
  <c r="K59" i="573"/>
  <c r="G59" i="573"/>
  <c r="AE58" i="573"/>
  <c r="O58" i="573"/>
  <c r="M58" i="573"/>
  <c r="AF58" i="573" s="1"/>
  <c r="K58" i="573"/>
  <c r="G58" i="573"/>
  <c r="AF57" i="573"/>
  <c r="O57" i="573"/>
  <c r="M57" i="573"/>
  <c r="AE57" i="573" s="1"/>
  <c r="K57" i="573"/>
  <c r="G57" i="573"/>
  <c r="AF56" i="573"/>
  <c r="O56" i="573"/>
  <c r="M56" i="573"/>
  <c r="K56" i="573"/>
  <c r="G56" i="573"/>
  <c r="AD55" i="573"/>
  <c r="Z55" i="573"/>
  <c r="Y55" i="573"/>
  <c r="L55" i="573"/>
  <c r="J55" i="573"/>
  <c r="K55" i="573" s="1"/>
  <c r="I55" i="573"/>
  <c r="O55" i="573" s="1"/>
  <c r="AE44" i="573"/>
  <c r="O44" i="573"/>
  <c r="N44" i="573"/>
  <c r="Q44" i="573" s="1"/>
  <c r="M44" i="573"/>
  <c r="AF44" i="573" s="1"/>
  <c r="K44" i="573"/>
  <c r="G44" i="573"/>
  <c r="O43" i="573"/>
  <c r="M43" i="573"/>
  <c r="N43" i="573" s="1"/>
  <c r="K43" i="573"/>
  <c r="G43" i="573"/>
  <c r="O42" i="573"/>
  <c r="M42" i="573"/>
  <c r="AF42" i="573" s="1"/>
  <c r="K42" i="573"/>
  <c r="G42" i="573"/>
  <c r="O41" i="573"/>
  <c r="M41" i="573"/>
  <c r="N41" i="573" s="1"/>
  <c r="K41" i="573"/>
  <c r="G41" i="573"/>
  <c r="AF40" i="573"/>
  <c r="AE40" i="573"/>
  <c r="O40" i="573"/>
  <c r="N40" i="573"/>
  <c r="Q40" i="573" s="1"/>
  <c r="M40" i="573"/>
  <c r="K40" i="573"/>
  <c r="G40" i="573"/>
  <c r="O39" i="573"/>
  <c r="M39" i="573"/>
  <c r="K39" i="573"/>
  <c r="G39" i="573"/>
  <c r="AD38" i="573"/>
  <c r="Z38" i="573"/>
  <c r="Y38" i="573"/>
  <c r="L38" i="573"/>
  <c r="J38" i="573"/>
  <c r="K38" i="573" s="1"/>
  <c r="I38" i="573"/>
  <c r="AF28" i="573"/>
  <c r="AE28" i="573"/>
  <c r="O28" i="573"/>
  <c r="N28" i="573"/>
  <c r="M28" i="573"/>
  <c r="K28" i="573"/>
  <c r="G28" i="573"/>
  <c r="O27" i="573"/>
  <c r="M27" i="573"/>
  <c r="K27" i="573"/>
  <c r="G27" i="573"/>
  <c r="O26" i="573"/>
  <c r="M26" i="573"/>
  <c r="AF26" i="573" s="1"/>
  <c r="K26" i="573"/>
  <c r="G26" i="573"/>
  <c r="AF25" i="573"/>
  <c r="O25" i="573"/>
  <c r="N25" i="573"/>
  <c r="M25" i="573"/>
  <c r="AE25" i="573" s="1"/>
  <c r="K25" i="573"/>
  <c r="G25" i="573"/>
  <c r="AF24" i="573"/>
  <c r="AE24" i="573"/>
  <c r="O24" i="573"/>
  <c r="N24" i="573"/>
  <c r="P24" i="573" s="1"/>
  <c r="M24" i="573"/>
  <c r="K24" i="573"/>
  <c r="G24" i="573"/>
  <c r="O23" i="573"/>
  <c r="M23" i="573"/>
  <c r="AF23" i="573" s="1"/>
  <c r="K23" i="573"/>
  <c r="G23" i="573"/>
  <c r="AE22" i="573"/>
  <c r="O22" i="573"/>
  <c r="N22" i="573"/>
  <c r="Q22" i="573" s="1"/>
  <c r="M22" i="573"/>
  <c r="K22" i="573"/>
  <c r="G22" i="573"/>
  <c r="AD21" i="573"/>
  <c r="Z21" i="573"/>
  <c r="Y21" i="573"/>
  <c r="Y2" i="573" s="1"/>
  <c r="O6" i="571" s="1"/>
  <c r="L21" i="573"/>
  <c r="J21" i="573"/>
  <c r="I21" i="573"/>
  <c r="AF9" i="573"/>
  <c r="O9" i="573"/>
  <c r="M9" i="573"/>
  <c r="K9" i="573"/>
  <c r="G9" i="573"/>
  <c r="O8" i="573"/>
  <c r="M8" i="573"/>
  <c r="AE8" i="573" s="1"/>
  <c r="K8" i="573"/>
  <c r="G8" i="573"/>
  <c r="O7" i="573"/>
  <c r="M7" i="573"/>
  <c r="AE7" i="573" s="1"/>
  <c r="K7" i="573"/>
  <c r="G7" i="573"/>
  <c r="O6" i="573"/>
  <c r="N6" i="573"/>
  <c r="Q6" i="573" s="1"/>
  <c r="M6" i="573"/>
  <c r="AF6" i="573" s="1"/>
  <c r="K6" i="573"/>
  <c r="G6" i="573"/>
  <c r="F1" i="573" s="1"/>
  <c r="F2" i="573" s="1"/>
  <c r="O5" i="573"/>
  <c r="M5" i="573"/>
  <c r="K5" i="573"/>
  <c r="G5" i="573"/>
  <c r="H2" i="573"/>
  <c r="D1" i="573"/>
  <c r="L140" i="572"/>
  <c r="O140" i="572" s="1"/>
  <c r="J140" i="572"/>
  <c r="I140" i="572"/>
  <c r="O135" i="572"/>
  <c r="M135" i="572"/>
  <c r="AA135" i="572" s="1"/>
  <c r="K135" i="572"/>
  <c r="G135" i="572"/>
  <c r="O134" i="572"/>
  <c r="M134" i="572"/>
  <c r="N134" i="572" s="1"/>
  <c r="K134" i="572"/>
  <c r="G134" i="572"/>
  <c r="AA133" i="572"/>
  <c r="O133" i="572"/>
  <c r="M133" i="572"/>
  <c r="K133" i="572"/>
  <c r="G133" i="572"/>
  <c r="O132" i="572"/>
  <c r="M132" i="572"/>
  <c r="AB132" i="572" s="1"/>
  <c r="K132" i="572"/>
  <c r="G132" i="572"/>
  <c r="AB131" i="572"/>
  <c r="O131" i="572"/>
  <c r="M131" i="572"/>
  <c r="AA131" i="572" s="1"/>
  <c r="K131" i="572"/>
  <c r="G131" i="572"/>
  <c r="O130" i="572"/>
  <c r="M130" i="572"/>
  <c r="N130" i="572" s="1"/>
  <c r="K130" i="572"/>
  <c r="G130" i="572"/>
  <c r="O129" i="572"/>
  <c r="M129" i="572"/>
  <c r="K129" i="572"/>
  <c r="G129" i="572"/>
  <c r="O128" i="572"/>
  <c r="M128" i="572"/>
  <c r="AB128" i="572" s="1"/>
  <c r="K128" i="572"/>
  <c r="G128" i="572"/>
  <c r="AB127" i="572"/>
  <c r="O127" i="572"/>
  <c r="M127" i="572"/>
  <c r="AA127" i="572" s="1"/>
  <c r="K127" i="572"/>
  <c r="G127" i="572"/>
  <c r="O126" i="572"/>
  <c r="M126" i="572"/>
  <c r="N126" i="572" s="1"/>
  <c r="K126" i="572"/>
  <c r="G126" i="572"/>
  <c r="O125" i="572"/>
  <c r="M125" i="572"/>
  <c r="AB125" i="572" s="1"/>
  <c r="K125" i="572"/>
  <c r="G125" i="572"/>
  <c r="O124" i="572"/>
  <c r="M124" i="572"/>
  <c r="AB124" i="572" s="1"/>
  <c r="K124" i="572"/>
  <c r="G124" i="572"/>
  <c r="L123" i="572"/>
  <c r="J123" i="572"/>
  <c r="I123" i="572"/>
  <c r="O118" i="572"/>
  <c r="M118" i="572"/>
  <c r="AB118" i="572" s="1"/>
  <c r="K118" i="572"/>
  <c r="G118" i="572"/>
  <c r="AA117" i="572"/>
  <c r="O117" i="572"/>
  <c r="M117" i="572"/>
  <c r="N117" i="572" s="1"/>
  <c r="K117" i="572"/>
  <c r="G117" i="572"/>
  <c r="O116" i="572"/>
  <c r="M116" i="572"/>
  <c r="AB116" i="572" s="1"/>
  <c r="K116" i="572"/>
  <c r="G116" i="572"/>
  <c r="O115" i="572"/>
  <c r="N115" i="572"/>
  <c r="Q115" i="572" s="1"/>
  <c r="M115" i="572"/>
  <c r="AB115" i="572" s="1"/>
  <c r="K115" i="572"/>
  <c r="G115" i="572"/>
  <c r="O114" i="572"/>
  <c r="M114" i="572"/>
  <c r="AB114" i="572" s="1"/>
  <c r="K114" i="572"/>
  <c r="G114" i="572"/>
  <c r="AA113" i="572"/>
  <c r="O113" i="572"/>
  <c r="M113" i="572"/>
  <c r="N113" i="572" s="1"/>
  <c r="K113" i="572"/>
  <c r="G113" i="572"/>
  <c r="O112" i="572"/>
  <c r="N112" i="572"/>
  <c r="M112" i="572"/>
  <c r="K112" i="572"/>
  <c r="G112" i="572"/>
  <c r="O111" i="572"/>
  <c r="N111" i="572"/>
  <c r="M111" i="572"/>
  <c r="AB111" i="572" s="1"/>
  <c r="K111" i="572"/>
  <c r="G111" i="572"/>
  <c r="O110" i="572"/>
  <c r="M110" i="572"/>
  <c r="AB110" i="572" s="1"/>
  <c r="K110" i="572"/>
  <c r="G110" i="572"/>
  <c r="O109" i="572"/>
  <c r="M109" i="572"/>
  <c r="AA109" i="572" s="1"/>
  <c r="K109" i="572"/>
  <c r="G109" i="572"/>
  <c r="O108" i="572"/>
  <c r="N108" i="572"/>
  <c r="P108" i="572" s="1"/>
  <c r="M108" i="572"/>
  <c r="AA108" i="572" s="1"/>
  <c r="K108" i="572"/>
  <c r="G108" i="572"/>
  <c r="O107" i="572"/>
  <c r="M107" i="572"/>
  <c r="N107" i="572" s="1"/>
  <c r="K107" i="572"/>
  <c r="G107" i="572"/>
  <c r="L106" i="572"/>
  <c r="O106" i="572" s="1"/>
  <c r="J106" i="572"/>
  <c r="K106" i="572" s="1"/>
  <c r="I106" i="572"/>
  <c r="AB92" i="572"/>
  <c r="AA92" i="572"/>
  <c r="O92" i="572"/>
  <c r="N92" i="572"/>
  <c r="M92" i="572"/>
  <c r="K92" i="572"/>
  <c r="G92" i="572"/>
  <c r="O91" i="572"/>
  <c r="M91" i="572"/>
  <c r="AB91" i="572" s="1"/>
  <c r="K91" i="572"/>
  <c r="G91" i="572"/>
  <c r="O90" i="572"/>
  <c r="M90" i="572"/>
  <c r="N90" i="572" s="1"/>
  <c r="K90" i="572"/>
  <c r="G90" i="572"/>
  <c r="L89" i="572"/>
  <c r="J89" i="572"/>
  <c r="I89" i="572"/>
  <c r="O74" i="572"/>
  <c r="M74" i="572"/>
  <c r="N74" i="572" s="1"/>
  <c r="K74" i="572"/>
  <c r="G74" i="572"/>
  <c r="O73" i="572"/>
  <c r="M73" i="572"/>
  <c r="K73" i="572"/>
  <c r="G73" i="572"/>
  <c r="L72" i="572"/>
  <c r="J72" i="572"/>
  <c r="I72" i="572"/>
  <c r="AA65" i="572"/>
  <c r="O65" i="572"/>
  <c r="M65" i="572"/>
  <c r="AB65" i="572" s="1"/>
  <c r="K65" i="572"/>
  <c r="G65" i="572"/>
  <c r="O64" i="572"/>
  <c r="M64" i="572"/>
  <c r="AA64" i="572" s="1"/>
  <c r="K64" i="572"/>
  <c r="G64" i="572"/>
  <c r="O63" i="572"/>
  <c r="M63" i="572"/>
  <c r="K63" i="572"/>
  <c r="G63" i="572"/>
  <c r="AA62" i="572"/>
  <c r="O62" i="572"/>
  <c r="M62" i="572"/>
  <c r="AB62" i="572" s="1"/>
  <c r="K62" i="572"/>
  <c r="G62" i="572"/>
  <c r="AA61" i="572"/>
  <c r="O61" i="572"/>
  <c r="M61" i="572"/>
  <c r="AB61" i="572" s="1"/>
  <c r="K61" i="572"/>
  <c r="G61" i="572"/>
  <c r="O60" i="572"/>
  <c r="M60" i="572"/>
  <c r="AA60" i="572" s="1"/>
  <c r="K60" i="572"/>
  <c r="G60" i="572"/>
  <c r="O59" i="572"/>
  <c r="N59" i="572"/>
  <c r="Q59" i="572" s="1"/>
  <c r="M59" i="572"/>
  <c r="AB59" i="572" s="1"/>
  <c r="K59" i="572"/>
  <c r="G59" i="572"/>
  <c r="AA58" i="572"/>
  <c r="O58" i="572"/>
  <c r="M58" i="572"/>
  <c r="AB58" i="572" s="1"/>
  <c r="K58" i="572"/>
  <c r="G58" i="572"/>
  <c r="AA57" i="572"/>
  <c r="O57" i="572"/>
  <c r="M57" i="572"/>
  <c r="AB57" i="572" s="1"/>
  <c r="K57" i="572"/>
  <c r="G57" i="572"/>
  <c r="AB56" i="572"/>
  <c r="AA56" i="572"/>
  <c r="O56" i="572"/>
  <c r="N56" i="572"/>
  <c r="M56" i="572"/>
  <c r="K56" i="572"/>
  <c r="G56" i="572"/>
  <c r="L55" i="572"/>
  <c r="J55" i="572"/>
  <c r="K55" i="572" s="1"/>
  <c r="I55" i="572"/>
  <c r="O47" i="572"/>
  <c r="M47" i="572"/>
  <c r="N47" i="572" s="1"/>
  <c r="K47" i="572"/>
  <c r="G47" i="572"/>
  <c r="O46" i="572"/>
  <c r="M46" i="572"/>
  <c r="AA46" i="572" s="1"/>
  <c r="K46" i="572"/>
  <c r="G46" i="572"/>
  <c r="AB45" i="572"/>
  <c r="O45" i="572"/>
  <c r="M45" i="572"/>
  <c r="AA45" i="572" s="1"/>
  <c r="K45" i="572"/>
  <c r="G45" i="572"/>
  <c r="O44" i="572"/>
  <c r="M44" i="572"/>
  <c r="AB44" i="572" s="1"/>
  <c r="K44" i="572"/>
  <c r="G44" i="572"/>
  <c r="O43" i="572"/>
  <c r="M43" i="572"/>
  <c r="N43" i="572" s="1"/>
  <c r="K43" i="572"/>
  <c r="G43" i="572"/>
  <c r="AB42" i="572"/>
  <c r="O42" i="572"/>
  <c r="M42" i="572"/>
  <c r="AA42" i="572" s="1"/>
  <c r="K42" i="572"/>
  <c r="G42" i="572"/>
  <c r="AB41" i="572"/>
  <c r="AA41" i="572"/>
  <c r="O41" i="572"/>
  <c r="M41" i="572"/>
  <c r="N41" i="572" s="1"/>
  <c r="K41" i="572"/>
  <c r="G41" i="572"/>
  <c r="O40" i="572"/>
  <c r="M40" i="572"/>
  <c r="AB40" i="572" s="1"/>
  <c r="K40" i="572"/>
  <c r="G40" i="572"/>
  <c r="O39" i="572"/>
  <c r="M39" i="572"/>
  <c r="M55" i="572" s="1"/>
  <c r="K39" i="572"/>
  <c r="G39" i="572"/>
  <c r="L38" i="572"/>
  <c r="O38" i="572" s="1"/>
  <c r="J38" i="572"/>
  <c r="K38" i="572" s="1"/>
  <c r="I38" i="572"/>
  <c r="O22" i="572"/>
  <c r="M22" i="572"/>
  <c r="M38" i="572" s="1"/>
  <c r="K22" i="572"/>
  <c r="G22" i="572"/>
  <c r="L21" i="572"/>
  <c r="J21" i="572"/>
  <c r="K21" i="572" s="1"/>
  <c r="I21" i="572"/>
  <c r="O8" i="572"/>
  <c r="N8" i="572"/>
  <c r="M8" i="572"/>
  <c r="AA8" i="572" s="1"/>
  <c r="K8" i="572"/>
  <c r="G8" i="572"/>
  <c r="O7" i="572"/>
  <c r="M7" i="572"/>
  <c r="AB7" i="572" s="1"/>
  <c r="K7" i="572"/>
  <c r="G7" i="572"/>
  <c r="O6" i="572"/>
  <c r="M6" i="572"/>
  <c r="AA6" i="572" s="1"/>
  <c r="K6" i="572"/>
  <c r="G6" i="572"/>
  <c r="O5" i="572"/>
  <c r="N5" i="572"/>
  <c r="Q5" i="572" s="1"/>
  <c r="M5" i="572"/>
  <c r="K5" i="572"/>
  <c r="G5" i="572"/>
  <c r="H2" i="572"/>
  <c r="D1" i="572"/>
  <c r="X34" i="571"/>
  <c r="W34" i="571"/>
  <c r="V34" i="571"/>
  <c r="M8" i="571" s="1"/>
  <c r="P34" i="571"/>
  <c r="O34" i="571"/>
  <c r="N34" i="571"/>
  <c r="M34" i="571"/>
  <c r="G34" i="571"/>
  <c r="K8" i="571" s="1"/>
  <c r="N16" i="571"/>
  <c r="M16" i="571"/>
  <c r="J16" i="571"/>
  <c r="I16" i="571"/>
  <c r="H16" i="571"/>
  <c r="G16" i="571"/>
  <c r="G8" i="571" s="1"/>
  <c r="F16" i="571"/>
  <c r="E16" i="571"/>
  <c r="F8" i="571"/>
  <c r="M7" i="571"/>
  <c r="K7" i="571"/>
  <c r="I7" i="571"/>
  <c r="G7" i="571"/>
  <c r="F7" i="571"/>
  <c r="E7" i="571"/>
  <c r="M6" i="571"/>
  <c r="K6" i="571"/>
  <c r="I6" i="571"/>
  <c r="G6" i="571"/>
  <c r="F6" i="571"/>
  <c r="E6" i="571"/>
  <c r="AC140" i="567"/>
  <c r="AC123" i="567"/>
  <c r="AC106" i="567"/>
  <c r="AC89" i="567"/>
  <c r="AC72" i="567"/>
  <c r="AC55" i="567"/>
  <c r="AC38" i="567"/>
  <c r="AC21" i="567"/>
  <c r="AC2" i="567" s="1"/>
  <c r="Q6" i="565" s="1"/>
  <c r="AD140" i="570"/>
  <c r="Z140" i="570"/>
  <c r="Y140" i="570"/>
  <c r="M140" i="570"/>
  <c r="AF140" i="570" s="1"/>
  <c r="AG124" i="570" s="1"/>
  <c r="L140" i="570"/>
  <c r="J140" i="570"/>
  <c r="K140" i="570" s="1"/>
  <c r="I140" i="570"/>
  <c r="O126" i="570"/>
  <c r="M126" i="570"/>
  <c r="K126" i="570"/>
  <c r="G126" i="570"/>
  <c r="AE125" i="570"/>
  <c r="O125" i="570"/>
  <c r="M125" i="570"/>
  <c r="AF125" i="570" s="1"/>
  <c r="K125" i="570"/>
  <c r="G125" i="570"/>
  <c r="AF124" i="570"/>
  <c r="O124" i="570"/>
  <c r="M124" i="570"/>
  <c r="N124" i="570" s="1"/>
  <c r="K124" i="570"/>
  <c r="G124" i="570"/>
  <c r="AD123" i="570"/>
  <c r="Z123" i="570"/>
  <c r="Y123" i="570"/>
  <c r="L123" i="570"/>
  <c r="O123" i="570" s="1"/>
  <c r="J123" i="570"/>
  <c r="I123" i="570"/>
  <c r="O109" i="570"/>
  <c r="M109" i="570"/>
  <c r="K109" i="570"/>
  <c r="G109" i="570"/>
  <c r="O108" i="570"/>
  <c r="M108" i="570"/>
  <c r="N108" i="570" s="1"/>
  <c r="K108" i="570"/>
  <c r="G108" i="570"/>
  <c r="AF107" i="570"/>
  <c r="O107" i="570"/>
  <c r="M107" i="570"/>
  <c r="N107" i="570" s="1"/>
  <c r="K107" i="570"/>
  <c r="G107" i="570"/>
  <c r="AD106" i="570"/>
  <c r="Z106" i="570"/>
  <c r="Y106" i="570"/>
  <c r="L106" i="570"/>
  <c r="O106" i="570" s="1"/>
  <c r="J106" i="570"/>
  <c r="I106" i="570"/>
  <c r="O91" i="570"/>
  <c r="M91" i="570"/>
  <c r="N91" i="570" s="1"/>
  <c r="K91" i="570"/>
  <c r="G91" i="570"/>
  <c r="AE90" i="570"/>
  <c r="O90" i="570"/>
  <c r="N90" i="570"/>
  <c r="M90" i="570"/>
  <c r="K90" i="570"/>
  <c r="G90" i="570"/>
  <c r="AD89" i="570"/>
  <c r="Z89" i="570"/>
  <c r="Y89" i="570"/>
  <c r="L89" i="570"/>
  <c r="O89" i="570" s="1"/>
  <c r="J89" i="570"/>
  <c r="I89" i="570"/>
  <c r="AF76" i="570"/>
  <c r="AE76" i="570"/>
  <c r="Q76" i="570"/>
  <c r="O76" i="570"/>
  <c r="N76" i="570"/>
  <c r="P76" i="570" s="1"/>
  <c r="M76" i="570"/>
  <c r="K76" i="570"/>
  <c r="G76" i="570"/>
  <c r="O75" i="570"/>
  <c r="N75" i="570"/>
  <c r="Q75" i="570" s="1"/>
  <c r="M75" i="570"/>
  <c r="AF75" i="570" s="1"/>
  <c r="K75" i="570"/>
  <c r="G75" i="570"/>
  <c r="Q74" i="570"/>
  <c r="O74" i="570"/>
  <c r="N74" i="570"/>
  <c r="M74" i="570"/>
  <c r="AF74" i="570" s="1"/>
  <c r="K74" i="570"/>
  <c r="G74" i="570"/>
  <c r="AE73" i="570"/>
  <c r="O73" i="570"/>
  <c r="M73" i="570"/>
  <c r="K73" i="570"/>
  <c r="G73" i="570"/>
  <c r="AD72" i="570"/>
  <c r="Z72" i="570"/>
  <c r="Y72" i="570"/>
  <c r="L72" i="570"/>
  <c r="J72" i="570"/>
  <c r="I72" i="570"/>
  <c r="O72" i="570" s="1"/>
  <c r="O66" i="570"/>
  <c r="M66" i="570"/>
  <c r="AE66" i="570" s="1"/>
  <c r="K66" i="570"/>
  <c r="G66" i="570"/>
  <c r="O65" i="570"/>
  <c r="M65" i="570"/>
  <c r="N65" i="570" s="1"/>
  <c r="K65" i="570"/>
  <c r="G65" i="570"/>
  <c r="O64" i="570"/>
  <c r="N64" i="570"/>
  <c r="M64" i="570"/>
  <c r="AF64" i="570" s="1"/>
  <c r="K64" i="570"/>
  <c r="G64" i="570"/>
  <c r="AF63" i="570"/>
  <c r="O63" i="570"/>
  <c r="M63" i="570"/>
  <c r="AE63" i="570" s="1"/>
  <c r="K63" i="570"/>
  <c r="G63" i="570"/>
  <c r="AF62" i="570"/>
  <c r="O62" i="570"/>
  <c r="M62" i="570"/>
  <c r="AE62" i="570" s="1"/>
  <c r="K62" i="570"/>
  <c r="G62" i="570"/>
  <c r="O61" i="570"/>
  <c r="M61" i="570"/>
  <c r="N61" i="570" s="1"/>
  <c r="K61" i="570"/>
  <c r="G61" i="570"/>
  <c r="O60" i="570"/>
  <c r="M60" i="570"/>
  <c r="AF60" i="570" s="1"/>
  <c r="K60" i="570"/>
  <c r="G60" i="570"/>
  <c r="AF59" i="570"/>
  <c r="O59" i="570"/>
  <c r="M59" i="570"/>
  <c r="AE59" i="570" s="1"/>
  <c r="K59" i="570"/>
  <c r="G59" i="570"/>
  <c r="O58" i="570"/>
  <c r="M58" i="570"/>
  <c r="AE58" i="570" s="1"/>
  <c r="K58" i="570"/>
  <c r="G58" i="570"/>
  <c r="O57" i="570"/>
  <c r="M57" i="570"/>
  <c r="N57" i="570" s="1"/>
  <c r="K57" i="570"/>
  <c r="G57" i="570"/>
  <c r="O56" i="570"/>
  <c r="N56" i="570"/>
  <c r="M56" i="570"/>
  <c r="K56" i="570"/>
  <c r="G56" i="570"/>
  <c r="AD55" i="570"/>
  <c r="Z55" i="570"/>
  <c r="Z2" i="570" s="1"/>
  <c r="P6" i="568" s="1"/>
  <c r="Y55" i="570"/>
  <c r="L55" i="570"/>
  <c r="J55" i="570"/>
  <c r="I55" i="570"/>
  <c r="O44" i="570"/>
  <c r="M44" i="570"/>
  <c r="N44" i="570" s="1"/>
  <c r="K44" i="570"/>
  <c r="G44" i="570"/>
  <c r="O43" i="570"/>
  <c r="M43" i="570"/>
  <c r="M55" i="570" s="1"/>
  <c r="K43" i="570"/>
  <c r="G43" i="570"/>
  <c r="O42" i="570"/>
  <c r="M42" i="570"/>
  <c r="AF42" i="570" s="1"/>
  <c r="K42" i="570"/>
  <c r="G42" i="570"/>
  <c r="AF41" i="570"/>
  <c r="AE41" i="570"/>
  <c r="O41" i="570"/>
  <c r="M41" i="570"/>
  <c r="N41" i="570" s="1"/>
  <c r="K41" i="570"/>
  <c r="G41" i="570"/>
  <c r="AF40" i="570"/>
  <c r="AE40" i="570"/>
  <c r="O40" i="570"/>
  <c r="M40" i="570"/>
  <c r="N40" i="570" s="1"/>
  <c r="Q40" i="570" s="1"/>
  <c r="K40" i="570"/>
  <c r="G40" i="570"/>
  <c r="O39" i="570"/>
  <c r="N39" i="570"/>
  <c r="M39" i="570"/>
  <c r="AF39" i="570" s="1"/>
  <c r="K39" i="570"/>
  <c r="Q39" i="570" s="1"/>
  <c r="G39" i="570"/>
  <c r="AD38" i="570"/>
  <c r="Z38" i="570"/>
  <c r="Y38" i="570"/>
  <c r="L38" i="570"/>
  <c r="J38" i="570"/>
  <c r="I38" i="570"/>
  <c r="AF28" i="570"/>
  <c r="O28" i="570"/>
  <c r="N28" i="570"/>
  <c r="M28" i="570"/>
  <c r="AE28" i="570" s="1"/>
  <c r="K28" i="570"/>
  <c r="G28" i="570"/>
  <c r="O27" i="570"/>
  <c r="N27" i="570"/>
  <c r="Q27" i="570" s="1"/>
  <c r="M27" i="570"/>
  <c r="AF27" i="570" s="1"/>
  <c r="K27" i="570"/>
  <c r="G27" i="570"/>
  <c r="O26" i="570"/>
  <c r="M26" i="570"/>
  <c r="AF26" i="570" s="1"/>
  <c r="K26" i="570"/>
  <c r="G26" i="570"/>
  <c r="O25" i="570"/>
  <c r="M25" i="570"/>
  <c r="AF25" i="570" s="1"/>
  <c r="K25" i="570"/>
  <c r="G25" i="570"/>
  <c r="O24" i="570"/>
  <c r="M24" i="570"/>
  <c r="K24" i="570"/>
  <c r="G24" i="570"/>
  <c r="O23" i="570"/>
  <c r="M23" i="570"/>
  <c r="AF23" i="570" s="1"/>
  <c r="K23" i="570"/>
  <c r="G23" i="570"/>
  <c r="AE22" i="570"/>
  <c r="O22" i="570"/>
  <c r="M22" i="570"/>
  <c r="K22" i="570"/>
  <c r="G22" i="570"/>
  <c r="AD21" i="570"/>
  <c r="Z21" i="570"/>
  <c r="Y21" i="570"/>
  <c r="L21" i="570"/>
  <c r="J21" i="570"/>
  <c r="K21" i="570" s="1"/>
  <c r="I21" i="570"/>
  <c r="AF9" i="570"/>
  <c r="O9" i="570"/>
  <c r="M9" i="570"/>
  <c r="AE9" i="570" s="1"/>
  <c r="K9" i="570"/>
  <c r="G9" i="570"/>
  <c r="O8" i="570"/>
  <c r="M8" i="570"/>
  <c r="N8" i="570" s="1"/>
  <c r="K8" i="570"/>
  <c r="G8" i="570"/>
  <c r="O7" i="570"/>
  <c r="M7" i="570"/>
  <c r="N7" i="570" s="1"/>
  <c r="K7" i="570"/>
  <c r="G7" i="570"/>
  <c r="O6" i="570"/>
  <c r="N6" i="570"/>
  <c r="P6" i="570" s="1"/>
  <c r="M6" i="570"/>
  <c r="AF6" i="570" s="1"/>
  <c r="K6" i="570"/>
  <c r="G6" i="570"/>
  <c r="O5" i="570"/>
  <c r="M5" i="570"/>
  <c r="AF5" i="570" s="1"/>
  <c r="K5" i="570"/>
  <c r="G5" i="570"/>
  <c r="H2" i="570"/>
  <c r="D1" i="570"/>
  <c r="F3" i="568" s="1"/>
  <c r="L140" i="569"/>
  <c r="J140" i="569"/>
  <c r="I140" i="569"/>
  <c r="AB135" i="569"/>
  <c r="O135" i="569"/>
  <c r="M135" i="569"/>
  <c r="N135" i="569" s="1"/>
  <c r="K135" i="569"/>
  <c r="G135" i="569"/>
  <c r="O134" i="569"/>
  <c r="M134" i="569"/>
  <c r="K134" i="569"/>
  <c r="G134" i="569"/>
  <c r="O133" i="569"/>
  <c r="M133" i="569"/>
  <c r="AB133" i="569" s="1"/>
  <c r="K133" i="569"/>
  <c r="G133" i="569"/>
  <c r="O132" i="569"/>
  <c r="N132" i="569"/>
  <c r="Q132" i="569" s="1"/>
  <c r="M132" i="569"/>
  <c r="AB132" i="569" s="1"/>
  <c r="K132" i="569"/>
  <c r="G132" i="569"/>
  <c r="AB131" i="569"/>
  <c r="O131" i="569"/>
  <c r="M131" i="569"/>
  <c r="N131" i="569" s="1"/>
  <c r="K131" i="569"/>
  <c r="G131" i="569"/>
  <c r="O130" i="569"/>
  <c r="M130" i="569"/>
  <c r="K130" i="569"/>
  <c r="G130" i="569"/>
  <c r="O129" i="569"/>
  <c r="M129" i="569"/>
  <c r="AB129" i="569" s="1"/>
  <c r="K129" i="569"/>
  <c r="G129" i="569"/>
  <c r="AA128" i="569"/>
  <c r="O128" i="569"/>
  <c r="M128" i="569"/>
  <c r="AB128" i="569" s="1"/>
  <c r="K128" i="569"/>
  <c r="G128" i="569"/>
  <c r="O127" i="569"/>
  <c r="M127" i="569"/>
  <c r="N127" i="569" s="1"/>
  <c r="K127" i="569"/>
  <c r="G127" i="569"/>
  <c r="O126" i="569"/>
  <c r="M126" i="569"/>
  <c r="K126" i="569"/>
  <c r="G126" i="569"/>
  <c r="O125" i="569"/>
  <c r="M125" i="569"/>
  <c r="AB125" i="569" s="1"/>
  <c r="K125" i="569"/>
  <c r="G125" i="569"/>
  <c r="AB124" i="569"/>
  <c r="O124" i="569"/>
  <c r="N124" i="569"/>
  <c r="M124" i="569"/>
  <c r="AA124" i="569" s="1"/>
  <c r="K124" i="569"/>
  <c r="G124" i="569"/>
  <c r="L123" i="569"/>
  <c r="J123" i="569"/>
  <c r="I123" i="569"/>
  <c r="K123" i="569" s="1"/>
  <c r="O118" i="569"/>
  <c r="M118" i="569"/>
  <c r="AA118" i="569" s="1"/>
  <c r="K118" i="569"/>
  <c r="G118" i="569"/>
  <c r="O117" i="569"/>
  <c r="M117" i="569"/>
  <c r="N117" i="569" s="1"/>
  <c r="K117" i="569"/>
  <c r="G117" i="569"/>
  <c r="O116" i="569"/>
  <c r="M116" i="569"/>
  <c r="AA116" i="569" s="1"/>
  <c r="K116" i="569"/>
  <c r="G116" i="569"/>
  <c r="O115" i="569"/>
  <c r="M115" i="569"/>
  <c r="AA115" i="569" s="1"/>
  <c r="K115" i="569"/>
  <c r="G115" i="569"/>
  <c r="O114" i="569"/>
  <c r="M114" i="569"/>
  <c r="AA114" i="569" s="1"/>
  <c r="K114" i="569"/>
  <c r="G114" i="569"/>
  <c r="O113" i="569"/>
  <c r="M113" i="569"/>
  <c r="N113" i="569" s="1"/>
  <c r="K113" i="569"/>
  <c r="G113" i="569"/>
  <c r="O112" i="569"/>
  <c r="M112" i="569"/>
  <c r="AB112" i="569" s="1"/>
  <c r="K112" i="569"/>
  <c r="G112" i="569"/>
  <c r="AB111" i="569"/>
  <c r="O111" i="569"/>
  <c r="M111" i="569"/>
  <c r="AA111" i="569" s="1"/>
  <c r="K111" i="569"/>
  <c r="G111" i="569"/>
  <c r="O110" i="569"/>
  <c r="M110" i="569"/>
  <c r="AA110" i="569" s="1"/>
  <c r="K110" i="569"/>
  <c r="G110" i="569"/>
  <c r="O109" i="569"/>
  <c r="M109" i="569"/>
  <c r="N109" i="569" s="1"/>
  <c r="K109" i="569"/>
  <c r="G109" i="569"/>
  <c r="O108" i="569"/>
  <c r="N108" i="569"/>
  <c r="P108" i="569" s="1"/>
  <c r="M108" i="569"/>
  <c r="K108" i="569"/>
  <c r="G108" i="569"/>
  <c r="O107" i="569"/>
  <c r="M107" i="569"/>
  <c r="AB107" i="569" s="1"/>
  <c r="K107" i="569"/>
  <c r="G107" i="569"/>
  <c r="L106" i="569"/>
  <c r="J106" i="569"/>
  <c r="K106" i="569" s="1"/>
  <c r="I106" i="569"/>
  <c r="O92" i="569"/>
  <c r="M92" i="569"/>
  <c r="AB92" i="569" s="1"/>
  <c r="K92" i="569"/>
  <c r="G92" i="569"/>
  <c r="O91" i="569"/>
  <c r="N91" i="569"/>
  <c r="P91" i="569" s="1"/>
  <c r="M91" i="569"/>
  <c r="AB91" i="569" s="1"/>
  <c r="K91" i="569"/>
  <c r="G91" i="569"/>
  <c r="O90" i="569"/>
  <c r="M90" i="569"/>
  <c r="N90" i="569" s="1"/>
  <c r="K90" i="569"/>
  <c r="G90" i="569"/>
  <c r="L89" i="569"/>
  <c r="J89" i="569"/>
  <c r="K89" i="569" s="1"/>
  <c r="I89" i="569"/>
  <c r="O74" i="569"/>
  <c r="M74" i="569"/>
  <c r="AB74" i="569" s="1"/>
  <c r="K74" i="569"/>
  <c r="G74" i="569"/>
  <c r="AB73" i="569"/>
  <c r="AA73" i="569"/>
  <c r="O73" i="569"/>
  <c r="N73" i="569"/>
  <c r="M73" i="569"/>
  <c r="K73" i="569"/>
  <c r="G73" i="569"/>
  <c r="L72" i="569"/>
  <c r="J72" i="569"/>
  <c r="I72" i="569"/>
  <c r="K72" i="569" s="1"/>
  <c r="AB65" i="569"/>
  <c r="O65" i="569"/>
  <c r="M65" i="569"/>
  <c r="N65" i="569" s="1"/>
  <c r="K65" i="569"/>
  <c r="G65" i="569"/>
  <c r="O64" i="569"/>
  <c r="M64" i="569"/>
  <c r="N64" i="569" s="1"/>
  <c r="K64" i="569"/>
  <c r="G64" i="569"/>
  <c r="O63" i="569"/>
  <c r="M63" i="569"/>
  <c r="AB63" i="569" s="1"/>
  <c r="K63" i="569"/>
  <c r="G63" i="569"/>
  <c r="AB62" i="569"/>
  <c r="O62" i="569"/>
  <c r="M62" i="569"/>
  <c r="AA62" i="569" s="1"/>
  <c r="K62" i="569"/>
  <c r="G62" i="569"/>
  <c r="AB61" i="569"/>
  <c r="O61" i="569"/>
  <c r="M61" i="569"/>
  <c r="N61" i="569" s="1"/>
  <c r="K61" i="569"/>
  <c r="G61" i="569"/>
  <c r="O60" i="569"/>
  <c r="M60" i="569"/>
  <c r="N60" i="569" s="1"/>
  <c r="K60" i="569"/>
  <c r="G60" i="569"/>
  <c r="O59" i="569"/>
  <c r="M59" i="569"/>
  <c r="AB59" i="569" s="1"/>
  <c r="K59" i="569"/>
  <c r="G59" i="569"/>
  <c r="AB58" i="569"/>
  <c r="O58" i="569"/>
  <c r="M58" i="569"/>
  <c r="AA58" i="569" s="1"/>
  <c r="K58" i="569"/>
  <c r="G58" i="569"/>
  <c r="O57" i="569"/>
  <c r="M57" i="569"/>
  <c r="AA57" i="569" s="1"/>
  <c r="K57" i="569"/>
  <c r="G57" i="569"/>
  <c r="AB56" i="569"/>
  <c r="AA56" i="569"/>
  <c r="O56" i="569"/>
  <c r="N56" i="569"/>
  <c r="P56" i="569" s="1"/>
  <c r="M56" i="569"/>
  <c r="K56" i="569"/>
  <c r="G56" i="569"/>
  <c r="L55" i="569"/>
  <c r="O55" i="569" s="1"/>
  <c r="J55" i="569"/>
  <c r="K55" i="569" s="1"/>
  <c r="I55" i="569"/>
  <c r="O47" i="569"/>
  <c r="M47" i="569"/>
  <c r="AB47" i="569" s="1"/>
  <c r="K47" i="569"/>
  <c r="G47" i="569"/>
  <c r="AA46" i="569"/>
  <c r="O46" i="569"/>
  <c r="M46" i="569"/>
  <c r="AB46" i="569" s="1"/>
  <c r="K46" i="569"/>
  <c r="G46" i="569"/>
  <c r="O45" i="569"/>
  <c r="M45" i="569"/>
  <c r="AB45" i="569" s="1"/>
  <c r="K45" i="569"/>
  <c r="G45" i="569"/>
  <c r="AA44" i="569"/>
  <c r="O44" i="569"/>
  <c r="N44" i="569"/>
  <c r="M44" i="569"/>
  <c r="AB44" i="569" s="1"/>
  <c r="K44" i="569"/>
  <c r="G44" i="569"/>
  <c r="O43" i="569"/>
  <c r="M43" i="569"/>
  <c r="AB43" i="569" s="1"/>
  <c r="K43" i="569"/>
  <c r="G43" i="569"/>
  <c r="O42" i="569"/>
  <c r="N42" i="569"/>
  <c r="M42" i="569"/>
  <c r="AB42" i="569" s="1"/>
  <c r="K42" i="569"/>
  <c r="G42" i="569"/>
  <c r="O41" i="569"/>
  <c r="N41" i="569"/>
  <c r="M41" i="569"/>
  <c r="AB41" i="569" s="1"/>
  <c r="K41" i="569"/>
  <c r="Q41" i="569" s="1"/>
  <c r="G41" i="569"/>
  <c r="O40" i="569"/>
  <c r="M40" i="569"/>
  <c r="AB40" i="569" s="1"/>
  <c r="K40" i="569"/>
  <c r="G40" i="569"/>
  <c r="O39" i="569"/>
  <c r="M39" i="569"/>
  <c r="M55" i="569" s="1"/>
  <c r="K39" i="569"/>
  <c r="G39" i="569"/>
  <c r="L38" i="569"/>
  <c r="J38" i="569"/>
  <c r="I38" i="569"/>
  <c r="O22" i="569"/>
  <c r="M22" i="569"/>
  <c r="AB22" i="569" s="1"/>
  <c r="K22" i="569"/>
  <c r="G22" i="569"/>
  <c r="L21" i="569"/>
  <c r="O21" i="569" s="1"/>
  <c r="J21" i="569"/>
  <c r="K21" i="569" s="1"/>
  <c r="I21" i="569"/>
  <c r="O8" i="569"/>
  <c r="M8" i="569"/>
  <c r="AA8" i="569" s="1"/>
  <c r="K8" i="569"/>
  <c r="G8" i="569"/>
  <c r="O7" i="569"/>
  <c r="M7" i="569"/>
  <c r="N7" i="569" s="1"/>
  <c r="K7" i="569"/>
  <c r="G7" i="569"/>
  <c r="O6" i="569"/>
  <c r="M6" i="569"/>
  <c r="N6" i="569" s="1"/>
  <c r="K6" i="569"/>
  <c r="G6" i="569"/>
  <c r="O5" i="569"/>
  <c r="M5" i="569"/>
  <c r="N5" i="569" s="1"/>
  <c r="K5" i="569"/>
  <c r="G5" i="569"/>
  <c r="H2" i="569"/>
  <c r="D1" i="569"/>
  <c r="X34" i="568"/>
  <c r="W34" i="568"/>
  <c r="V34" i="568"/>
  <c r="P34" i="568"/>
  <c r="O34" i="568"/>
  <c r="N34" i="568"/>
  <c r="M34" i="568"/>
  <c r="G34" i="568"/>
  <c r="N16" i="568"/>
  <c r="M16" i="568"/>
  <c r="I8" i="568" s="1"/>
  <c r="J16" i="568"/>
  <c r="I16" i="568"/>
  <c r="H16" i="568"/>
  <c r="G16" i="568"/>
  <c r="F16" i="568"/>
  <c r="E16" i="568"/>
  <c r="F8" i="568"/>
  <c r="M7" i="568"/>
  <c r="K7" i="568"/>
  <c r="I7" i="568"/>
  <c r="G7" i="568"/>
  <c r="F7" i="568"/>
  <c r="E7" i="568"/>
  <c r="M6" i="568"/>
  <c r="K6" i="568"/>
  <c r="I6" i="568"/>
  <c r="G6" i="568"/>
  <c r="F6" i="568"/>
  <c r="E6" i="568"/>
  <c r="AD140" i="567"/>
  <c r="Z140" i="567"/>
  <c r="Y140" i="567"/>
  <c r="L140" i="567"/>
  <c r="O140" i="567" s="1"/>
  <c r="J140" i="567"/>
  <c r="K140" i="567" s="1"/>
  <c r="I140" i="567"/>
  <c r="O126" i="567"/>
  <c r="M126" i="567"/>
  <c r="AF126" i="567" s="1"/>
  <c r="K126" i="567"/>
  <c r="G126" i="567"/>
  <c r="AE125" i="567"/>
  <c r="O125" i="567"/>
  <c r="N125" i="567"/>
  <c r="M125" i="567"/>
  <c r="AF125" i="567" s="1"/>
  <c r="K125" i="567"/>
  <c r="G125" i="567"/>
  <c r="O124" i="567"/>
  <c r="M124" i="567"/>
  <c r="N124" i="567" s="1"/>
  <c r="K124" i="567"/>
  <c r="G124" i="567"/>
  <c r="AD123" i="567"/>
  <c r="Z123" i="567"/>
  <c r="Y123" i="567"/>
  <c r="L123" i="567"/>
  <c r="J123" i="567"/>
  <c r="I123" i="567"/>
  <c r="O109" i="567"/>
  <c r="M109" i="567"/>
  <c r="AE109" i="567" s="1"/>
  <c r="K109" i="567"/>
  <c r="G109" i="567"/>
  <c r="O108" i="567"/>
  <c r="M108" i="567"/>
  <c r="N108" i="567" s="1"/>
  <c r="K108" i="567"/>
  <c r="G108" i="567"/>
  <c r="O107" i="567"/>
  <c r="M107" i="567"/>
  <c r="N107" i="567" s="1"/>
  <c r="K107" i="567"/>
  <c r="G107" i="567"/>
  <c r="AD106" i="567"/>
  <c r="Z106" i="567"/>
  <c r="Y106" i="567"/>
  <c r="L106" i="567"/>
  <c r="O106" i="567" s="1"/>
  <c r="J106" i="567"/>
  <c r="K106" i="567" s="1"/>
  <c r="I106" i="567"/>
  <c r="O91" i="567"/>
  <c r="M91" i="567"/>
  <c r="N91" i="567" s="1"/>
  <c r="K91" i="567"/>
  <c r="G91" i="567"/>
  <c r="O90" i="567"/>
  <c r="M90" i="567"/>
  <c r="M106" i="567" s="1"/>
  <c r="N106" i="567" s="1"/>
  <c r="K90" i="567"/>
  <c r="G90" i="567"/>
  <c r="AD89" i="567"/>
  <c r="Z89" i="567"/>
  <c r="Y89" i="567"/>
  <c r="L89" i="567"/>
  <c r="O89" i="567" s="1"/>
  <c r="J89" i="567"/>
  <c r="K89" i="567" s="1"/>
  <c r="I89" i="567"/>
  <c r="AF74" i="567"/>
  <c r="O74" i="567"/>
  <c r="N74" i="567"/>
  <c r="Q74" i="567" s="1"/>
  <c r="M74" i="567"/>
  <c r="AE74" i="567" s="1"/>
  <c r="K74" i="567"/>
  <c r="G74" i="567"/>
  <c r="AE73" i="567"/>
  <c r="O73" i="567"/>
  <c r="N73" i="567"/>
  <c r="M73" i="567"/>
  <c r="M89" i="567" s="1"/>
  <c r="K73" i="567"/>
  <c r="G73" i="567"/>
  <c r="AD72" i="567"/>
  <c r="Z72" i="567"/>
  <c r="Y72" i="567"/>
  <c r="L72" i="567"/>
  <c r="O72" i="567" s="1"/>
  <c r="K72" i="567"/>
  <c r="J72" i="567"/>
  <c r="I72" i="567"/>
  <c r="O62" i="567"/>
  <c r="N62" i="567"/>
  <c r="M62" i="567"/>
  <c r="AE62" i="567" s="1"/>
  <c r="K62" i="567"/>
  <c r="G62" i="567"/>
  <c r="AF61" i="567"/>
  <c r="O61" i="567"/>
  <c r="M61" i="567"/>
  <c r="AE61" i="567" s="1"/>
  <c r="K61" i="567"/>
  <c r="G61" i="567"/>
  <c r="O60" i="567"/>
  <c r="M60" i="567"/>
  <c r="AE60" i="567" s="1"/>
  <c r="K60" i="567"/>
  <c r="G60" i="567"/>
  <c r="O59" i="567"/>
  <c r="M59" i="567"/>
  <c r="N59" i="567" s="1"/>
  <c r="K59" i="567"/>
  <c r="G59" i="567"/>
  <c r="O58" i="567"/>
  <c r="M58" i="567"/>
  <c r="K58" i="567"/>
  <c r="G58" i="567"/>
  <c r="O57" i="567"/>
  <c r="N57" i="567"/>
  <c r="Q57" i="567" s="1"/>
  <c r="M57" i="567"/>
  <c r="AF57" i="567" s="1"/>
  <c r="K57" i="567"/>
  <c r="G57" i="567"/>
  <c r="O56" i="567"/>
  <c r="N56" i="567"/>
  <c r="M56" i="567"/>
  <c r="K56" i="567"/>
  <c r="G56" i="567"/>
  <c r="AD55" i="567"/>
  <c r="Z55" i="567"/>
  <c r="Y55" i="567"/>
  <c r="L55" i="567"/>
  <c r="K55" i="567"/>
  <c r="J55" i="567"/>
  <c r="I55" i="567"/>
  <c r="O44" i="567"/>
  <c r="M44" i="567"/>
  <c r="AF44" i="567" s="1"/>
  <c r="K44" i="567"/>
  <c r="G44" i="567"/>
  <c r="O43" i="567"/>
  <c r="M43" i="567"/>
  <c r="N43" i="567" s="1"/>
  <c r="K43" i="567"/>
  <c r="G43" i="567"/>
  <c r="O42" i="567"/>
  <c r="N42" i="567"/>
  <c r="M42" i="567"/>
  <c r="AE42" i="567" s="1"/>
  <c r="K42" i="567"/>
  <c r="G42" i="567"/>
  <c r="O41" i="567"/>
  <c r="M41" i="567"/>
  <c r="AE41" i="567" s="1"/>
  <c r="K41" i="567"/>
  <c r="G41" i="567"/>
  <c r="O40" i="567"/>
  <c r="M40" i="567"/>
  <c r="AF40" i="567" s="1"/>
  <c r="K40" i="567"/>
  <c r="G40" i="567"/>
  <c r="AF39" i="567"/>
  <c r="O39" i="567"/>
  <c r="N39" i="567"/>
  <c r="M39" i="567"/>
  <c r="AE39" i="567" s="1"/>
  <c r="K39" i="567"/>
  <c r="G39" i="567"/>
  <c r="AD38" i="567"/>
  <c r="Z38" i="567"/>
  <c r="Y38" i="567"/>
  <c r="L38" i="567"/>
  <c r="O38" i="567" s="1"/>
  <c r="J38" i="567"/>
  <c r="K38" i="567" s="1"/>
  <c r="I38" i="567"/>
  <c r="O28" i="567"/>
  <c r="M28" i="567"/>
  <c r="AF28" i="567" s="1"/>
  <c r="K28" i="567"/>
  <c r="G28" i="567"/>
  <c r="AE27" i="567"/>
  <c r="O27" i="567"/>
  <c r="N27" i="567"/>
  <c r="P27" i="567" s="1"/>
  <c r="M27" i="567"/>
  <c r="AF27" i="567" s="1"/>
  <c r="K27" i="567"/>
  <c r="G27" i="567"/>
  <c r="O26" i="567"/>
  <c r="N26" i="567"/>
  <c r="M26" i="567"/>
  <c r="AF26" i="567" s="1"/>
  <c r="K26" i="567"/>
  <c r="G26" i="567"/>
  <c r="AE25" i="567"/>
  <c r="O25" i="567"/>
  <c r="N25" i="567"/>
  <c r="P25" i="567" s="1"/>
  <c r="M25" i="567"/>
  <c r="AF25" i="567" s="1"/>
  <c r="K25" i="567"/>
  <c r="G25" i="567"/>
  <c r="O24" i="567"/>
  <c r="M24" i="567"/>
  <c r="AF24" i="567" s="1"/>
  <c r="K24" i="567"/>
  <c r="G24" i="567"/>
  <c r="AE23" i="567"/>
  <c r="O23" i="567"/>
  <c r="N23" i="567"/>
  <c r="M23" i="567"/>
  <c r="AF23" i="567" s="1"/>
  <c r="K23" i="567"/>
  <c r="G23" i="567"/>
  <c r="O22" i="567"/>
  <c r="M22" i="567"/>
  <c r="N22" i="567" s="1"/>
  <c r="K22" i="567"/>
  <c r="G22" i="567"/>
  <c r="AD21" i="567"/>
  <c r="Z21" i="567"/>
  <c r="Y21" i="567"/>
  <c r="L21" i="567"/>
  <c r="J21" i="567"/>
  <c r="K21" i="567" s="1"/>
  <c r="I21" i="567"/>
  <c r="O9" i="567"/>
  <c r="M9" i="567"/>
  <c r="N9" i="567" s="1"/>
  <c r="K9" i="567"/>
  <c r="G9" i="567"/>
  <c r="O8" i="567"/>
  <c r="N8" i="567"/>
  <c r="Q8" i="567" s="1"/>
  <c r="M8" i="567"/>
  <c r="AE8" i="567" s="1"/>
  <c r="K8" i="567"/>
  <c r="G8" i="567"/>
  <c r="AF7" i="567"/>
  <c r="O7" i="567"/>
  <c r="M7" i="567"/>
  <c r="AE7" i="567" s="1"/>
  <c r="K7" i="567"/>
  <c r="G7" i="567"/>
  <c r="O6" i="567"/>
  <c r="M6" i="567"/>
  <c r="AE6" i="567" s="1"/>
  <c r="K6" i="567"/>
  <c r="G6" i="567"/>
  <c r="O5" i="567"/>
  <c r="M5" i="567"/>
  <c r="M21" i="567" s="1"/>
  <c r="K5" i="567"/>
  <c r="G5" i="567"/>
  <c r="H2" i="567"/>
  <c r="D1" i="567"/>
  <c r="F3" i="565" s="1"/>
  <c r="L140" i="566"/>
  <c r="J140" i="566"/>
  <c r="I140" i="566"/>
  <c r="O135" i="566"/>
  <c r="M135" i="566"/>
  <c r="AB135" i="566" s="1"/>
  <c r="K135" i="566"/>
  <c r="G135" i="566"/>
  <c r="AA134" i="566"/>
  <c r="O134" i="566"/>
  <c r="M134" i="566"/>
  <c r="AB134" i="566" s="1"/>
  <c r="K134" i="566"/>
  <c r="G134" i="566"/>
  <c r="AB133" i="566"/>
  <c r="AA133" i="566"/>
  <c r="O133" i="566"/>
  <c r="M133" i="566"/>
  <c r="N133" i="566" s="1"/>
  <c r="K133" i="566"/>
  <c r="G133" i="566"/>
  <c r="AB132" i="566"/>
  <c r="AA132" i="566"/>
  <c r="O132" i="566"/>
  <c r="M132" i="566"/>
  <c r="N132" i="566" s="1"/>
  <c r="K132" i="566"/>
  <c r="G132" i="566"/>
  <c r="O131" i="566"/>
  <c r="M131" i="566"/>
  <c r="AA131" i="566" s="1"/>
  <c r="K131" i="566"/>
  <c r="G131" i="566"/>
  <c r="AA130" i="566"/>
  <c r="O130" i="566"/>
  <c r="M130" i="566"/>
  <c r="AB130" i="566" s="1"/>
  <c r="K130" i="566"/>
  <c r="G130" i="566"/>
  <c r="AB129" i="566"/>
  <c r="O129" i="566"/>
  <c r="M129" i="566"/>
  <c r="N129" i="566" s="1"/>
  <c r="K129" i="566"/>
  <c r="G129" i="566"/>
  <c r="AB128" i="566"/>
  <c r="AA128" i="566"/>
  <c r="O128" i="566"/>
  <c r="M128" i="566"/>
  <c r="N128" i="566" s="1"/>
  <c r="K128" i="566"/>
  <c r="G128" i="566"/>
  <c r="O127" i="566"/>
  <c r="M127" i="566"/>
  <c r="AB127" i="566" s="1"/>
  <c r="K127" i="566"/>
  <c r="G127" i="566"/>
  <c r="AA126" i="566"/>
  <c r="O126" i="566"/>
  <c r="M126" i="566"/>
  <c r="AB126" i="566" s="1"/>
  <c r="K126" i="566"/>
  <c r="G126" i="566"/>
  <c r="AB125" i="566"/>
  <c r="O125" i="566"/>
  <c r="M125" i="566"/>
  <c r="N125" i="566" s="1"/>
  <c r="K125" i="566"/>
  <c r="G125" i="566"/>
  <c r="AB124" i="566"/>
  <c r="O124" i="566"/>
  <c r="N124" i="566"/>
  <c r="M124" i="566"/>
  <c r="AA124" i="566" s="1"/>
  <c r="K124" i="566"/>
  <c r="G124" i="566"/>
  <c r="O123" i="566"/>
  <c r="L123" i="566"/>
  <c r="J123" i="566"/>
  <c r="K123" i="566" s="1"/>
  <c r="I123" i="566"/>
  <c r="O118" i="566"/>
  <c r="M118" i="566"/>
  <c r="AA118" i="566" s="1"/>
  <c r="K118" i="566"/>
  <c r="G118" i="566"/>
  <c r="AB117" i="566"/>
  <c r="O117" i="566"/>
  <c r="M117" i="566"/>
  <c r="AA117" i="566" s="1"/>
  <c r="K117" i="566"/>
  <c r="G117" i="566"/>
  <c r="O116" i="566"/>
  <c r="M116" i="566"/>
  <c r="AA116" i="566" s="1"/>
  <c r="K116" i="566"/>
  <c r="G116" i="566"/>
  <c r="O115" i="566"/>
  <c r="M115" i="566"/>
  <c r="N115" i="566" s="1"/>
  <c r="K115" i="566"/>
  <c r="G115" i="566"/>
  <c r="O114" i="566"/>
  <c r="M114" i="566"/>
  <c r="AA114" i="566" s="1"/>
  <c r="K114" i="566"/>
  <c r="G114" i="566"/>
  <c r="AB113" i="566"/>
  <c r="O113" i="566"/>
  <c r="M113" i="566"/>
  <c r="AA113" i="566" s="1"/>
  <c r="K113" i="566"/>
  <c r="G113" i="566"/>
  <c r="O112" i="566"/>
  <c r="M112" i="566"/>
  <c r="AA112" i="566" s="1"/>
  <c r="K112" i="566"/>
  <c r="G112" i="566"/>
  <c r="O111" i="566"/>
  <c r="M111" i="566"/>
  <c r="N111" i="566" s="1"/>
  <c r="K111" i="566"/>
  <c r="G111" i="566"/>
  <c r="AB110" i="566"/>
  <c r="O110" i="566"/>
  <c r="N110" i="566"/>
  <c r="M110" i="566"/>
  <c r="AA110" i="566" s="1"/>
  <c r="K110" i="566"/>
  <c r="G110" i="566"/>
  <c r="AB109" i="566"/>
  <c r="O109" i="566"/>
  <c r="M109" i="566"/>
  <c r="AA109" i="566" s="1"/>
  <c r="K109" i="566"/>
  <c r="G109" i="566"/>
  <c r="O108" i="566"/>
  <c r="M108" i="566"/>
  <c r="AA108" i="566" s="1"/>
  <c r="K108" i="566"/>
  <c r="G108" i="566"/>
  <c r="AA107" i="566"/>
  <c r="O107" i="566"/>
  <c r="N107" i="566"/>
  <c r="M107" i="566"/>
  <c r="K107" i="566"/>
  <c r="G107" i="566"/>
  <c r="L106" i="566"/>
  <c r="J106" i="566"/>
  <c r="I106" i="566"/>
  <c r="O92" i="566"/>
  <c r="M92" i="566"/>
  <c r="AB92" i="566" s="1"/>
  <c r="K92" i="566"/>
  <c r="G92" i="566"/>
  <c r="O91" i="566"/>
  <c r="M91" i="566"/>
  <c r="AB91" i="566" s="1"/>
  <c r="K91" i="566"/>
  <c r="G91" i="566"/>
  <c r="AA90" i="566"/>
  <c r="O90" i="566"/>
  <c r="M90" i="566"/>
  <c r="K90" i="566"/>
  <c r="G90" i="566"/>
  <c r="L89" i="566"/>
  <c r="O89" i="566" s="1"/>
  <c r="J89" i="566"/>
  <c r="K89" i="566" s="1"/>
  <c r="I89" i="566"/>
  <c r="O74" i="566"/>
  <c r="M74" i="566"/>
  <c r="N74" i="566" s="1"/>
  <c r="K74" i="566"/>
  <c r="G74" i="566"/>
  <c r="O73" i="566"/>
  <c r="M73" i="566"/>
  <c r="AA73" i="566" s="1"/>
  <c r="K73" i="566"/>
  <c r="G73" i="566"/>
  <c r="L72" i="566"/>
  <c r="O72" i="566" s="1"/>
  <c r="J72" i="566"/>
  <c r="I72" i="566"/>
  <c r="K72" i="566" s="1"/>
  <c r="AB65" i="566"/>
  <c r="O65" i="566"/>
  <c r="N65" i="566"/>
  <c r="M65" i="566"/>
  <c r="AA65" i="566" s="1"/>
  <c r="K65" i="566"/>
  <c r="G65" i="566"/>
  <c r="AB64" i="566"/>
  <c r="O64" i="566"/>
  <c r="M64" i="566"/>
  <c r="AA64" i="566" s="1"/>
  <c r="K64" i="566"/>
  <c r="G64" i="566"/>
  <c r="O63" i="566"/>
  <c r="M63" i="566"/>
  <c r="AA63" i="566" s="1"/>
  <c r="K63" i="566"/>
  <c r="G63" i="566"/>
  <c r="O62" i="566"/>
  <c r="M62" i="566"/>
  <c r="N62" i="566" s="1"/>
  <c r="K62" i="566"/>
  <c r="G62" i="566"/>
  <c r="AB61" i="566"/>
  <c r="O61" i="566"/>
  <c r="N61" i="566"/>
  <c r="Q61" i="566" s="1"/>
  <c r="M61" i="566"/>
  <c r="AA61" i="566" s="1"/>
  <c r="K61" i="566"/>
  <c r="G61" i="566"/>
  <c r="AB60" i="566"/>
  <c r="AA60" i="566"/>
  <c r="O60" i="566"/>
  <c r="M60" i="566"/>
  <c r="N60" i="566" s="1"/>
  <c r="K60" i="566"/>
  <c r="G60" i="566"/>
  <c r="O59" i="566"/>
  <c r="M59" i="566"/>
  <c r="AA59" i="566" s="1"/>
  <c r="K59" i="566"/>
  <c r="G59" i="566"/>
  <c r="O58" i="566"/>
  <c r="M58" i="566"/>
  <c r="N58" i="566" s="1"/>
  <c r="K58" i="566"/>
  <c r="G58" i="566"/>
  <c r="AB57" i="566"/>
  <c r="O57" i="566"/>
  <c r="N57" i="566"/>
  <c r="Q57" i="566" s="1"/>
  <c r="M57" i="566"/>
  <c r="AA57" i="566" s="1"/>
  <c r="K57" i="566"/>
  <c r="G57" i="566"/>
  <c r="O56" i="566"/>
  <c r="M56" i="566"/>
  <c r="M72" i="566" s="1"/>
  <c r="K56" i="566"/>
  <c r="G56" i="566"/>
  <c r="L55" i="566"/>
  <c r="J55" i="566"/>
  <c r="I55" i="566"/>
  <c r="O55" i="566" s="1"/>
  <c r="O47" i="566"/>
  <c r="M47" i="566"/>
  <c r="AB47" i="566" s="1"/>
  <c r="K47" i="566"/>
  <c r="G47" i="566"/>
  <c r="AA46" i="566"/>
  <c r="O46" i="566"/>
  <c r="N46" i="566"/>
  <c r="P46" i="566" s="1"/>
  <c r="M46" i="566"/>
  <c r="AB46" i="566" s="1"/>
  <c r="K46" i="566"/>
  <c r="G46" i="566"/>
  <c r="O45" i="566"/>
  <c r="M45" i="566"/>
  <c r="AB45" i="566" s="1"/>
  <c r="K45" i="566"/>
  <c r="G45" i="566"/>
  <c r="O44" i="566"/>
  <c r="M44" i="566"/>
  <c r="AB44" i="566" s="1"/>
  <c r="K44" i="566"/>
  <c r="G44" i="566"/>
  <c r="O43" i="566"/>
  <c r="M43" i="566"/>
  <c r="AB43" i="566" s="1"/>
  <c r="K43" i="566"/>
  <c r="G43" i="566"/>
  <c r="AA42" i="566"/>
  <c r="O42" i="566"/>
  <c r="N42" i="566"/>
  <c r="P42" i="566" s="1"/>
  <c r="M42" i="566"/>
  <c r="AB42" i="566" s="1"/>
  <c r="K42" i="566"/>
  <c r="G42" i="566"/>
  <c r="O41" i="566"/>
  <c r="M41" i="566"/>
  <c r="AB41" i="566" s="1"/>
  <c r="K41" i="566"/>
  <c r="G41" i="566"/>
  <c r="O40" i="566"/>
  <c r="M40" i="566"/>
  <c r="AA40" i="566" s="1"/>
  <c r="K40" i="566"/>
  <c r="G40" i="566"/>
  <c r="AA39" i="566"/>
  <c r="O39" i="566"/>
  <c r="M39" i="566"/>
  <c r="AB39" i="566" s="1"/>
  <c r="K39" i="566"/>
  <c r="G39" i="566"/>
  <c r="M38" i="566"/>
  <c r="AA38" i="566" s="1"/>
  <c r="L38" i="566"/>
  <c r="O38" i="566" s="1"/>
  <c r="J38" i="566"/>
  <c r="K38" i="566" s="1"/>
  <c r="I38" i="566"/>
  <c r="O22" i="566"/>
  <c r="M22" i="566"/>
  <c r="AA22" i="566" s="1"/>
  <c r="K22" i="566"/>
  <c r="G22" i="566"/>
  <c r="L21" i="566"/>
  <c r="J21" i="566"/>
  <c r="K21" i="566" s="1"/>
  <c r="I21" i="566"/>
  <c r="O8" i="566"/>
  <c r="M8" i="566"/>
  <c r="N8" i="566" s="1"/>
  <c r="K8" i="566"/>
  <c r="G8" i="566"/>
  <c r="AB7" i="566"/>
  <c r="AA7" i="566"/>
  <c r="O7" i="566"/>
  <c r="N7" i="566"/>
  <c r="Q7" i="566" s="1"/>
  <c r="M7" i="566"/>
  <c r="K7" i="566"/>
  <c r="G7" i="566"/>
  <c r="O6" i="566"/>
  <c r="M6" i="566"/>
  <c r="AA6" i="566" s="1"/>
  <c r="K6" i="566"/>
  <c r="G6" i="566"/>
  <c r="O5" i="566"/>
  <c r="M5" i="566"/>
  <c r="AB5" i="566" s="1"/>
  <c r="K5" i="566"/>
  <c r="G5" i="566"/>
  <c r="H2" i="566"/>
  <c r="D1" i="566"/>
  <c r="X34" i="565"/>
  <c r="W34" i="565"/>
  <c r="M8" i="565" s="1"/>
  <c r="V34" i="565"/>
  <c r="P34" i="565"/>
  <c r="O34" i="565"/>
  <c r="N34" i="565"/>
  <c r="M34" i="565"/>
  <c r="G34" i="565"/>
  <c r="N16" i="565"/>
  <c r="M16" i="565"/>
  <c r="J16" i="565"/>
  <c r="I16" i="565"/>
  <c r="H16" i="565"/>
  <c r="G16" i="565"/>
  <c r="F16" i="565"/>
  <c r="E16" i="565"/>
  <c r="I8" i="565"/>
  <c r="F8" i="565"/>
  <c r="M7" i="565"/>
  <c r="K7" i="565"/>
  <c r="I7" i="565"/>
  <c r="G7" i="565"/>
  <c r="F7" i="565"/>
  <c r="E7" i="565"/>
  <c r="M6" i="565"/>
  <c r="K6" i="565"/>
  <c r="I6" i="565"/>
  <c r="G6" i="565"/>
  <c r="F6" i="565"/>
  <c r="E6" i="565"/>
  <c r="AB129" i="572" l="1"/>
  <c r="N129" i="572"/>
  <c r="Q129" i="572" s="1"/>
  <c r="M72" i="575"/>
  <c r="AA56" i="575"/>
  <c r="N60" i="575"/>
  <c r="AA60" i="575"/>
  <c r="K89" i="576"/>
  <c r="N90" i="578"/>
  <c r="AB90" i="578"/>
  <c r="K89" i="579"/>
  <c r="AF24" i="582"/>
  <c r="N24" i="582"/>
  <c r="P24" i="582" s="1"/>
  <c r="AF107" i="585"/>
  <c r="N107" i="585"/>
  <c r="N40" i="566"/>
  <c r="P40" i="566" s="1"/>
  <c r="K55" i="566"/>
  <c r="N73" i="566"/>
  <c r="P73" i="566" s="1"/>
  <c r="N91" i="566"/>
  <c r="P91" i="566" s="1"/>
  <c r="H1" i="567"/>
  <c r="M140" i="567"/>
  <c r="AF140" i="567" s="1"/>
  <c r="AG124" i="567" s="1"/>
  <c r="AF24" i="570"/>
  <c r="N24" i="570"/>
  <c r="AB41" i="581"/>
  <c r="N41" i="581"/>
  <c r="Q41" i="581" s="1"/>
  <c r="AE8" i="591"/>
  <c r="N8" i="591"/>
  <c r="Q8" i="591" s="1"/>
  <c r="AB45" i="575"/>
  <c r="AA45" i="575"/>
  <c r="N44" i="566"/>
  <c r="P44" i="566" s="1"/>
  <c r="AF8" i="567"/>
  <c r="E8" i="568"/>
  <c r="K38" i="569"/>
  <c r="O89" i="569"/>
  <c r="N116" i="569"/>
  <c r="Q116" i="569" s="1"/>
  <c r="K72" i="572"/>
  <c r="AA112" i="572"/>
  <c r="AB112" i="572"/>
  <c r="N116" i="572"/>
  <c r="AA129" i="572"/>
  <c r="K21" i="573"/>
  <c r="N108" i="573"/>
  <c r="I8" i="574"/>
  <c r="N45" i="575"/>
  <c r="Q45" i="575" s="1"/>
  <c r="AB60" i="575"/>
  <c r="N111" i="575"/>
  <c r="Q111" i="575" s="1"/>
  <c r="AA126" i="575"/>
  <c r="M21" i="576"/>
  <c r="N27" i="576"/>
  <c r="Q27" i="576" s="1"/>
  <c r="N56" i="576"/>
  <c r="AF56" i="576"/>
  <c r="O89" i="576"/>
  <c r="G8" i="577"/>
  <c r="Q41" i="578"/>
  <c r="N45" i="578"/>
  <c r="AA90" i="578"/>
  <c r="K38" i="579"/>
  <c r="N56" i="579"/>
  <c r="Q56" i="579" s="1"/>
  <c r="O89" i="579"/>
  <c r="AB129" i="581"/>
  <c r="AA129" i="581"/>
  <c r="AE24" i="582"/>
  <c r="O55" i="584"/>
  <c r="P59" i="585"/>
  <c r="AE107" i="585"/>
  <c r="N22" i="587"/>
  <c r="P112" i="572"/>
  <c r="Q112" i="572"/>
  <c r="AA41" i="575"/>
  <c r="AB56" i="575"/>
  <c r="Q115" i="575"/>
  <c r="O123" i="575"/>
  <c r="AB126" i="575"/>
  <c r="Q39" i="576"/>
  <c r="AA22" i="578"/>
  <c r="N22" i="578"/>
  <c r="Q59" i="578"/>
  <c r="AB125" i="578"/>
  <c r="AA125" i="578"/>
  <c r="O38" i="579"/>
  <c r="AA22" i="581"/>
  <c r="AB22" i="581"/>
  <c r="N22" i="581"/>
  <c r="Q22" i="581" s="1"/>
  <c r="Q109" i="581"/>
  <c r="AE109" i="582"/>
  <c r="AF109" i="582"/>
  <c r="Q117" i="584"/>
  <c r="AB125" i="584"/>
  <c r="AA125" i="584"/>
  <c r="N61" i="587"/>
  <c r="Q61" i="587" s="1"/>
  <c r="AB61" i="587"/>
  <c r="AA61" i="587"/>
  <c r="AF8" i="591"/>
  <c r="N91" i="591"/>
  <c r="AF91" i="591"/>
  <c r="AE91" i="591"/>
  <c r="O21" i="566"/>
  <c r="AB40" i="566"/>
  <c r="AB73" i="566"/>
  <c r="AA91" i="566"/>
  <c r="F1" i="567"/>
  <c r="F2" i="567" s="1"/>
  <c r="AF43" i="567"/>
  <c r="O38" i="569"/>
  <c r="Q42" i="569"/>
  <c r="P28" i="570"/>
  <c r="Q28" i="570"/>
  <c r="O72" i="572"/>
  <c r="Q108" i="572"/>
  <c r="P28" i="573"/>
  <c r="E8" i="565"/>
  <c r="F1" i="566"/>
  <c r="AD2" i="567"/>
  <c r="R6" i="565" s="1"/>
  <c r="N46" i="569"/>
  <c r="Q46" i="569" s="1"/>
  <c r="AA61" i="569"/>
  <c r="AA65" i="569"/>
  <c r="N112" i="569"/>
  <c r="P112" i="569" s="1"/>
  <c r="AB116" i="569"/>
  <c r="O21" i="570"/>
  <c r="P40" i="570"/>
  <c r="M106" i="570"/>
  <c r="N106" i="570" s="1"/>
  <c r="AA7" i="572"/>
  <c r="AA47" i="572"/>
  <c r="N58" i="572"/>
  <c r="Q58" i="572" s="1"/>
  <c r="N62" i="572"/>
  <c r="Q62" i="572" s="1"/>
  <c r="AB108" i="572"/>
  <c r="O21" i="573"/>
  <c r="N58" i="573"/>
  <c r="Q58" i="573" s="1"/>
  <c r="N62" i="573"/>
  <c r="Q62" i="573" s="1"/>
  <c r="N66" i="573"/>
  <c r="Q66" i="573" s="1"/>
  <c r="N6" i="575"/>
  <c r="Q6" i="575" s="1"/>
  <c r="AA111" i="575"/>
  <c r="AA130" i="575"/>
  <c r="AF5" i="576"/>
  <c r="AE27" i="576"/>
  <c r="AE56" i="576"/>
  <c r="M140" i="576"/>
  <c r="AF140" i="576" s="1"/>
  <c r="AG124" i="576" s="1"/>
  <c r="N125" i="578"/>
  <c r="Y2" i="579"/>
  <c r="O6" i="577" s="1"/>
  <c r="AB60" i="581"/>
  <c r="N60" i="581"/>
  <c r="Q60" i="581" s="1"/>
  <c r="N113" i="581"/>
  <c r="Q113" i="581" s="1"/>
  <c r="N6" i="582"/>
  <c r="Q6" i="582" s="1"/>
  <c r="N126" i="582"/>
  <c r="Q126" i="582" s="1"/>
  <c r="AB40" i="584"/>
  <c r="AA40" i="584"/>
  <c r="AB44" i="584"/>
  <c r="N44" i="584"/>
  <c r="Q44" i="584" s="1"/>
  <c r="AB117" i="584"/>
  <c r="N125" i="584"/>
  <c r="P125" i="584" s="1"/>
  <c r="N63" i="593"/>
  <c r="AA63" i="593"/>
  <c r="AA108" i="569"/>
  <c r="AB108" i="569"/>
  <c r="AF66" i="570"/>
  <c r="P90" i="570"/>
  <c r="AE124" i="570"/>
  <c r="AA43" i="572"/>
  <c r="AF125" i="573"/>
  <c r="AE125" i="573"/>
  <c r="N90" i="575"/>
  <c r="M106" i="575"/>
  <c r="AB106" i="575" s="1"/>
  <c r="AC90" i="575" s="1"/>
  <c r="AB107" i="575"/>
  <c r="N134" i="575"/>
  <c r="AB134" i="575"/>
  <c r="P59" i="578"/>
  <c r="N117" i="578"/>
  <c r="AA117" i="578"/>
  <c r="AB117" i="578"/>
  <c r="N92" i="581"/>
  <c r="AA92" i="581"/>
  <c r="O21" i="584"/>
  <c r="Q74" i="585"/>
  <c r="P74" i="585"/>
  <c r="AB6" i="587"/>
  <c r="AA6" i="587"/>
  <c r="N6" i="587"/>
  <c r="Q6" i="587" s="1"/>
  <c r="O38" i="590"/>
  <c r="H1" i="590"/>
  <c r="M89" i="572"/>
  <c r="AB73" i="572"/>
  <c r="N73" i="572"/>
  <c r="Q73" i="572" s="1"/>
  <c r="Z2" i="573"/>
  <c r="P6" i="571" s="1"/>
  <c r="P125" i="573"/>
  <c r="Q125" i="573"/>
  <c r="AD2" i="576"/>
  <c r="R6" i="574" s="1"/>
  <c r="N113" i="578"/>
  <c r="AB113" i="578"/>
  <c r="AA113" i="578"/>
  <c r="N62" i="579"/>
  <c r="AF62" i="579"/>
  <c r="AB107" i="584"/>
  <c r="N107" i="584"/>
  <c r="P107" i="584" s="1"/>
  <c r="M140" i="587"/>
  <c r="AA124" i="587"/>
  <c r="AB124" i="587"/>
  <c r="N124" i="587"/>
  <c r="P124" i="587" s="1"/>
  <c r="AF74" i="591"/>
  <c r="AE74" i="591"/>
  <c r="N74" i="591"/>
  <c r="AE5" i="567"/>
  <c r="N24" i="567"/>
  <c r="Q24" i="567" s="1"/>
  <c r="N44" i="567"/>
  <c r="Q44" i="567" s="1"/>
  <c r="N61" i="567"/>
  <c r="AE107" i="567"/>
  <c r="AF124" i="567"/>
  <c r="N130" i="569"/>
  <c r="AA130" i="569"/>
  <c r="N25" i="570"/>
  <c r="P25" i="570" s="1"/>
  <c r="K38" i="570"/>
  <c r="AE44" i="570"/>
  <c r="AF58" i="570"/>
  <c r="Q90" i="570"/>
  <c r="AB130" i="572"/>
  <c r="AD2" i="573"/>
  <c r="R6" i="571" s="1"/>
  <c r="AA42" i="575"/>
  <c r="AB42" i="575"/>
  <c r="K72" i="575"/>
  <c r="AA90" i="575"/>
  <c r="N124" i="575"/>
  <c r="N127" i="575"/>
  <c r="Q127" i="575" s="1"/>
  <c r="AA134" i="575"/>
  <c r="E8" i="577"/>
  <c r="K38" i="578"/>
  <c r="H1" i="578"/>
  <c r="AA91" i="578"/>
  <c r="AA109" i="578"/>
  <c r="AB109" i="578"/>
  <c r="K140" i="582"/>
  <c r="G8" i="583"/>
  <c r="F1" i="587"/>
  <c r="Y2" i="588"/>
  <c r="O6" i="586" s="1"/>
  <c r="N60" i="590"/>
  <c r="AA60" i="590"/>
  <c r="AB60" i="590"/>
  <c r="AF107" i="567"/>
  <c r="K8" i="568"/>
  <c r="O38" i="570"/>
  <c r="Q8" i="572"/>
  <c r="AA73" i="572"/>
  <c r="AB126" i="572"/>
  <c r="Q25" i="573"/>
  <c r="P112" i="575"/>
  <c r="Q24" i="576"/>
  <c r="AF28" i="576"/>
  <c r="AE28" i="576"/>
  <c r="N28" i="576"/>
  <c r="O38" i="578"/>
  <c r="N60" i="578"/>
  <c r="AB60" i="578"/>
  <c r="Q73" i="578"/>
  <c r="AB38" i="581"/>
  <c r="AC22" i="581" s="1"/>
  <c r="O140" i="582"/>
  <c r="AA107" i="584"/>
  <c r="AB133" i="584"/>
  <c r="AA133" i="584"/>
  <c r="N133" i="584"/>
  <c r="P133" i="584" s="1"/>
  <c r="O38" i="587"/>
  <c r="H1" i="587"/>
  <c r="AB74" i="587"/>
  <c r="M89" i="587"/>
  <c r="AB89" i="587" s="1"/>
  <c r="AC73" i="587" s="1"/>
  <c r="AF25" i="594"/>
  <c r="AE25" i="594"/>
  <c r="N25" i="594"/>
  <c r="P57" i="567"/>
  <c r="AB6" i="566"/>
  <c r="AB74" i="566"/>
  <c r="N118" i="566"/>
  <c r="Q118" i="566" s="1"/>
  <c r="AE41" i="573"/>
  <c r="Q75" i="573"/>
  <c r="AB7" i="575"/>
  <c r="AA7" i="575"/>
  <c r="K106" i="566"/>
  <c r="N114" i="566"/>
  <c r="Q114" i="566" s="1"/>
  <c r="N28" i="567"/>
  <c r="Q28" i="567" s="1"/>
  <c r="AE44" i="567"/>
  <c r="AE57" i="567"/>
  <c r="AA7" i="569"/>
  <c r="AE25" i="570"/>
  <c r="Y2" i="570"/>
  <c r="O6" i="568" s="1"/>
  <c r="K55" i="570"/>
  <c r="AF90" i="570"/>
  <c r="E8" i="571"/>
  <c r="F3" i="571"/>
  <c r="O38" i="573"/>
  <c r="AF41" i="573"/>
  <c r="N116" i="575"/>
  <c r="AA127" i="575"/>
  <c r="N131" i="575"/>
  <c r="Q131" i="575" s="1"/>
  <c r="AE24" i="576"/>
  <c r="N90" i="576"/>
  <c r="Q90" i="576" s="1"/>
  <c r="AF39" i="579"/>
  <c r="M55" i="579"/>
  <c r="AF55" i="579" s="1"/>
  <c r="AG39" i="579" s="1"/>
  <c r="N39" i="579"/>
  <c r="N38" i="581"/>
  <c r="Q61" i="581"/>
  <c r="M140" i="582"/>
  <c r="AF140" i="582" s="1"/>
  <c r="AG124" i="582" s="1"/>
  <c r="AB5" i="584"/>
  <c r="AB90" i="584"/>
  <c r="N23" i="585"/>
  <c r="AE23" i="585"/>
  <c r="M72" i="585"/>
  <c r="AF56" i="585"/>
  <c r="AE56" i="585"/>
  <c r="N134" i="569"/>
  <c r="AA134" i="569"/>
  <c r="N22" i="566"/>
  <c r="P22" i="566" s="1"/>
  <c r="N45" i="566"/>
  <c r="Q45" i="566" s="1"/>
  <c r="AE40" i="567"/>
  <c r="N90" i="567"/>
  <c r="Q90" i="567" s="1"/>
  <c r="N126" i="569"/>
  <c r="AA126" i="569"/>
  <c r="O72" i="575"/>
  <c r="Q65" i="566"/>
  <c r="Q110" i="566"/>
  <c r="AB118" i="566"/>
  <c r="O21" i="567"/>
  <c r="Q25" i="567"/>
  <c r="O55" i="567"/>
  <c r="Q73" i="567"/>
  <c r="AE90" i="567"/>
  <c r="F1" i="569"/>
  <c r="M38" i="570"/>
  <c r="O55" i="570"/>
  <c r="N125" i="570"/>
  <c r="AB8" i="572"/>
  <c r="AB63" i="572"/>
  <c r="N63" i="572"/>
  <c r="Q63" i="572" s="1"/>
  <c r="AB135" i="572"/>
  <c r="M38" i="573"/>
  <c r="AF75" i="573"/>
  <c r="M55" i="575"/>
  <c r="Q62" i="575"/>
  <c r="AB108" i="575"/>
  <c r="Q112" i="575"/>
  <c r="AA124" i="575"/>
  <c r="AE40" i="576"/>
  <c r="N56" i="578"/>
  <c r="AB56" i="578"/>
  <c r="AA56" i="578"/>
  <c r="AB92" i="578"/>
  <c r="N92" i="578"/>
  <c r="Q92" i="578" s="1"/>
  <c r="AD2" i="579"/>
  <c r="R6" i="577" s="1"/>
  <c r="P25" i="579"/>
  <c r="Q25" i="579"/>
  <c r="AF43" i="579"/>
  <c r="N43" i="579"/>
  <c r="Q43" i="579" s="1"/>
  <c r="O89" i="581"/>
  <c r="N22" i="582"/>
  <c r="AF22" i="582"/>
  <c r="M38" i="582"/>
  <c r="AF38" i="582" s="1"/>
  <c r="AG22" i="582" s="1"/>
  <c r="H1" i="582"/>
  <c r="AF5" i="585"/>
  <c r="N5" i="585"/>
  <c r="Q5" i="585" s="1"/>
  <c r="P60" i="591"/>
  <c r="Q60" i="591"/>
  <c r="N64" i="591"/>
  <c r="AF64" i="591"/>
  <c r="AE64" i="591"/>
  <c r="K8" i="565"/>
  <c r="H1" i="566"/>
  <c r="AB114" i="566"/>
  <c r="Y2" i="567"/>
  <c r="O6" i="565" s="1"/>
  <c r="AF90" i="567"/>
  <c r="P125" i="567"/>
  <c r="Q125" i="567"/>
  <c r="AD2" i="570"/>
  <c r="R6" i="568" s="1"/>
  <c r="F1" i="572"/>
  <c r="K140" i="572"/>
  <c r="AB112" i="575"/>
  <c r="AB124" i="575"/>
  <c r="AA131" i="575"/>
  <c r="AE7" i="576"/>
  <c r="AF7" i="576"/>
  <c r="AF40" i="576"/>
  <c r="P58" i="576"/>
  <c r="P62" i="576"/>
  <c r="P66" i="576"/>
  <c r="AE90" i="576"/>
  <c r="M55" i="578"/>
  <c r="AB43" i="578"/>
  <c r="AA43" i="578"/>
  <c r="N74" i="578"/>
  <c r="AA74" i="578"/>
  <c r="AB43" i="581"/>
  <c r="N43" i="581"/>
  <c r="Q43" i="581" s="1"/>
  <c r="AF23" i="585"/>
  <c r="AF43" i="585"/>
  <c r="AE43" i="585"/>
  <c r="M89" i="566"/>
  <c r="AA89" i="566" s="1"/>
  <c r="P43" i="578"/>
  <c r="Q43" i="578"/>
  <c r="AE7" i="579"/>
  <c r="AF7" i="579"/>
  <c r="AA57" i="581"/>
  <c r="AB57" i="581"/>
  <c r="N57" i="581"/>
  <c r="Q57" i="581" s="1"/>
  <c r="Z2" i="582"/>
  <c r="P6" i="580" s="1"/>
  <c r="N42" i="584"/>
  <c r="AA42" i="584"/>
  <c r="AA73" i="584"/>
  <c r="M89" i="584"/>
  <c r="AB89" i="584" s="1"/>
  <c r="AC73" i="584" s="1"/>
  <c r="AE58" i="567"/>
  <c r="AF58" i="567"/>
  <c r="O21" i="572"/>
  <c r="H1" i="572"/>
  <c r="F1" i="576"/>
  <c r="F2" i="576" s="1"/>
  <c r="M38" i="588"/>
  <c r="AE22" i="588"/>
  <c r="AF22" i="588"/>
  <c r="N22" i="588"/>
  <c r="AF26" i="588"/>
  <c r="AE26" i="588"/>
  <c r="N26" i="588"/>
  <c r="Q26" i="588" s="1"/>
  <c r="AE58" i="588"/>
  <c r="AF58" i="588"/>
  <c r="N58" i="588"/>
  <c r="M72" i="591"/>
  <c r="N56" i="591"/>
  <c r="Q56" i="591" s="1"/>
  <c r="AF56" i="591"/>
  <c r="AE56" i="591"/>
  <c r="AB74" i="596"/>
  <c r="N74" i="596"/>
  <c r="Q74" i="596" s="1"/>
  <c r="M123" i="566"/>
  <c r="N58" i="567"/>
  <c r="Q58" i="567" s="1"/>
  <c r="N59" i="569"/>
  <c r="Q59" i="569" s="1"/>
  <c r="N63" i="569"/>
  <c r="P63" i="569" s="1"/>
  <c r="AB127" i="569"/>
  <c r="K140" i="569"/>
  <c r="M89" i="570"/>
  <c r="AF73" i="570"/>
  <c r="AE91" i="570"/>
  <c r="K89" i="572"/>
  <c r="K123" i="572"/>
  <c r="M89" i="573"/>
  <c r="N89" i="573" s="1"/>
  <c r="K55" i="576"/>
  <c r="F1" i="579"/>
  <c r="F2" i="579" s="1"/>
  <c r="AE59" i="579"/>
  <c r="AF59" i="579"/>
  <c r="M106" i="566"/>
  <c r="Q107" i="566"/>
  <c r="Z2" i="567"/>
  <c r="P6" i="565" s="1"/>
  <c r="P41" i="569"/>
  <c r="O123" i="569"/>
  <c r="O140" i="569"/>
  <c r="AE8" i="570"/>
  <c r="P39" i="570"/>
  <c r="Q64" i="570"/>
  <c r="AF91" i="570"/>
  <c r="O89" i="572"/>
  <c r="O123" i="572"/>
  <c r="P73" i="573"/>
  <c r="F1" i="575"/>
  <c r="O55" i="575"/>
  <c r="N125" i="575"/>
  <c r="P26" i="576"/>
  <c r="N41" i="576"/>
  <c r="Q41" i="576" s="1"/>
  <c r="O55" i="576"/>
  <c r="AF58" i="576"/>
  <c r="AF62" i="576"/>
  <c r="AF66" i="576"/>
  <c r="P108" i="576"/>
  <c r="AB40" i="578"/>
  <c r="N40" i="578"/>
  <c r="Q40" i="578" s="1"/>
  <c r="M106" i="578"/>
  <c r="AB106" i="578" s="1"/>
  <c r="AC90" i="578" s="1"/>
  <c r="N115" i="578"/>
  <c r="AA131" i="578"/>
  <c r="AB135" i="578"/>
  <c r="AA135" i="578"/>
  <c r="N75" i="579"/>
  <c r="AE91" i="579"/>
  <c r="N8" i="581"/>
  <c r="Q23" i="582"/>
  <c r="Q6" i="585"/>
  <c r="P6" i="585"/>
  <c r="F1" i="597"/>
  <c r="F2" i="597" s="1"/>
  <c r="Q42" i="567"/>
  <c r="P42" i="567"/>
  <c r="M72" i="569"/>
  <c r="AF8" i="570"/>
  <c r="N23" i="570"/>
  <c r="Q23" i="570" s="1"/>
  <c r="N42" i="570"/>
  <c r="Q42" i="570" s="1"/>
  <c r="M72" i="570"/>
  <c r="AF56" i="570"/>
  <c r="N60" i="570"/>
  <c r="Q60" i="570" s="1"/>
  <c r="AF126" i="570"/>
  <c r="N126" i="570"/>
  <c r="Q126" i="570" s="1"/>
  <c r="Q111" i="572"/>
  <c r="H1" i="573"/>
  <c r="AF8" i="573"/>
  <c r="G8" i="574"/>
  <c r="Q92" i="575"/>
  <c r="Z2" i="576"/>
  <c r="P6" i="574" s="1"/>
  <c r="Q75" i="576"/>
  <c r="N8" i="578"/>
  <c r="AB8" i="578"/>
  <c r="M89" i="578"/>
  <c r="AA127" i="578"/>
  <c r="AF109" i="579"/>
  <c r="M8" i="580"/>
  <c r="P124" i="581"/>
  <c r="Q8" i="582"/>
  <c r="N58" i="582"/>
  <c r="AF62" i="582"/>
  <c r="N62" i="582"/>
  <c r="M21" i="585"/>
  <c r="AF21" i="585" s="1"/>
  <c r="AG5" i="585" s="1"/>
  <c r="AE62" i="585"/>
  <c r="AF62" i="585"/>
  <c r="N43" i="566"/>
  <c r="P43" i="566" s="1"/>
  <c r="AB124" i="578"/>
  <c r="M140" i="578"/>
  <c r="AB140" i="578" s="1"/>
  <c r="AC124" i="578" s="1"/>
  <c r="AB8" i="581"/>
  <c r="M140" i="581"/>
  <c r="N124" i="581"/>
  <c r="Q124" i="581" s="1"/>
  <c r="F1" i="582"/>
  <c r="F2" i="582" s="1"/>
  <c r="AB124" i="584"/>
  <c r="N124" i="584"/>
  <c r="AA135" i="584"/>
  <c r="N135" i="584"/>
  <c r="Q135" i="584" s="1"/>
  <c r="AE58" i="585"/>
  <c r="AF58" i="585"/>
  <c r="Q56" i="570"/>
  <c r="P56" i="570"/>
  <c r="M21" i="575"/>
  <c r="AA125" i="575"/>
  <c r="Q129" i="575"/>
  <c r="P129" i="575"/>
  <c r="AE41" i="576"/>
  <c r="N47" i="566"/>
  <c r="Q47" i="566" s="1"/>
  <c r="K140" i="566"/>
  <c r="Q26" i="567"/>
  <c r="AF42" i="567"/>
  <c r="K123" i="567"/>
  <c r="AA41" i="569"/>
  <c r="N45" i="569"/>
  <c r="O106" i="569"/>
  <c r="AB115" i="569"/>
  <c r="N128" i="569"/>
  <c r="Q128" i="569" s="1"/>
  <c r="F1" i="570"/>
  <c r="F2" i="570" s="1"/>
  <c r="AE23" i="570"/>
  <c r="AE39" i="570"/>
  <c r="AE42" i="570"/>
  <c r="O140" i="570"/>
  <c r="N42" i="572"/>
  <c r="Q42" i="572" s="1"/>
  <c r="AA111" i="572"/>
  <c r="AF27" i="573"/>
  <c r="N27" i="573"/>
  <c r="Q27" i="573" s="1"/>
  <c r="P40" i="573"/>
  <c r="N5" i="575"/>
  <c r="Q5" i="575" s="1"/>
  <c r="K21" i="575"/>
  <c r="N74" i="575"/>
  <c r="AA74" i="575"/>
  <c r="O72" i="576"/>
  <c r="AE75" i="576"/>
  <c r="N124" i="578"/>
  <c r="K140" i="578"/>
  <c r="AE75" i="579"/>
  <c r="O106" i="579"/>
  <c r="AB47" i="584"/>
  <c r="AA47" i="584"/>
  <c r="N47" i="584"/>
  <c r="Q47" i="584" s="1"/>
  <c r="Q59" i="584"/>
  <c r="Q131" i="584"/>
  <c r="P8" i="588"/>
  <c r="Q8" i="588"/>
  <c r="O38" i="591"/>
  <c r="H1" i="591"/>
  <c r="P42" i="591"/>
  <c r="Q42" i="591"/>
  <c r="AE109" i="570"/>
  <c r="AF109" i="570"/>
  <c r="Q40" i="566"/>
  <c r="Q91" i="566"/>
  <c r="P124" i="566"/>
  <c r="O140" i="566"/>
  <c r="O123" i="567"/>
  <c r="G8" i="568"/>
  <c r="Q56" i="569"/>
  <c r="Q124" i="569"/>
  <c r="AA132" i="569"/>
  <c r="AE27" i="570"/>
  <c r="I8" i="571"/>
  <c r="AB46" i="572"/>
  <c r="AB133" i="572"/>
  <c r="N133" i="572"/>
  <c r="Q133" i="572" s="1"/>
  <c r="AE9" i="573"/>
  <c r="N9" i="573"/>
  <c r="Q9" i="573" s="1"/>
  <c r="P44" i="573"/>
  <c r="N64" i="575"/>
  <c r="AA64" i="575"/>
  <c r="Q59" i="576"/>
  <c r="Q63" i="576"/>
  <c r="AE109" i="576"/>
  <c r="AF109" i="576"/>
  <c r="P111" i="578"/>
  <c r="O140" i="578"/>
  <c r="P27" i="579"/>
  <c r="Q27" i="579"/>
  <c r="M106" i="579"/>
  <c r="N106" i="579" s="1"/>
  <c r="P91" i="581"/>
  <c r="Q91" i="581"/>
  <c r="Q116" i="581"/>
  <c r="AA39" i="584"/>
  <c r="N39" i="584"/>
  <c r="Q43" i="584"/>
  <c r="AB59" i="584"/>
  <c r="AA59" i="584"/>
  <c r="P113" i="584"/>
  <c r="Q113" i="584"/>
  <c r="AB135" i="584"/>
  <c r="N73" i="585"/>
  <c r="AF73" i="585"/>
  <c r="M89" i="585"/>
  <c r="K140" i="585"/>
  <c r="N63" i="590"/>
  <c r="AB63" i="590"/>
  <c r="N59" i="596"/>
  <c r="AA59" i="596"/>
  <c r="AF59" i="591"/>
  <c r="AE59" i="591"/>
  <c r="N59" i="591"/>
  <c r="AB6" i="593"/>
  <c r="N6" i="593"/>
  <c r="Q6" i="593" s="1"/>
  <c r="AB130" i="593"/>
  <c r="AA130" i="593"/>
  <c r="AF57" i="594"/>
  <c r="N57" i="594"/>
  <c r="Q57" i="594" s="1"/>
  <c r="Y2" i="594"/>
  <c r="O6" i="592" s="1"/>
  <c r="N113" i="596"/>
  <c r="AA113" i="596"/>
  <c r="Y2" i="597"/>
  <c r="O6" i="595" s="1"/>
  <c r="P112" i="608"/>
  <c r="Q112" i="608"/>
  <c r="M72" i="588"/>
  <c r="E8" i="589"/>
  <c r="N125" i="591"/>
  <c r="Q125" i="591" s="1"/>
  <c r="Q91" i="593"/>
  <c r="AB134" i="593"/>
  <c r="AA134" i="593"/>
  <c r="N43" i="596"/>
  <c r="P43" i="596" s="1"/>
  <c r="AE24" i="597"/>
  <c r="N24" i="597"/>
  <c r="F1" i="599"/>
  <c r="F2" i="599" s="1"/>
  <c r="N23" i="600"/>
  <c r="P23" i="600" s="1"/>
  <c r="AB108" i="608"/>
  <c r="N108" i="608"/>
  <c r="K8" i="580"/>
  <c r="O38" i="581"/>
  <c r="AA73" i="581"/>
  <c r="AB73" i="581"/>
  <c r="N73" i="581"/>
  <c r="P73" i="581" s="1"/>
  <c r="K106" i="582"/>
  <c r="O123" i="582"/>
  <c r="F1" i="584"/>
  <c r="K21" i="584"/>
  <c r="Q124" i="587"/>
  <c r="AF8" i="588"/>
  <c r="AE8" i="588"/>
  <c r="N91" i="588"/>
  <c r="AF91" i="588"/>
  <c r="AE109" i="588"/>
  <c r="N109" i="588"/>
  <c r="K38" i="590"/>
  <c r="N59" i="590"/>
  <c r="AB59" i="590"/>
  <c r="M106" i="590"/>
  <c r="AB106" i="590" s="1"/>
  <c r="AC90" i="590" s="1"/>
  <c r="N117" i="590"/>
  <c r="P117" i="590" s="1"/>
  <c r="N125" i="590"/>
  <c r="N63" i="591"/>
  <c r="AA6" i="593"/>
  <c r="N41" i="593"/>
  <c r="Q41" i="593" s="1"/>
  <c r="N59" i="593"/>
  <c r="P59" i="593" s="1"/>
  <c r="AB91" i="593"/>
  <c r="AA91" i="593"/>
  <c r="K21" i="594"/>
  <c r="O123" i="594"/>
  <c r="N39" i="596"/>
  <c r="Q39" i="596" s="1"/>
  <c r="AA47" i="596"/>
  <c r="N117" i="596"/>
  <c r="AA117" i="596"/>
  <c r="N130" i="596"/>
  <c r="Q130" i="596" s="1"/>
  <c r="AF6" i="597"/>
  <c r="AE6" i="597"/>
  <c r="N63" i="597"/>
  <c r="AE63" i="597"/>
  <c r="Q74" i="597"/>
  <c r="O38" i="600"/>
  <c r="AE42" i="600"/>
  <c r="N42" i="600"/>
  <c r="Q42" i="600" s="1"/>
  <c r="P63" i="600"/>
  <c r="Q63" i="600"/>
  <c r="N7" i="605"/>
  <c r="AA7" i="605"/>
  <c r="AB7" i="605"/>
  <c r="AE25" i="603"/>
  <c r="N25" i="603"/>
  <c r="Q25" i="603" s="1"/>
  <c r="AA116" i="605"/>
  <c r="AB116" i="605"/>
  <c r="N125" i="605"/>
  <c r="P125" i="605" s="1"/>
  <c r="AB125" i="605"/>
  <c r="AA125" i="605"/>
  <c r="AE10" i="606"/>
  <c r="AF10" i="606"/>
  <c r="AD2" i="585"/>
  <c r="R6" i="583" s="1"/>
  <c r="K8" i="586"/>
  <c r="Q60" i="587"/>
  <c r="AF42" i="588"/>
  <c r="AA117" i="590"/>
  <c r="AB129" i="590"/>
  <c r="AA129" i="590"/>
  <c r="AF46" i="591"/>
  <c r="N46" i="591"/>
  <c r="AE63" i="591"/>
  <c r="K8" i="592"/>
  <c r="AA41" i="593"/>
  <c r="AA59" i="593"/>
  <c r="AF62" i="594"/>
  <c r="AE62" i="594"/>
  <c r="N62" i="594"/>
  <c r="P62" i="594" s="1"/>
  <c r="AE10" i="600"/>
  <c r="AF10" i="600"/>
  <c r="P45" i="587"/>
  <c r="P125" i="588"/>
  <c r="K8" i="589"/>
  <c r="N64" i="590"/>
  <c r="AB64" i="590"/>
  <c r="AA125" i="590"/>
  <c r="N129" i="590"/>
  <c r="Q129" i="590" s="1"/>
  <c r="AB7" i="593"/>
  <c r="AA7" i="593"/>
  <c r="AB74" i="593"/>
  <c r="AA74" i="593"/>
  <c r="Q128" i="593"/>
  <c r="N42" i="594"/>
  <c r="Q42" i="594" s="1"/>
  <c r="N58" i="594"/>
  <c r="P58" i="594" s="1"/>
  <c r="H1" i="596"/>
  <c r="AA135" i="596"/>
  <c r="AB135" i="596"/>
  <c r="M21" i="597"/>
  <c r="AE21" i="597" s="1"/>
  <c r="Q43" i="597"/>
  <c r="N58" i="599"/>
  <c r="AB58" i="599"/>
  <c r="AA58" i="599"/>
  <c r="Q10" i="600"/>
  <c r="M8" i="601"/>
  <c r="AF25" i="603"/>
  <c r="N57" i="603"/>
  <c r="AE57" i="603"/>
  <c r="M55" i="588"/>
  <c r="M21" i="591"/>
  <c r="AA124" i="593"/>
  <c r="AB124" i="593"/>
  <c r="AE73" i="594"/>
  <c r="AF73" i="594"/>
  <c r="O55" i="596"/>
  <c r="AA63" i="596"/>
  <c r="N135" i="596"/>
  <c r="Q135" i="596" s="1"/>
  <c r="M55" i="597"/>
  <c r="O123" i="597"/>
  <c r="K72" i="599"/>
  <c r="F1" i="600"/>
  <c r="AB60" i="593"/>
  <c r="AA60" i="593"/>
  <c r="AB92" i="593"/>
  <c r="AA92" i="593"/>
  <c r="AD2" i="594"/>
  <c r="R6" i="592" s="1"/>
  <c r="F1" i="596"/>
  <c r="N131" i="596"/>
  <c r="AB131" i="596"/>
  <c r="N25" i="597"/>
  <c r="AF25" i="597"/>
  <c r="AB132" i="599"/>
  <c r="AA132" i="599"/>
  <c r="N132" i="599"/>
  <c r="Q132" i="599" s="1"/>
  <c r="AA60" i="602"/>
  <c r="N60" i="602"/>
  <c r="AB60" i="602"/>
  <c r="AB42" i="608"/>
  <c r="AA42" i="608"/>
  <c r="N124" i="582"/>
  <c r="AF124" i="582"/>
  <c r="Q108" i="584"/>
  <c r="Q129" i="584"/>
  <c r="N7" i="587"/>
  <c r="AA7" i="587"/>
  <c r="AA45" i="587"/>
  <c r="AB60" i="587"/>
  <c r="AB64" i="587"/>
  <c r="AA111" i="587"/>
  <c r="P57" i="588"/>
  <c r="P27" i="591"/>
  <c r="Q27" i="591"/>
  <c r="AF60" i="591"/>
  <c r="Q7" i="593"/>
  <c r="N42" i="593"/>
  <c r="N60" i="593"/>
  <c r="Q60" i="593" s="1"/>
  <c r="O89" i="593"/>
  <c r="N92" i="593"/>
  <c r="Q92" i="593" s="1"/>
  <c r="AB109" i="593"/>
  <c r="AA109" i="593"/>
  <c r="N109" i="593"/>
  <c r="Q109" i="593" s="1"/>
  <c r="Q132" i="593"/>
  <c r="G8" i="595"/>
  <c r="K21" i="596"/>
  <c r="N60" i="596"/>
  <c r="Q60" i="596" s="1"/>
  <c r="N107" i="596"/>
  <c r="Q107" i="596" s="1"/>
  <c r="O140" i="596"/>
  <c r="AD2" i="597"/>
  <c r="R6" i="595" s="1"/>
  <c r="K89" i="597"/>
  <c r="Q45" i="599"/>
  <c r="O72" i="599"/>
  <c r="M72" i="600"/>
  <c r="N56" i="600"/>
  <c r="AF125" i="600"/>
  <c r="AE125" i="600"/>
  <c r="M38" i="603"/>
  <c r="Q41" i="603"/>
  <c r="P41" i="603"/>
  <c r="AE126" i="603"/>
  <c r="AF126" i="603"/>
  <c r="M140" i="603"/>
  <c r="AF140" i="603" s="1"/>
  <c r="AG124" i="603" s="1"/>
  <c r="O72" i="606"/>
  <c r="H1" i="606"/>
  <c r="M55" i="576"/>
  <c r="K8" i="577"/>
  <c r="K55" i="578"/>
  <c r="M38" i="579"/>
  <c r="O123" i="579"/>
  <c r="N73" i="582"/>
  <c r="AF73" i="582"/>
  <c r="N63" i="584"/>
  <c r="P63" i="584" s="1"/>
  <c r="Q92" i="584"/>
  <c r="N115" i="584"/>
  <c r="P115" i="584" s="1"/>
  <c r="Z2" i="585"/>
  <c r="P6" i="583" s="1"/>
  <c r="AE39" i="588"/>
  <c r="O123" i="588"/>
  <c r="Q44" i="590"/>
  <c r="AF5" i="591"/>
  <c r="P23" i="591"/>
  <c r="Q23" i="591"/>
  <c r="O89" i="591"/>
  <c r="AB46" i="593"/>
  <c r="AA46" i="593"/>
  <c r="K89" i="593"/>
  <c r="P107" i="594"/>
  <c r="Q64" i="596"/>
  <c r="N111" i="596"/>
  <c r="Q111" i="596" s="1"/>
  <c r="K123" i="596"/>
  <c r="K140" i="596"/>
  <c r="AE7" i="597"/>
  <c r="AE25" i="597"/>
  <c r="N57" i="597"/>
  <c r="AE57" i="597"/>
  <c r="AA114" i="599"/>
  <c r="AB114" i="599"/>
  <c r="N114" i="599"/>
  <c r="Q114" i="599" s="1"/>
  <c r="N126" i="603"/>
  <c r="Q126" i="603" s="1"/>
  <c r="AB92" i="584"/>
  <c r="AA92" i="584"/>
  <c r="M55" i="587"/>
  <c r="Q90" i="587"/>
  <c r="P90" i="587"/>
  <c r="AF39" i="588"/>
  <c r="N8" i="590"/>
  <c r="AA8" i="590"/>
  <c r="AB40" i="590"/>
  <c r="N40" i="590"/>
  <c r="Q40" i="590" s="1"/>
  <c r="AA42" i="593"/>
  <c r="AB113" i="593"/>
  <c r="AA113" i="593"/>
  <c r="AE39" i="594"/>
  <c r="AF39" i="594"/>
  <c r="N39" i="594"/>
  <c r="Q39" i="594" s="1"/>
  <c r="N59" i="594"/>
  <c r="AF59" i="594"/>
  <c r="AB60" i="596"/>
  <c r="M106" i="600"/>
  <c r="AE90" i="600"/>
  <c r="N47" i="591"/>
  <c r="Q47" i="591" s="1"/>
  <c r="AB8" i="593"/>
  <c r="AA8" i="593"/>
  <c r="AA39" i="593"/>
  <c r="N39" i="593"/>
  <c r="Q39" i="593" s="1"/>
  <c r="Q110" i="593"/>
  <c r="N113" i="593"/>
  <c r="Q113" i="593" s="1"/>
  <c r="AB125" i="593"/>
  <c r="AA125" i="593"/>
  <c r="M38" i="594"/>
  <c r="P43" i="594"/>
  <c r="N91" i="594"/>
  <c r="Q91" i="594" s="1"/>
  <c r="AF107" i="594"/>
  <c r="N124" i="594"/>
  <c r="Q124" i="594" s="1"/>
  <c r="N44" i="597"/>
  <c r="Q44" i="597" s="1"/>
  <c r="P61" i="597"/>
  <c r="AA22" i="599"/>
  <c r="AB22" i="599"/>
  <c r="N22" i="599"/>
  <c r="Q125" i="578"/>
  <c r="AF26" i="579"/>
  <c r="N26" i="579"/>
  <c r="Q26" i="579" s="1"/>
  <c r="F1" i="581"/>
  <c r="O106" i="581"/>
  <c r="O38" i="584"/>
  <c r="AB56" i="584"/>
  <c r="Q60" i="584"/>
  <c r="AB63" i="584"/>
  <c r="K72" i="585"/>
  <c r="Q124" i="585"/>
  <c r="AB8" i="590"/>
  <c r="P108" i="590"/>
  <c r="Q43" i="593"/>
  <c r="Q46" i="593"/>
  <c r="AB61" i="593"/>
  <c r="AA61" i="593"/>
  <c r="N125" i="593"/>
  <c r="Q125" i="593" s="1"/>
  <c r="AF26" i="594"/>
  <c r="AE59" i="594"/>
  <c r="N132" i="596"/>
  <c r="Q132" i="596" s="1"/>
  <c r="N124" i="597"/>
  <c r="AE124" i="597"/>
  <c r="AD2" i="600"/>
  <c r="R6" i="598" s="1"/>
  <c r="M21" i="605"/>
  <c r="AA5" i="605"/>
  <c r="N5" i="605"/>
  <c r="AA112" i="584"/>
  <c r="M38" i="585"/>
  <c r="AE28" i="585"/>
  <c r="O72" i="585"/>
  <c r="AA39" i="587"/>
  <c r="Q46" i="587"/>
  <c r="AA57" i="587"/>
  <c r="Q24" i="588"/>
  <c r="P62" i="588"/>
  <c r="AE47" i="591"/>
  <c r="AB43" i="593"/>
  <c r="AA43" i="593"/>
  <c r="AE91" i="594"/>
  <c r="AE58" i="597"/>
  <c r="AF58" i="597"/>
  <c r="AB60" i="599"/>
  <c r="N60" i="599"/>
  <c r="Q60" i="599" s="1"/>
  <c r="AA110" i="599"/>
  <c r="AB110" i="599"/>
  <c r="N110" i="599"/>
  <c r="Q110" i="599" s="1"/>
  <c r="Q25" i="600"/>
  <c r="N42" i="603"/>
  <c r="AF42" i="603"/>
  <c r="AE42" i="603"/>
  <c r="AB129" i="578"/>
  <c r="N129" i="578"/>
  <c r="Q129" i="578" s="1"/>
  <c r="K55" i="579"/>
  <c r="AF58" i="579"/>
  <c r="O21" i="581"/>
  <c r="AA40" i="581"/>
  <c r="M106" i="581"/>
  <c r="N90" i="581"/>
  <c r="Q90" i="581" s="1"/>
  <c r="N125" i="582"/>
  <c r="AA60" i="584"/>
  <c r="AB109" i="584"/>
  <c r="N109" i="584"/>
  <c r="N22" i="585"/>
  <c r="Q22" i="585" s="1"/>
  <c r="O21" i="588"/>
  <c r="N28" i="588"/>
  <c r="Q28" i="588" s="1"/>
  <c r="O140" i="588"/>
  <c r="K21" i="590"/>
  <c r="N45" i="590"/>
  <c r="Q45" i="590" s="1"/>
  <c r="AA108" i="590"/>
  <c r="Q127" i="590"/>
  <c r="Q40" i="591"/>
  <c r="F1" i="593"/>
  <c r="K21" i="593"/>
  <c r="N43" i="593"/>
  <c r="P43" i="593" s="1"/>
  <c r="F3" i="592"/>
  <c r="AF8" i="594"/>
  <c r="N8" i="594"/>
  <c r="Q8" i="594" s="1"/>
  <c r="AA22" i="596"/>
  <c r="N61" i="596"/>
  <c r="P61" i="596" s="1"/>
  <c r="AA132" i="596"/>
  <c r="AE8" i="597"/>
  <c r="N58" i="597"/>
  <c r="Q58" i="597" s="1"/>
  <c r="AF124" i="597"/>
  <c r="AF73" i="600"/>
  <c r="N73" i="600"/>
  <c r="M89" i="600"/>
  <c r="N89" i="600" s="1"/>
  <c r="AD2" i="603"/>
  <c r="R6" i="601" s="1"/>
  <c r="O72" i="569"/>
  <c r="O55" i="572"/>
  <c r="Q92" i="572"/>
  <c r="M55" i="573"/>
  <c r="M72" i="573"/>
  <c r="P73" i="576"/>
  <c r="N90" i="579"/>
  <c r="N111" i="581"/>
  <c r="Q111" i="581" s="1"/>
  <c r="AA7" i="584"/>
  <c r="N46" i="584"/>
  <c r="P46" i="584" s="1"/>
  <c r="AB60" i="584"/>
  <c r="K89" i="584"/>
  <c r="Q26" i="585"/>
  <c r="AE91" i="585"/>
  <c r="G8" i="586"/>
  <c r="P43" i="587"/>
  <c r="Q43" i="587"/>
  <c r="N73" i="587"/>
  <c r="Q73" i="587" s="1"/>
  <c r="Q62" i="588"/>
  <c r="M140" i="588"/>
  <c r="AF140" i="588" s="1"/>
  <c r="AG124" i="588" s="1"/>
  <c r="N41" i="590"/>
  <c r="Q41" i="590" s="1"/>
  <c r="AB108" i="590"/>
  <c r="P112" i="590"/>
  <c r="Q116" i="590"/>
  <c r="P116" i="590"/>
  <c r="N135" i="590"/>
  <c r="Q135" i="590" s="1"/>
  <c r="N44" i="591"/>
  <c r="Q44" i="591" s="1"/>
  <c r="K157" i="591"/>
  <c r="O21" i="593"/>
  <c r="AA110" i="593"/>
  <c r="AB114" i="593"/>
  <c r="AA114" i="593"/>
  <c r="N118" i="593"/>
  <c r="AA118" i="593"/>
  <c r="N6" i="596"/>
  <c r="Q6" i="596" s="1"/>
  <c r="N42" i="596"/>
  <c r="AB42" i="596"/>
  <c r="AA57" i="596"/>
  <c r="N91" i="596"/>
  <c r="AB91" i="596"/>
  <c r="AA108" i="596"/>
  <c r="AB112" i="596"/>
  <c r="N112" i="596"/>
  <c r="Q112" i="596" s="1"/>
  <c r="AF8" i="597"/>
  <c r="Q6" i="599"/>
  <c r="M72" i="599"/>
  <c r="AB56" i="599"/>
  <c r="AB134" i="599"/>
  <c r="N134" i="599"/>
  <c r="Q134" i="599" s="1"/>
  <c r="Q63" i="603"/>
  <c r="Q62" i="567"/>
  <c r="N40" i="569"/>
  <c r="P40" i="569" s="1"/>
  <c r="K89" i="570"/>
  <c r="K106" i="570"/>
  <c r="K123" i="570"/>
  <c r="N125" i="572"/>
  <c r="Q125" i="572" s="1"/>
  <c r="N39" i="573"/>
  <c r="P39" i="573" s="1"/>
  <c r="N56" i="573"/>
  <c r="N59" i="573"/>
  <c r="Q59" i="573" s="1"/>
  <c r="O72" i="573"/>
  <c r="P40" i="576"/>
  <c r="M89" i="576"/>
  <c r="F3" i="577"/>
  <c r="AA129" i="578"/>
  <c r="Q23" i="579"/>
  <c r="AE40" i="579"/>
  <c r="N74" i="579"/>
  <c r="Q74" i="579" s="1"/>
  <c r="G8" i="580"/>
  <c r="AA44" i="581"/>
  <c r="AA90" i="581"/>
  <c r="K140" i="581"/>
  <c r="N57" i="584"/>
  <c r="Q57" i="584" s="1"/>
  <c r="N64" i="584"/>
  <c r="Q64" i="584" s="1"/>
  <c r="H1" i="584"/>
  <c r="AE22" i="585"/>
  <c r="AE75" i="585"/>
  <c r="AF91" i="585"/>
  <c r="AA40" i="587"/>
  <c r="N40" i="587"/>
  <c r="N109" i="587"/>
  <c r="Z2" i="588"/>
  <c r="P6" i="586" s="1"/>
  <c r="AE28" i="588"/>
  <c r="N90" i="588"/>
  <c r="Q90" i="588" s="1"/>
  <c r="F1" i="590"/>
  <c r="AA112" i="590"/>
  <c r="F1" i="591"/>
  <c r="F2" i="591" s="1"/>
  <c r="M140" i="591"/>
  <c r="G8" i="592"/>
  <c r="AB40" i="593"/>
  <c r="N40" i="593"/>
  <c r="Q40" i="593" s="1"/>
  <c r="N47" i="593"/>
  <c r="Q47" i="593" s="1"/>
  <c r="N114" i="593"/>
  <c r="P114" i="593" s="1"/>
  <c r="N133" i="593"/>
  <c r="Q133" i="593" s="1"/>
  <c r="F1" i="594"/>
  <c r="F2" i="594" s="1"/>
  <c r="N27" i="594"/>
  <c r="Q27" i="594" s="1"/>
  <c r="Q56" i="594"/>
  <c r="AB57" i="596"/>
  <c r="AB61" i="596"/>
  <c r="AF108" i="597"/>
  <c r="N108" i="597"/>
  <c r="AC2" i="594"/>
  <c r="Q6" i="592" s="1"/>
  <c r="N56" i="599"/>
  <c r="N58" i="600"/>
  <c r="Q58" i="600" s="1"/>
  <c r="AF58" i="600"/>
  <c r="AE73" i="600"/>
  <c r="AA112" i="602"/>
  <c r="AB112" i="602"/>
  <c r="N112" i="602"/>
  <c r="M21" i="587"/>
  <c r="AB58" i="593"/>
  <c r="AA58" i="593"/>
  <c r="N58" i="593"/>
  <c r="Q58" i="593" s="1"/>
  <c r="Q41" i="594"/>
  <c r="AB129" i="596"/>
  <c r="N129" i="596"/>
  <c r="Q129" i="596" s="1"/>
  <c r="Q90" i="597"/>
  <c r="P90" i="597"/>
  <c r="AB126" i="599"/>
  <c r="N126" i="599"/>
  <c r="Q126" i="599" s="1"/>
  <c r="M72" i="567"/>
  <c r="AF62" i="567"/>
  <c r="AF91" i="567"/>
  <c r="M8" i="568"/>
  <c r="AB8" i="569"/>
  <c r="AA40" i="569"/>
  <c r="M89" i="569"/>
  <c r="M72" i="572"/>
  <c r="AE39" i="573"/>
  <c r="O106" i="573"/>
  <c r="K89" i="575"/>
  <c r="M38" i="576"/>
  <c r="K140" i="576"/>
  <c r="K21" i="578"/>
  <c r="N61" i="578"/>
  <c r="AA61" i="578"/>
  <c r="AE90" i="579"/>
  <c r="AF124" i="579"/>
  <c r="N8" i="584"/>
  <c r="AB8" i="584"/>
  <c r="AA57" i="584"/>
  <c r="AA64" i="584"/>
  <c r="AB130" i="584"/>
  <c r="N134" i="584"/>
  <c r="AB134" i="584"/>
  <c r="K106" i="585"/>
  <c r="N125" i="585"/>
  <c r="AE125" i="585"/>
  <c r="AB92" i="587"/>
  <c r="AA92" i="587"/>
  <c r="K123" i="587"/>
  <c r="N131" i="587"/>
  <c r="Q131" i="587" s="1"/>
  <c r="AA135" i="587"/>
  <c r="N25" i="588"/>
  <c r="AE90" i="588"/>
  <c r="P124" i="588"/>
  <c r="AA5" i="590"/>
  <c r="N5" i="590"/>
  <c r="Q5" i="590" s="1"/>
  <c r="P74" i="590"/>
  <c r="Q113" i="590"/>
  <c r="O21" i="591"/>
  <c r="AF41" i="591"/>
  <c r="N41" i="591"/>
  <c r="Q41" i="591" s="1"/>
  <c r="Q90" i="591"/>
  <c r="AA40" i="593"/>
  <c r="AB44" i="593"/>
  <c r="AA44" i="593"/>
  <c r="AA47" i="593"/>
  <c r="N107" i="593"/>
  <c r="AA126" i="593"/>
  <c r="AA133" i="593"/>
  <c r="M106" i="594"/>
  <c r="N106" i="594" s="1"/>
  <c r="N125" i="596"/>
  <c r="Q125" i="596" s="1"/>
  <c r="N5" i="597"/>
  <c r="Q5" i="597" s="1"/>
  <c r="AE108" i="597"/>
  <c r="AC2" i="579"/>
  <c r="Q6" i="577" s="1"/>
  <c r="AB43" i="599"/>
  <c r="N43" i="599"/>
  <c r="AA56" i="599"/>
  <c r="N45" i="600"/>
  <c r="Q45" i="600" s="1"/>
  <c r="AE58" i="600"/>
  <c r="AE109" i="606"/>
  <c r="AF109" i="606"/>
  <c r="AA116" i="608"/>
  <c r="N116" i="608"/>
  <c r="P23" i="567"/>
  <c r="P39" i="567"/>
  <c r="Q56" i="567"/>
  <c r="P44" i="569"/>
  <c r="Q73" i="569"/>
  <c r="AA91" i="569"/>
  <c r="P74" i="570"/>
  <c r="M21" i="572"/>
  <c r="Q56" i="572"/>
  <c r="M21" i="573"/>
  <c r="AE56" i="573"/>
  <c r="K123" i="573"/>
  <c r="O89" i="575"/>
  <c r="N22" i="576"/>
  <c r="Q22" i="576" s="1"/>
  <c r="M123" i="576"/>
  <c r="N123" i="576" s="1"/>
  <c r="O140" i="576"/>
  <c r="O21" i="578"/>
  <c r="AA57" i="578"/>
  <c r="AB57" i="578"/>
  <c r="M21" i="579"/>
  <c r="Q61" i="584"/>
  <c r="Q127" i="584"/>
  <c r="O106" i="585"/>
  <c r="AB40" i="587"/>
  <c r="AA44" i="587"/>
  <c r="N44" i="587"/>
  <c r="Q44" i="587" s="1"/>
  <c r="Q92" i="587"/>
  <c r="AA114" i="587"/>
  <c r="AB114" i="587"/>
  <c r="P7" i="588"/>
  <c r="AE108" i="588"/>
  <c r="AB74" i="590"/>
  <c r="N74" i="590"/>
  <c r="Q74" i="590" s="1"/>
  <c r="N128" i="590"/>
  <c r="Q128" i="590" s="1"/>
  <c r="Q132" i="590"/>
  <c r="Y2" i="591"/>
  <c r="O6" i="589" s="1"/>
  <c r="N44" i="593"/>
  <c r="Q44" i="593" s="1"/>
  <c r="Q111" i="593"/>
  <c r="K123" i="593"/>
  <c r="N9" i="594"/>
  <c r="N41" i="594"/>
  <c r="AB62" i="596"/>
  <c r="AA62" i="596"/>
  <c r="AA116" i="596"/>
  <c r="K38" i="597"/>
  <c r="N42" i="597"/>
  <c r="AE42" i="597"/>
  <c r="N59" i="597"/>
  <c r="P59" i="597" s="1"/>
  <c r="AF62" i="597"/>
  <c r="AE90" i="597"/>
  <c r="AC2" i="588"/>
  <c r="Q6" i="586" s="1"/>
  <c r="N39" i="599"/>
  <c r="Q39" i="599" s="1"/>
  <c r="AB61" i="599"/>
  <c r="P108" i="602"/>
  <c r="Q108" i="602"/>
  <c r="H1" i="603"/>
  <c r="O72" i="603"/>
  <c r="AA129" i="605"/>
  <c r="AB129" i="605"/>
  <c r="N129" i="605"/>
  <c r="P129" i="605" s="1"/>
  <c r="AB5" i="599"/>
  <c r="N5" i="599"/>
  <c r="Q5" i="599" s="1"/>
  <c r="M55" i="600"/>
  <c r="N74" i="600"/>
  <c r="AE74" i="600"/>
  <c r="AA134" i="602"/>
  <c r="AB134" i="602"/>
  <c r="F1" i="605"/>
  <c r="F2" i="605" s="1"/>
  <c r="AB111" i="605"/>
  <c r="AF43" i="606"/>
  <c r="AE43" i="606"/>
  <c r="M38" i="609"/>
  <c r="AE38" i="609" s="1"/>
  <c r="P58" i="609"/>
  <c r="Q58" i="609"/>
  <c r="M140" i="609"/>
  <c r="AF124" i="609"/>
  <c r="AE124" i="609"/>
  <c r="P40" i="623"/>
  <c r="Q40" i="623"/>
  <c r="AC2" i="573"/>
  <c r="Q6" i="571" s="1"/>
  <c r="N44" i="599"/>
  <c r="AB44" i="599"/>
  <c r="AE6" i="603"/>
  <c r="AF6" i="603"/>
  <c r="N6" i="603"/>
  <c r="AE10" i="603"/>
  <c r="N10" i="603"/>
  <c r="E8" i="604"/>
  <c r="AA60" i="605"/>
  <c r="AB60" i="605"/>
  <c r="AE39" i="606"/>
  <c r="AF39" i="606"/>
  <c r="AB44" i="608"/>
  <c r="N44" i="608"/>
  <c r="K55" i="608"/>
  <c r="AB74" i="608"/>
  <c r="AA74" i="608"/>
  <c r="N110" i="608"/>
  <c r="AA110" i="608"/>
  <c r="AF109" i="612"/>
  <c r="AE109" i="612"/>
  <c r="N109" i="612"/>
  <c r="Q109" i="612" s="1"/>
  <c r="M140" i="615"/>
  <c r="AE124" i="615"/>
  <c r="N124" i="615"/>
  <c r="Q124" i="615" s="1"/>
  <c r="M89" i="588"/>
  <c r="Q117" i="590"/>
  <c r="O157" i="591"/>
  <c r="AB57" i="599"/>
  <c r="Q43" i="600"/>
  <c r="K89" i="600"/>
  <c r="P130" i="602"/>
  <c r="P61" i="603"/>
  <c r="Q124" i="603"/>
  <c r="Q125" i="605"/>
  <c r="H1" i="609"/>
  <c r="K157" i="609"/>
  <c r="N113" i="614"/>
  <c r="AB113" i="614"/>
  <c r="F1" i="606"/>
  <c r="N124" i="606"/>
  <c r="AF124" i="606"/>
  <c r="M140" i="606"/>
  <c r="AF140" i="606" s="1"/>
  <c r="AG124" i="606" s="1"/>
  <c r="AB22" i="608"/>
  <c r="N22" i="608"/>
  <c r="Q22" i="608" s="1"/>
  <c r="Y2" i="609"/>
  <c r="O6" i="607" s="1"/>
  <c r="AF73" i="609"/>
  <c r="AE73" i="609"/>
  <c r="AE108" i="609"/>
  <c r="N108" i="609"/>
  <c r="Q108" i="609" s="1"/>
  <c r="AF125" i="609"/>
  <c r="AE125" i="609"/>
  <c r="P25" i="615"/>
  <c r="Q25" i="615"/>
  <c r="AB41" i="599"/>
  <c r="N41" i="599"/>
  <c r="Q41" i="599" s="1"/>
  <c r="N124" i="599"/>
  <c r="AA124" i="599"/>
  <c r="Q128" i="599"/>
  <c r="M38" i="600"/>
  <c r="AE22" i="600"/>
  <c r="AB61" i="605"/>
  <c r="N61" i="605"/>
  <c r="Q61" i="605" s="1"/>
  <c r="P41" i="608"/>
  <c r="Q41" i="608"/>
  <c r="AB40" i="611"/>
  <c r="N40" i="611"/>
  <c r="Q40" i="611" s="1"/>
  <c r="Q22" i="600"/>
  <c r="M38" i="602"/>
  <c r="AA22" i="602"/>
  <c r="K21" i="603"/>
  <c r="Q73" i="603"/>
  <c r="Q90" i="606"/>
  <c r="AE124" i="606"/>
  <c r="AA115" i="608"/>
  <c r="N115" i="608"/>
  <c r="Q115" i="608" s="1"/>
  <c r="AF108" i="609"/>
  <c r="AB56" i="614"/>
  <c r="N56" i="614"/>
  <c r="Q56" i="614" s="1"/>
  <c r="K8" i="598"/>
  <c r="N60" i="600"/>
  <c r="Q60" i="600" s="1"/>
  <c r="K72" i="600"/>
  <c r="N90" i="602"/>
  <c r="AB90" i="602"/>
  <c r="Q111" i="602"/>
  <c r="K123" i="602"/>
  <c r="AA127" i="602"/>
  <c r="N127" i="602"/>
  <c r="P127" i="602" s="1"/>
  <c r="AA131" i="602"/>
  <c r="AB131" i="602"/>
  <c r="O21" i="603"/>
  <c r="AE58" i="603"/>
  <c r="AA61" i="605"/>
  <c r="AA73" i="605"/>
  <c r="AE44" i="606"/>
  <c r="P73" i="609"/>
  <c r="AB57" i="611"/>
  <c r="N57" i="611"/>
  <c r="Q57" i="611" s="1"/>
  <c r="AA6" i="599"/>
  <c r="M123" i="599"/>
  <c r="N9" i="600"/>
  <c r="AE9" i="600"/>
  <c r="AF22" i="600"/>
  <c r="O72" i="600"/>
  <c r="N115" i="602"/>
  <c r="Q115" i="602" s="1"/>
  <c r="N131" i="602"/>
  <c r="P131" i="602" s="1"/>
  <c r="AE7" i="603"/>
  <c r="Y2" i="603"/>
  <c r="O6" i="601" s="1"/>
  <c r="M55" i="603"/>
  <c r="AF62" i="603"/>
  <c r="AE62" i="603"/>
  <c r="P109" i="603"/>
  <c r="N125" i="603"/>
  <c r="AF125" i="603"/>
  <c r="AB57" i="605"/>
  <c r="N57" i="605"/>
  <c r="Q57" i="605" s="1"/>
  <c r="AB92" i="605"/>
  <c r="N92" i="605"/>
  <c r="Q92" i="605" s="1"/>
  <c r="AE40" i="606"/>
  <c r="AB115" i="608"/>
  <c r="N128" i="608"/>
  <c r="AB128" i="608"/>
  <c r="AA128" i="608"/>
  <c r="AF8" i="609"/>
  <c r="AE8" i="609"/>
  <c r="M21" i="596"/>
  <c r="O21" i="596"/>
  <c r="O38" i="597"/>
  <c r="O140" i="597"/>
  <c r="AB42" i="599"/>
  <c r="N42" i="599"/>
  <c r="Q42" i="599" s="1"/>
  <c r="AE124" i="600"/>
  <c r="E8" i="601"/>
  <c r="K38" i="602"/>
  <c r="AA90" i="602"/>
  <c r="AB127" i="602"/>
  <c r="P9" i="606"/>
  <c r="AF40" i="606"/>
  <c r="AE62" i="606"/>
  <c r="AF62" i="606"/>
  <c r="N108" i="606"/>
  <c r="M21" i="608"/>
  <c r="N7" i="608"/>
  <c r="Q7" i="608" s="1"/>
  <c r="M38" i="608"/>
  <c r="AB38" i="608" s="1"/>
  <c r="AC22" i="608" s="1"/>
  <c r="AA60" i="608"/>
  <c r="AA64" i="608"/>
  <c r="N8" i="609"/>
  <c r="M72" i="609"/>
  <c r="AE56" i="609"/>
  <c r="AE91" i="609"/>
  <c r="N109" i="609"/>
  <c r="AF109" i="609"/>
  <c r="AE109" i="609"/>
  <c r="AA57" i="611"/>
  <c r="N132" i="611"/>
  <c r="AA132" i="611"/>
  <c r="H1" i="612"/>
  <c r="AE23" i="612"/>
  <c r="AF23" i="612"/>
  <c r="N23" i="612"/>
  <c r="Q23" i="612" s="1"/>
  <c r="AF60" i="612"/>
  <c r="AE60" i="612"/>
  <c r="N60" i="612"/>
  <c r="AB40" i="614"/>
  <c r="N40" i="614"/>
  <c r="Q40" i="614" s="1"/>
  <c r="K72" i="581"/>
  <c r="Q24" i="582"/>
  <c r="K89" i="582"/>
  <c r="O106" i="582"/>
  <c r="Q125" i="584"/>
  <c r="F1" i="585"/>
  <c r="F2" i="585" s="1"/>
  <c r="K55" i="585"/>
  <c r="O123" i="587"/>
  <c r="O140" i="587"/>
  <c r="M89" i="590"/>
  <c r="N133" i="590"/>
  <c r="Q133" i="590" s="1"/>
  <c r="K55" i="591"/>
  <c r="N57" i="593"/>
  <c r="Q57" i="593" s="1"/>
  <c r="K140" i="593"/>
  <c r="K72" i="594"/>
  <c r="N128" i="596"/>
  <c r="Q128" i="596" s="1"/>
  <c r="O55" i="597"/>
  <c r="Q62" i="597"/>
  <c r="AC2" i="597"/>
  <c r="Q6" i="595" s="1"/>
  <c r="O38" i="599"/>
  <c r="AF9" i="600"/>
  <c r="AE26" i="600"/>
  <c r="P45" i="600"/>
  <c r="AF108" i="600"/>
  <c r="AE108" i="600"/>
  <c r="AF124" i="600"/>
  <c r="AE109" i="603"/>
  <c r="AE125" i="603"/>
  <c r="K8" i="604"/>
  <c r="AB46" i="605"/>
  <c r="N46" i="605"/>
  <c r="Q46" i="605" s="1"/>
  <c r="K106" i="605"/>
  <c r="AF26" i="609"/>
  <c r="N26" i="609"/>
  <c r="Q26" i="609" s="1"/>
  <c r="AF91" i="609"/>
  <c r="Q41" i="611"/>
  <c r="AF9" i="612"/>
  <c r="AE9" i="612"/>
  <c r="N9" i="612"/>
  <c r="Q91" i="615"/>
  <c r="P91" i="615"/>
  <c r="N74" i="609"/>
  <c r="AF74" i="609"/>
  <c r="AE74" i="609"/>
  <c r="N46" i="611"/>
  <c r="AA46" i="611"/>
  <c r="Q22" i="615"/>
  <c r="P22" i="615"/>
  <c r="H1" i="602"/>
  <c r="P116" i="602"/>
  <c r="AF56" i="603"/>
  <c r="AE56" i="603"/>
  <c r="N56" i="603"/>
  <c r="AE58" i="606"/>
  <c r="AF58" i="606"/>
  <c r="AB129" i="608"/>
  <c r="AA129" i="608"/>
  <c r="AB111" i="611"/>
  <c r="N111" i="611"/>
  <c r="M123" i="612"/>
  <c r="AE107" i="612"/>
  <c r="N107" i="612"/>
  <c r="Q107" i="612" s="1"/>
  <c r="AF63" i="606"/>
  <c r="AE63" i="606"/>
  <c r="M55" i="608"/>
  <c r="Q129" i="608"/>
  <c r="P129" i="608"/>
  <c r="AB46" i="611"/>
  <c r="AF24" i="612"/>
  <c r="AE24" i="612"/>
  <c r="N24" i="612"/>
  <c r="Q24" i="612" s="1"/>
  <c r="AB125" i="608"/>
  <c r="AA125" i="608"/>
  <c r="N133" i="611"/>
  <c r="AA133" i="611"/>
  <c r="AE6" i="600"/>
  <c r="AF6" i="600"/>
  <c r="K55" i="600"/>
  <c r="Q43" i="602"/>
  <c r="P43" i="602"/>
  <c r="AB108" i="602"/>
  <c r="AA116" i="602"/>
  <c r="P22" i="603"/>
  <c r="Q22" i="603"/>
  <c r="AE60" i="603"/>
  <c r="AF60" i="603"/>
  <c r="AA47" i="605"/>
  <c r="N47" i="605"/>
  <c r="AF6" i="606"/>
  <c r="Q126" i="606"/>
  <c r="AA8" i="608"/>
  <c r="N8" i="608"/>
  <c r="N125" i="608"/>
  <c r="P125" i="608" s="1"/>
  <c r="O140" i="615"/>
  <c r="H1" i="615"/>
  <c r="O55" i="581"/>
  <c r="O21" i="585"/>
  <c r="M106" i="587"/>
  <c r="O55" i="588"/>
  <c r="K123" i="588"/>
  <c r="O123" i="590"/>
  <c r="O123" i="591"/>
  <c r="M8" i="592"/>
  <c r="K38" i="593"/>
  <c r="O72" i="593"/>
  <c r="Z2" i="594"/>
  <c r="P6" i="592" s="1"/>
  <c r="K123" i="594"/>
  <c r="Q57" i="596"/>
  <c r="P8" i="597"/>
  <c r="M72" i="597"/>
  <c r="H1" i="599"/>
  <c r="N130" i="599"/>
  <c r="Q130" i="599" s="1"/>
  <c r="N6" i="600"/>
  <c r="Q6" i="600" s="1"/>
  <c r="AF24" i="600"/>
  <c r="AE24" i="600"/>
  <c r="O55" i="600"/>
  <c r="N62" i="600"/>
  <c r="Q62" i="600" s="1"/>
  <c r="F3" i="601"/>
  <c r="AA8" i="602"/>
  <c r="N8" i="602"/>
  <c r="Q56" i="602"/>
  <c r="AB116" i="602"/>
  <c r="AF9" i="603"/>
  <c r="N9" i="603"/>
  <c r="Q9" i="603" s="1"/>
  <c r="N60" i="603"/>
  <c r="AA43" i="605"/>
  <c r="AB43" i="605"/>
  <c r="N111" i="605"/>
  <c r="O123" i="605"/>
  <c r="AA132" i="605"/>
  <c r="N132" i="605"/>
  <c r="K21" i="606"/>
  <c r="Q24" i="606"/>
  <c r="Y2" i="606"/>
  <c r="O6" i="604" s="1"/>
  <c r="N42" i="606"/>
  <c r="AE42" i="606"/>
  <c r="AF59" i="606"/>
  <c r="AE59" i="606"/>
  <c r="K123" i="606"/>
  <c r="F1" i="608"/>
  <c r="P73" i="608"/>
  <c r="Q73" i="608"/>
  <c r="AE61" i="609"/>
  <c r="AF61" i="609"/>
  <c r="M89" i="609"/>
  <c r="N89" i="609" s="1"/>
  <c r="AB133" i="611"/>
  <c r="AF40" i="612"/>
  <c r="AE40" i="612"/>
  <c r="N40" i="612"/>
  <c r="G8" i="607"/>
  <c r="P39" i="621"/>
  <c r="Q39" i="621"/>
  <c r="K123" i="581"/>
  <c r="K38" i="582"/>
  <c r="K106" i="584"/>
  <c r="F1" i="588"/>
  <c r="F2" i="588" s="1"/>
  <c r="AE41" i="588"/>
  <c r="M106" i="593"/>
  <c r="K106" i="593"/>
  <c r="O38" i="596"/>
  <c r="AF56" i="597"/>
  <c r="E8" i="598"/>
  <c r="AA91" i="599"/>
  <c r="AA109" i="599"/>
  <c r="AA113" i="599"/>
  <c r="AA117" i="599"/>
  <c r="AF62" i="600"/>
  <c r="AF109" i="600"/>
  <c r="AA92" i="602"/>
  <c r="AB92" i="602"/>
  <c r="N109" i="602"/>
  <c r="AA109" i="602"/>
  <c r="AE9" i="603"/>
  <c r="M72" i="603"/>
  <c r="AF72" i="603" s="1"/>
  <c r="AG56" i="603" s="1"/>
  <c r="H1" i="605"/>
  <c r="AB47" i="605"/>
  <c r="AA64" i="605"/>
  <c r="AB64" i="605"/>
  <c r="Q115" i="605"/>
  <c r="O55" i="606"/>
  <c r="O106" i="606"/>
  <c r="AB8" i="608"/>
  <c r="AB47" i="608"/>
  <c r="N47" i="608"/>
  <c r="Q47" i="608" s="1"/>
  <c r="AB92" i="608"/>
  <c r="AA92" i="608"/>
  <c r="N92" i="608"/>
  <c r="Q24" i="609"/>
  <c r="AB129" i="614"/>
  <c r="AA129" i="614"/>
  <c r="M89" i="579"/>
  <c r="M72" i="581"/>
  <c r="O123" i="581"/>
  <c r="Q7" i="582"/>
  <c r="N25" i="582"/>
  <c r="Q25" i="582" s="1"/>
  <c r="O38" i="582"/>
  <c r="O106" i="584"/>
  <c r="Q126" i="584"/>
  <c r="Q133" i="584"/>
  <c r="Q24" i="585"/>
  <c r="Y2" i="585"/>
  <c r="O6" i="583" s="1"/>
  <c r="K123" i="585"/>
  <c r="AF41" i="588"/>
  <c r="K55" i="590"/>
  <c r="K89" i="590"/>
  <c r="N131" i="590"/>
  <c r="Q131" i="590" s="1"/>
  <c r="M106" i="591"/>
  <c r="N141" i="591"/>
  <c r="Q141" i="591" s="1"/>
  <c r="N90" i="593"/>
  <c r="O106" i="593"/>
  <c r="M21" i="594"/>
  <c r="N23" i="594"/>
  <c r="Q23" i="594" s="1"/>
  <c r="Q73" i="594"/>
  <c r="AE126" i="594"/>
  <c r="AB46" i="596"/>
  <c r="Q61" i="596"/>
  <c r="N126" i="596"/>
  <c r="Q126" i="596" s="1"/>
  <c r="P130" i="596"/>
  <c r="N133" i="596"/>
  <c r="Q133" i="596" s="1"/>
  <c r="K21" i="599"/>
  <c r="AB109" i="599"/>
  <c r="AB113" i="599"/>
  <c r="AB117" i="599"/>
  <c r="O21" i="600"/>
  <c r="H1" i="600"/>
  <c r="K106" i="600"/>
  <c r="Q5" i="602"/>
  <c r="AB8" i="602"/>
  <c r="N92" i="602"/>
  <c r="Q92" i="602" s="1"/>
  <c r="O140" i="603"/>
  <c r="AB132" i="605"/>
  <c r="AF58" i="609"/>
  <c r="AE58" i="609"/>
  <c r="AB7" i="611"/>
  <c r="AA7" i="611"/>
  <c r="M55" i="612"/>
  <c r="N61" i="615"/>
  <c r="Q61" i="615" s="1"/>
  <c r="K89" i="615"/>
  <c r="N125" i="615"/>
  <c r="Q125" i="615" s="1"/>
  <c r="N40" i="617"/>
  <c r="Q40" i="617" s="1"/>
  <c r="N92" i="617"/>
  <c r="Q92" i="617" s="1"/>
  <c r="N8" i="618"/>
  <c r="K123" i="608"/>
  <c r="K140" i="609"/>
  <c r="G8" i="610"/>
  <c r="F1" i="611"/>
  <c r="K89" i="611"/>
  <c r="K123" i="611"/>
  <c r="N43" i="612"/>
  <c r="Q43" i="612" s="1"/>
  <c r="AA134" i="614"/>
  <c r="K38" i="615"/>
  <c r="AE41" i="615"/>
  <c r="K72" i="615"/>
  <c r="O89" i="615"/>
  <c r="N141" i="615"/>
  <c r="Q141" i="615" s="1"/>
  <c r="K89" i="617"/>
  <c r="AB109" i="617"/>
  <c r="AA127" i="617"/>
  <c r="H1" i="618"/>
  <c r="AF25" i="618"/>
  <c r="AE73" i="618"/>
  <c r="K8" i="619"/>
  <c r="K38" i="620"/>
  <c r="P38" i="620" s="1"/>
  <c r="M89" i="620"/>
  <c r="AB89" i="620" s="1"/>
  <c r="AC73" i="620" s="1"/>
  <c r="N117" i="620"/>
  <c r="Q117" i="620" s="1"/>
  <c r="AA129" i="620"/>
  <c r="K38" i="621"/>
  <c r="K55" i="621"/>
  <c r="P62" i="621"/>
  <c r="AA44" i="623"/>
  <c r="P92" i="623"/>
  <c r="Q6" i="624"/>
  <c r="K55" i="624"/>
  <c r="Q125" i="624"/>
  <c r="O106" i="600"/>
  <c r="F1" i="602"/>
  <c r="M55" i="602"/>
  <c r="N55" i="602" s="1"/>
  <c r="M106" i="603"/>
  <c r="K140" i="603"/>
  <c r="M8" i="607"/>
  <c r="O123" i="608"/>
  <c r="N9" i="609"/>
  <c r="Q9" i="609" s="1"/>
  <c r="N44" i="611"/>
  <c r="Q44" i="611" s="1"/>
  <c r="O89" i="611"/>
  <c r="N115" i="611"/>
  <c r="O123" i="611"/>
  <c r="N63" i="612"/>
  <c r="Q63" i="612" s="1"/>
  <c r="AE73" i="612"/>
  <c r="AE90" i="612"/>
  <c r="N6" i="614"/>
  <c r="Q6" i="614" s="1"/>
  <c r="N45" i="614"/>
  <c r="Q45" i="614" s="1"/>
  <c r="N60" i="614"/>
  <c r="Q60" i="614" s="1"/>
  <c r="N58" i="615"/>
  <c r="Q58" i="615" s="1"/>
  <c r="AF61" i="615"/>
  <c r="O72" i="615"/>
  <c r="Y2" i="615"/>
  <c r="O6" i="613" s="1"/>
  <c r="AE125" i="615"/>
  <c r="AA40" i="617"/>
  <c r="N44" i="617"/>
  <c r="Q44" i="617" s="1"/>
  <c r="AB57" i="617"/>
  <c r="AA92" i="617"/>
  <c r="O123" i="617"/>
  <c r="AE43" i="618"/>
  <c r="AF73" i="618"/>
  <c r="M140" i="618"/>
  <c r="AF140" i="618" s="1"/>
  <c r="AG124" i="618" s="1"/>
  <c r="AA7" i="620"/>
  <c r="K72" i="620"/>
  <c r="K106" i="620"/>
  <c r="AB129" i="620"/>
  <c r="O38" i="621"/>
  <c r="O55" i="621"/>
  <c r="N6" i="623"/>
  <c r="AB44" i="623"/>
  <c r="N134" i="623"/>
  <c r="Q134" i="623" s="1"/>
  <c r="AE10" i="624"/>
  <c r="N24" i="624"/>
  <c r="Q24" i="624" s="1"/>
  <c r="O55" i="624"/>
  <c r="M21" i="611"/>
  <c r="M72" i="612"/>
  <c r="AF73" i="612"/>
  <c r="AE8" i="618"/>
  <c r="AB7" i="620"/>
  <c r="N42" i="614"/>
  <c r="K157" i="615"/>
  <c r="K106" i="617"/>
  <c r="N114" i="617"/>
  <c r="Q114" i="617" s="1"/>
  <c r="F1" i="618"/>
  <c r="F2" i="618" s="1"/>
  <c r="F1" i="620"/>
  <c r="I3" i="619" s="1"/>
  <c r="Z2" i="621"/>
  <c r="P6" i="619" s="1"/>
  <c r="M55" i="624"/>
  <c r="AF55" i="624" s="1"/>
  <c r="AG39" i="624" s="1"/>
  <c r="M72" i="602"/>
  <c r="O123" i="602"/>
  <c r="Q131" i="602"/>
  <c r="AB108" i="605"/>
  <c r="Q129" i="605"/>
  <c r="O140" i="605"/>
  <c r="O38" i="606"/>
  <c r="O123" i="606"/>
  <c r="M140" i="611"/>
  <c r="K8" i="613"/>
  <c r="K38" i="614"/>
  <c r="AA90" i="614"/>
  <c r="N108" i="614"/>
  <c r="AF7" i="615"/>
  <c r="O157" i="615"/>
  <c r="AB62" i="617"/>
  <c r="H1" i="617"/>
  <c r="N110" i="617"/>
  <c r="Q110" i="617" s="1"/>
  <c r="M140" i="617"/>
  <c r="AA132" i="617"/>
  <c r="N26" i="618"/>
  <c r="Q26" i="618" s="1"/>
  <c r="P91" i="618"/>
  <c r="M8" i="619"/>
  <c r="AA59" i="620"/>
  <c r="N90" i="620"/>
  <c r="Q90" i="620" s="1"/>
  <c r="AA126" i="620"/>
  <c r="K21" i="621"/>
  <c r="O123" i="621"/>
  <c r="AA6" i="623"/>
  <c r="N41" i="623"/>
  <c r="Q41" i="623" s="1"/>
  <c r="K123" i="623"/>
  <c r="AB126" i="623"/>
  <c r="O21" i="624"/>
  <c r="N39" i="624"/>
  <c r="AF58" i="624"/>
  <c r="O123" i="624"/>
  <c r="P44" i="612"/>
  <c r="M140" i="612"/>
  <c r="AE140" i="612" s="1"/>
  <c r="O38" i="614"/>
  <c r="Q112" i="614"/>
  <c r="O21" i="615"/>
  <c r="Z2" i="615"/>
  <c r="P6" i="613" s="1"/>
  <c r="Q62" i="615"/>
  <c r="M157" i="615"/>
  <c r="AF157" i="615" s="1"/>
  <c r="AG141" i="615" s="1"/>
  <c r="Q41" i="617"/>
  <c r="M106" i="617"/>
  <c r="AB106" i="617" s="1"/>
  <c r="AC90" i="617" s="1"/>
  <c r="AB114" i="617"/>
  <c r="Q124" i="617"/>
  <c r="AA128" i="617"/>
  <c r="AB132" i="617"/>
  <c r="Q130" i="620"/>
  <c r="O21" i="621"/>
  <c r="AF59" i="621"/>
  <c r="Q126" i="621"/>
  <c r="Y2" i="624"/>
  <c r="O6" i="622" s="1"/>
  <c r="N126" i="615"/>
  <c r="Q126" i="615" s="1"/>
  <c r="AB110" i="617"/>
  <c r="AB128" i="617"/>
  <c r="AE26" i="618"/>
  <c r="N125" i="618"/>
  <c r="Q125" i="618" s="1"/>
  <c r="N141" i="618"/>
  <c r="Q141" i="618" s="1"/>
  <c r="N73" i="620"/>
  <c r="M123" i="620"/>
  <c r="N115" i="620"/>
  <c r="Y2" i="621"/>
  <c r="O6" i="619" s="1"/>
  <c r="K106" i="621"/>
  <c r="AA41" i="623"/>
  <c r="AB58" i="623"/>
  <c r="AB62" i="623"/>
  <c r="Z2" i="624"/>
  <c r="P6" i="622" s="1"/>
  <c r="O21" i="606"/>
  <c r="I8" i="610"/>
  <c r="AB41" i="611"/>
  <c r="O72" i="611"/>
  <c r="AA108" i="611"/>
  <c r="AB124" i="611"/>
  <c r="Q44" i="612"/>
  <c r="AA42" i="614"/>
  <c r="AB46" i="614"/>
  <c r="AA108" i="614"/>
  <c r="P112" i="614"/>
  <c r="N124" i="614"/>
  <c r="Q124" i="614" s="1"/>
  <c r="O140" i="614"/>
  <c r="M89" i="615"/>
  <c r="N45" i="617"/>
  <c r="Q45" i="617" s="1"/>
  <c r="P90" i="617"/>
  <c r="AB124" i="617"/>
  <c r="AE5" i="618"/>
  <c r="K55" i="618"/>
  <c r="AF108" i="618"/>
  <c r="AB8" i="620"/>
  <c r="AA111" i="620"/>
  <c r="AA130" i="620"/>
  <c r="N25" i="621"/>
  <c r="Q25" i="621" s="1"/>
  <c r="AF63" i="621"/>
  <c r="O89" i="621"/>
  <c r="AB45" i="623"/>
  <c r="O89" i="623"/>
  <c r="K106" i="623"/>
  <c r="O140" i="623"/>
  <c r="AE39" i="624"/>
  <c r="N42" i="624"/>
  <c r="Q42" i="624" s="1"/>
  <c r="K123" i="599"/>
  <c r="K38" i="600"/>
  <c r="N135" i="602"/>
  <c r="P135" i="602" s="1"/>
  <c r="K106" i="603"/>
  <c r="G8" i="604"/>
  <c r="N5" i="608"/>
  <c r="N45" i="608"/>
  <c r="M72" i="608"/>
  <c r="Q125" i="608"/>
  <c r="O140" i="608"/>
  <c r="K38" i="609"/>
  <c r="N64" i="609"/>
  <c r="AB108" i="611"/>
  <c r="M38" i="612"/>
  <c r="P74" i="612"/>
  <c r="AE108" i="612"/>
  <c r="P124" i="612"/>
  <c r="N58" i="614"/>
  <c r="P116" i="614"/>
  <c r="M55" i="615"/>
  <c r="Q73" i="615"/>
  <c r="AE90" i="615"/>
  <c r="AE126" i="615"/>
  <c r="AB22" i="617"/>
  <c r="O72" i="617"/>
  <c r="M123" i="617"/>
  <c r="AE9" i="618"/>
  <c r="Q23" i="618"/>
  <c r="K38" i="618"/>
  <c r="Q41" i="618"/>
  <c r="O55" i="618"/>
  <c r="AE59" i="618"/>
  <c r="AE63" i="618"/>
  <c r="O106" i="618"/>
  <c r="Q5" i="620"/>
  <c r="N43" i="620"/>
  <c r="AB107" i="620"/>
  <c r="AB111" i="620"/>
  <c r="AF7" i="621"/>
  <c r="AE42" i="621"/>
  <c r="O106" i="623"/>
  <c r="AA110" i="623"/>
  <c r="AA114" i="623"/>
  <c r="AF39" i="624"/>
  <c r="N56" i="624"/>
  <c r="M72" i="615"/>
  <c r="E8" i="619"/>
  <c r="M72" i="620"/>
  <c r="Q124" i="623"/>
  <c r="AF124" i="612"/>
  <c r="N8" i="614"/>
  <c r="N62" i="614"/>
  <c r="N73" i="614"/>
  <c r="Q73" i="614" s="1"/>
  <c r="N56" i="615"/>
  <c r="P56" i="615" s="1"/>
  <c r="N108" i="615"/>
  <c r="K38" i="617"/>
  <c r="N42" i="617"/>
  <c r="K55" i="617"/>
  <c r="K72" i="618"/>
  <c r="Y2" i="618"/>
  <c r="O6" i="616" s="1"/>
  <c r="N5" i="620"/>
  <c r="P5" i="620" s="1"/>
  <c r="N124" i="620"/>
  <c r="P124" i="620" s="1"/>
  <c r="Q128" i="620"/>
  <c r="N127" i="621"/>
  <c r="Q127" i="621" s="1"/>
  <c r="F1" i="623"/>
  <c r="F2" i="623" s="1"/>
  <c r="M140" i="623"/>
  <c r="M38" i="624"/>
  <c r="AF38" i="624" s="1"/>
  <c r="AG22" i="624" s="1"/>
  <c r="N26" i="624"/>
  <c r="M89" i="624"/>
  <c r="AF89" i="624" s="1"/>
  <c r="AG73" i="624" s="1"/>
  <c r="F1" i="612"/>
  <c r="F2" i="612" s="1"/>
  <c r="P109" i="612"/>
  <c r="G8" i="619"/>
  <c r="F1" i="624"/>
  <c r="F2" i="624" s="1"/>
  <c r="Z2" i="618"/>
  <c r="P6" i="616" s="1"/>
  <c r="K89" i="599"/>
  <c r="K89" i="602"/>
  <c r="F1" i="603"/>
  <c r="F2" i="603" s="1"/>
  <c r="O55" i="605"/>
  <c r="K89" i="605"/>
  <c r="M21" i="606"/>
  <c r="K72" i="608"/>
  <c r="M106" i="608"/>
  <c r="F1" i="609"/>
  <c r="F2" i="609" s="1"/>
  <c r="O55" i="609"/>
  <c r="AB42" i="611"/>
  <c r="AB73" i="611"/>
  <c r="AB125" i="611"/>
  <c r="M21" i="612"/>
  <c r="O38" i="612"/>
  <c r="O72" i="612"/>
  <c r="O89" i="612"/>
  <c r="O157" i="612"/>
  <c r="AA8" i="614"/>
  <c r="AA43" i="614"/>
  <c r="AB109" i="614"/>
  <c r="AF44" i="615"/>
  <c r="P60" i="615"/>
  <c r="AE108" i="615"/>
  <c r="N108" i="617"/>
  <c r="N134" i="617"/>
  <c r="Q134" i="617" s="1"/>
  <c r="N24" i="618"/>
  <c r="Q24" i="618" s="1"/>
  <c r="AD2" i="618"/>
  <c r="R6" i="616" s="1"/>
  <c r="N60" i="618"/>
  <c r="Q60" i="618" s="1"/>
  <c r="N126" i="618"/>
  <c r="Q126" i="618" s="1"/>
  <c r="AB108" i="620"/>
  <c r="AB112" i="620"/>
  <c r="Q132" i="620"/>
  <c r="O140" i="620"/>
  <c r="AF8" i="621"/>
  <c r="AD2" i="621"/>
  <c r="R6" i="619" s="1"/>
  <c r="M123" i="621"/>
  <c r="AF123" i="621" s="1"/>
  <c r="AG107" i="621" s="1"/>
  <c r="K140" i="621"/>
  <c r="M72" i="623"/>
  <c r="AB72" i="623" s="1"/>
  <c r="AC56" i="623" s="1"/>
  <c r="M89" i="623"/>
  <c r="AA89" i="623" s="1"/>
  <c r="AA90" i="623"/>
  <c r="AA107" i="623"/>
  <c r="AA124" i="623"/>
  <c r="AA128" i="623"/>
  <c r="AF26" i="624"/>
  <c r="O140" i="624"/>
  <c r="P39" i="599"/>
  <c r="K55" i="599"/>
  <c r="O89" i="599"/>
  <c r="O89" i="603"/>
  <c r="M123" i="605"/>
  <c r="AA123" i="605" s="1"/>
  <c r="Q74" i="606"/>
  <c r="O21" i="608"/>
  <c r="P40" i="608"/>
  <c r="Q57" i="608"/>
  <c r="O72" i="608"/>
  <c r="M157" i="609"/>
  <c r="AF157" i="609" s="1"/>
  <c r="AG141" i="609" s="1"/>
  <c r="Q58" i="611"/>
  <c r="F1" i="614"/>
  <c r="I3" i="613" s="1"/>
  <c r="M21" i="615"/>
  <c r="N21" i="615" s="1"/>
  <c r="AE60" i="615"/>
  <c r="Q64" i="615"/>
  <c r="M55" i="617"/>
  <c r="AA73" i="617"/>
  <c r="K123" i="618"/>
  <c r="AA40" i="620"/>
  <c r="Q57" i="620"/>
  <c r="Q61" i="620"/>
  <c r="P26" i="621"/>
  <c r="Q73" i="623"/>
  <c r="AB90" i="623"/>
  <c r="AB107" i="623"/>
  <c r="AA111" i="623"/>
  <c r="AA115" i="623"/>
  <c r="AB124" i="623"/>
  <c r="Q9" i="624"/>
  <c r="P40" i="624"/>
  <c r="O72" i="624"/>
  <c r="AE124" i="624"/>
  <c r="M140" i="624"/>
  <c r="AF140" i="624" s="1"/>
  <c r="AG124" i="624" s="1"/>
  <c r="E8" i="613"/>
  <c r="K106" i="614"/>
  <c r="AB117" i="614"/>
  <c r="N26" i="615"/>
  <c r="Q26" i="615" s="1"/>
  <c r="N57" i="615"/>
  <c r="Q57" i="615" s="1"/>
  <c r="AE91" i="615"/>
  <c r="E8" i="616"/>
  <c r="AA91" i="617"/>
  <c r="AE24" i="618"/>
  <c r="AE42" i="618"/>
  <c r="AF60" i="618"/>
  <c r="N22" i="620"/>
  <c r="N44" i="620"/>
  <c r="P44" i="620" s="1"/>
  <c r="AA74" i="620"/>
  <c r="AA128" i="620"/>
  <c r="N132" i="620"/>
  <c r="P132" i="620" s="1"/>
  <c r="M140" i="621"/>
  <c r="AF140" i="621" s="1"/>
  <c r="AG124" i="621" s="1"/>
  <c r="K21" i="623"/>
  <c r="K38" i="624"/>
  <c r="M72" i="624"/>
  <c r="AE72" i="624" s="1"/>
  <c r="E8" i="610"/>
  <c r="AB58" i="611"/>
  <c r="O55" i="612"/>
  <c r="AA59" i="614"/>
  <c r="H1" i="614"/>
  <c r="P64" i="615"/>
  <c r="F1" i="617"/>
  <c r="F2" i="617" s="1"/>
  <c r="AF42" i="618"/>
  <c r="M123" i="618"/>
  <c r="AB116" i="620"/>
  <c r="F1" i="621"/>
  <c r="F2" i="621" s="1"/>
  <c r="Q26" i="621"/>
  <c r="N58" i="621"/>
  <c r="O21" i="623"/>
  <c r="AA73" i="623"/>
  <c r="AE9" i="624"/>
  <c r="AE23" i="624"/>
  <c r="AE40" i="624"/>
  <c r="N108" i="624"/>
  <c r="Q108" i="624" s="1"/>
  <c r="M106" i="605"/>
  <c r="AB106" i="605" s="1"/>
  <c r="AC90" i="605" s="1"/>
  <c r="K123" i="605"/>
  <c r="M72" i="606"/>
  <c r="AF72" i="606" s="1"/>
  <c r="AG56" i="606" s="1"/>
  <c r="M89" i="608"/>
  <c r="N111" i="608"/>
  <c r="Q111" i="608" s="1"/>
  <c r="M140" i="608"/>
  <c r="N62" i="609"/>
  <c r="O89" i="609"/>
  <c r="N126" i="609"/>
  <c r="Q126" i="609" s="1"/>
  <c r="P107" i="612"/>
  <c r="AB59" i="614"/>
  <c r="N45" i="615"/>
  <c r="P45" i="615" s="1"/>
  <c r="AF57" i="615"/>
  <c r="AF74" i="615"/>
  <c r="O106" i="615"/>
  <c r="AA43" i="617"/>
  <c r="M89" i="617"/>
  <c r="O21" i="618"/>
  <c r="AE90" i="618"/>
  <c r="N107" i="618"/>
  <c r="N109" i="620"/>
  <c r="Q109" i="620" s="1"/>
  <c r="N113" i="620"/>
  <c r="Q113" i="620" s="1"/>
  <c r="N9" i="621"/>
  <c r="Q9" i="621" s="1"/>
  <c r="AE40" i="621"/>
  <c r="N125" i="621"/>
  <c r="P125" i="621" s="1"/>
  <c r="G8" i="622"/>
  <c r="M21" i="623"/>
  <c r="AB21" i="623" s="1"/>
  <c r="AC5" i="623" s="1"/>
  <c r="AB73" i="623"/>
  <c r="AB133" i="623"/>
  <c r="AF23" i="624"/>
  <c r="AE57" i="624"/>
  <c r="Q58" i="623"/>
  <c r="P58" i="623"/>
  <c r="Q74" i="623"/>
  <c r="P74" i="623"/>
  <c r="Q10" i="624"/>
  <c r="P10" i="624"/>
  <c r="N38" i="624"/>
  <c r="AE38" i="624"/>
  <c r="AA72" i="623"/>
  <c r="Q125" i="623"/>
  <c r="P125" i="623"/>
  <c r="Q128" i="623"/>
  <c r="P128" i="623"/>
  <c r="Q133" i="623"/>
  <c r="P133" i="623"/>
  <c r="Q57" i="624"/>
  <c r="P57" i="624"/>
  <c r="Q39" i="623"/>
  <c r="P39" i="623"/>
  <c r="P23" i="624"/>
  <c r="Q23" i="624"/>
  <c r="AB89" i="623"/>
  <c r="AC73" i="623" s="1"/>
  <c r="N89" i="623"/>
  <c r="Q114" i="623"/>
  <c r="P114" i="623"/>
  <c r="AB140" i="623"/>
  <c r="AC124" i="623" s="1"/>
  <c r="AA140" i="623"/>
  <c r="N140" i="623"/>
  <c r="Q7" i="623"/>
  <c r="P7" i="623"/>
  <c r="P62" i="623"/>
  <c r="Q62" i="623"/>
  <c r="AB123" i="623"/>
  <c r="AC107" i="623" s="1"/>
  <c r="AA123" i="623"/>
  <c r="N123" i="623"/>
  <c r="P44" i="624"/>
  <c r="Q44" i="624"/>
  <c r="Q109" i="624"/>
  <c r="P109" i="624"/>
  <c r="Q61" i="624"/>
  <c r="P61" i="624"/>
  <c r="Q5" i="623"/>
  <c r="P5" i="623"/>
  <c r="Q129" i="623"/>
  <c r="P129" i="623"/>
  <c r="Q124" i="624"/>
  <c r="P124" i="624"/>
  <c r="Q58" i="624"/>
  <c r="P58" i="624"/>
  <c r="I3" i="622"/>
  <c r="P44" i="623"/>
  <c r="Q44" i="623"/>
  <c r="N106" i="623"/>
  <c r="AB106" i="623"/>
  <c r="AC90" i="623" s="1"/>
  <c r="AA106" i="623"/>
  <c r="Q110" i="623"/>
  <c r="P110" i="623"/>
  <c r="Q132" i="623"/>
  <c r="P132" i="623"/>
  <c r="Q5" i="624"/>
  <c r="P5" i="624"/>
  <c r="N55" i="624"/>
  <c r="AE55" i="624"/>
  <c r="Q91" i="624"/>
  <c r="P91" i="624"/>
  <c r="Q107" i="624"/>
  <c r="P107" i="624"/>
  <c r="AB7" i="623"/>
  <c r="N22" i="623"/>
  <c r="M38" i="623"/>
  <c r="N43" i="623"/>
  <c r="AB59" i="623"/>
  <c r="N91" i="623"/>
  <c r="AA125" i="623"/>
  <c r="AA129" i="623"/>
  <c r="AA133" i="623"/>
  <c r="H1" i="624"/>
  <c r="AF7" i="624"/>
  <c r="AF72" i="624"/>
  <c r="AG56" i="624" s="1"/>
  <c r="M106" i="624"/>
  <c r="N21" i="623"/>
  <c r="N42" i="623"/>
  <c r="P57" i="623"/>
  <c r="P61" i="623"/>
  <c r="P90" i="623"/>
  <c r="P109" i="623"/>
  <c r="AB110" i="623"/>
  <c r="P113" i="623"/>
  <c r="AB114" i="623"/>
  <c r="P117" i="623"/>
  <c r="P9" i="624"/>
  <c r="AF10" i="624"/>
  <c r="AE22" i="624"/>
  <c r="N25" i="624"/>
  <c r="P60" i="624"/>
  <c r="N74" i="624"/>
  <c r="N90" i="624"/>
  <c r="P108" i="624"/>
  <c r="N127" i="624"/>
  <c r="N56" i="623"/>
  <c r="N127" i="623"/>
  <c r="N89" i="624"/>
  <c r="N140" i="624"/>
  <c r="E8" i="622"/>
  <c r="H1" i="623"/>
  <c r="AA5" i="623"/>
  <c r="N8" i="623"/>
  <c r="AA43" i="623"/>
  <c r="M55" i="623"/>
  <c r="N60" i="623"/>
  <c r="AA91" i="623"/>
  <c r="N108" i="623"/>
  <c r="N112" i="623"/>
  <c r="N116" i="623"/>
  <c r="AB128" i="623"/>
  <c r="AB132" i="623"/>
  <c r="AE5" i="624"/>
  <c r="N8" i="624"/>
  <c r="AF22" i="624"/>
  <c r="AF44" i="624"/>
  <c r="N59" i="624"/>
  <c r="N63" i="624"/>
  <c r="N73" i="624"/>
  <c r="AF124" i="624"/>
  <c r="AB5" i="623"/>
  <c r="AA22" i="623"/>
  <c r="N107" i="623"/>
  <c r="AA109" i="623"/>
  <c r="AA113" i="623"/>
  <c r="AA117" i="623"/>
  <c r="N126" i="623"/>
  <c r="N130" i="623"/>
  <c r="AF5" i="624"/>
  <c r="AE60" i="624"/>
  <c r="AE108" i="624"/>
  <c r="N131" i="623"/>
  <c r="N43" i="624"/>
  <c r="AA127" i="623"/>
  <c r="AA131" i="623"/>
  <c r="AE43" i="624"/>
  <c r="AE91" i="624"/>
  <c r="N126" i="624"/>
  <c r="AA42" i="623"/>
  <c r="AA56" i="623"/>
  <c r="N59" i="623"/>
  <c r="P134" i="623"/>
  <c r="N7" i="624"/>
  <c r="AE25" i="624"/>
  <c r="AE74" i="624"/>
  <c r="AF91" i="624"/>
  <c r="AE107" i="624"/>
  <c r="AE127" i="624"/>
  <c r="AA8" i="623"/>
  <c r="P41" i="623"/>
  <c r="P45" i="623"/>
  <c r="AB56" i="623"/>
  <c r="AA60" i="623"/>
  <c r="P73" i="623"/>
  <c r="AA108" i="623"/>
  <c r="AA112" i="623"/>
  <c r="AA116" i="623"/>
  <c r="M21" i="624"/>
  <c r="P24" i="624"/>
  <c r="AE59" i="624"/>
  <c r="AE63" i="624"/>
  <c r="AE90" i="624"/>
  <c r="AF107" i="624"/>
  <c r="M123" i="624"/>
  <c r="P111" i="623"/>
  <c r="P115" i="623"/>
  <c r="P62" i="624"/>
  <c r="AE73" i="624"/>
  <c r="N22" i="624"/>
  <c r="AE24" i="624"/>
  <c r="P41" i="624"/>
  <c r="AE89" i="624"/>
  <c r="AE126" i="624"/>
  <c r="AE140" i="624"/>
  <c r="Q59" i="620"/>
  <c r="P59" i="620"/>
  <c r="Q129" i="620"/>
  <c r="P129" i="620"/>
  <c r="N123" i="621"/>
  <c r="AE123" i="621"/>
  <c r="Q7" i="620"/>
  <c r="P7" i="620"/>
  <c r="Q125" i="620"/>
  <c r="P125" i="620"/>
  <c r="N38" i="621"/>
  <c r="AF38" i="621"/>
  <c r="AG22" i="621" s="1"/>
  <c r="AE38" i="621"/>
  <c r="P114" i="620"/>
  <c r="Q114" i="620"/>
  <c r="Q10" i="621"/>
  <c r="P10" i="621"/>
  <c r="Q41" i="621"/>
  <c r="P41" i="621"/>
  <c r="N55" i="621"/>
  <c r="AF55" i="621"/>
  <c r="AG39" i="621" s="1"/>
  <c r="AE55" i="621"/>
  <c r="Q62" i="620"/>
  <c r="P62" i="620"/>
  <c r="AB123" i="620"/>
  <c r="AC107" i="620" s="1"/>
  <c r="AA123" i="620"/>
  <c r="N123" i="620"/>
  <c r="Q5" i="621"/>
  <c r="P5" i="621"/>
  <c r="Q39" i="620"/>
  <c r="P39" i="620"/>
  <c r="N106" i="620"/>
  <c r="AB106" i="620"/>
  <c r="AC90" i="620" s="1"/>
  <c r="AA106" i="620"/>
  <c r="Q110" i="620"/>
  <c r="P110" i="620"/>
  <c r="P44" i="621"/>
  <c r="Q44" i="621"/>
  <c r="P56" i="621"/>
  <c r="Q56" i="621"/>
  <c r="Q58" i="620"/>
  <c r="P58" i="620"/>
  <c r="Q6" i="621"/>
  <c r="P6" i="621"/>
  <c r="Q124" i="621"/>
  <c r="P124" i="621"/>
  <c r="Q6" i="620"/>
  <c r="P6" i="620"/>
  <c r="Q42" i="621"/>
  <c r="P42" i="621"/>
  <c r="Q61" i="621"/>
  <c r="P61" i="621"/>
  <c r="Q109" i="621"/>
  <c r="P109" i="621"/>
  <c r="P40" i="621"/>
  <c r="Q40" i="621"/>
  <c r="AA72" i="620"/>
  <c r="N72" i="620"/>
  <c r="AB72" i="620"/>
  <c r="AC56" i="620" s="1"/>
  <c r="Q111" i="620"/>
  <c r="P111" i="620"/>
  <c r="Q133" i="620"/>
  <c r="P133" i="620"/>
  <c r="P57" i="621"/>
  <c r="Q57" i="621"/>
  <c r="Q40" i="620"/>
  <c r="Q92" i="620"/>
  <c r="Q124" i="620"/>
  <c r="H1" i="621"/>
  <c r="Q23" i="621"/>
  <c r="M106" i="621"/>
  <c r="AA6" i="620"/>
  <c r="M21" i="620"/>
  <c r="N56" i="620"/>
  <c r="AA58" i="620"/>
  <c r="AA62" i="620"/>
  <c r="AA110" i="620"/>
  <c r="AA114" i="620"/>
  <c r="N127" i="620"/>
  <c r="N131" i="620"/>
  <c r="AE6" i="621"/>
  <c r="AE10" i="621"/>
  <c r="N43" i="621"/>
  <c r="AE57" i="621"/>
  <c r="AE61" i="621"/>
  <c r="M72" i="621"/>
  <c r="N89" i="621"/>
  <c r="N91" i="621"/>
  <c r="N107" i="621"/>
  <c r="AE109" i="621"/>
  <c r="AB6" i="620"/>
  <c r="AA39" i="620"/>
  <c r="P57" i="620"/>
  <c r="AB58" i="620"/>
  <c r="P61" i="620"/>
  <c r="AB62" i="620"/>
  <c r="P90" i="620"/>
  <c r="AB110" i="620"/>
  <c r="P113" i="620"/>
  <c r="AB114" i="620"/>
  <c r="P117" i="620"/>
  <c r="M140" i="620"/>
  <c r="AF6" i="621"/>
  <c r="AF10" i="621"/>
  <c r="AE22" i="621"/>
  <c r="AF57" i="621"/>
  <c r="P60" i="621"/>
  <c r="AF61" i="621"/>
  <c r="P108" i="621"/>
  <c r="AF109" i="621"/>
  <c r="AE124" i="621"/>
  <c r="H1" i="620"/>
  <c r="AA5" i="620"/>
  <c r="N8" i="620"/>
  <c r="AB39" i="620"/>
  <c r="AA43" i="620"/>
  <c r="M55" i="620"/>
  <c r="N60" i="620"/>
  <c r="N89" i="620"/>
  <c r="AA91" i="620"/>
  <c r="N108" i="620"/>
  <c r="N112" i="620"/>
  <c r="N116" i="620"/>
  <c r="AE5" i="621"/>
  <c r="N8" i="621"/>
  <c r="AF22" i="621"/>
  <c r="AF40" i="621"/>
  <c r="AF44" i="621"/>
  <c r="AE56" i="621"/>
  <c r="N59" i="621"/>
  <c r="N63" i="621"/>
  <c r="N73" i="621"/>
  <c r="AF124" i="621"/>
  <c r="AA22" i="620"/>
  <c r="AA38" i="620"/>
  <c r="P42" i="620"/>
  <c r="AA57" i="620"/>
  <c r="AA61" i="620"/>
  <c r="N74" i="620"/>
  <c r="N107" i="620"/>
  <c r="AA109" i="620"/>
  <c r="AA113" i="620"/>
  <c r="AA117" i="620"/>
  <c r="N126" i="620"/>
  <c r="N134" i="620"/>
  <c r="AF5" i="621"/>
  <c r="AE9" i="621"/>
  <c r="P25" i="621"/>
  <c r="AF56" i="621"/>
  <c r="AE60" i="621"/>
  <c r="P74" i="621"/>
  <c r="P90" i="621"/>
  <c r="AE108" i="621"/>
  <c r="P127" i="621"/>
  <c r="N41" i="620"/>
  <c r="N45" i="620"/>
  <c r="AA90" i="620"/>
  <c r="AA127" i="620"/>
  <c r="AA131" i="620"/>
  <c r="N24" i="621"/>
  <c r="AE43" i="621"/>
  <c r="AE91" i="621"/>
  <c r="K123" i="621"/>
  <c r="AA42" i="620"/>
  <c r="AA56" i="620"/>
  <c r="AB90" i="620"/>
  <c r="N7" i="621"/>
  <c r="AF43" i="621"/>
  <c r="AE107" i="621"/>
  <c r="AE127" i="621"/>
  <c r="AB56" i="620"/>
  <c r="AA89" i="620"/>
  <c r="M21" i="621"/>
  <c r="AF107" i="621"/>
  <c r="AA41" i="620"/>
  <c r="AA107" i="620"/>
  <c r="N22" i="621"/>
  <c r="AE24" i="621"/>
  <c r="AE89" i="621"/>
  <c r="P60" i="617"/>
  <c r="Q60" i="617"/>
  <c r="Q74" i="618"/>
  <c r="P74" i="618"/>
  <c r="Q90" i="618"/>
  <c r="P90" i="618"/>
  <c r="AE140" i="618"/>
  <c r="N140" i="618"/>
  <c r="Q113" i="617"/>
  <c r="P113" i="617"/>
  <c r="AB55" i="617"/>
  <c r="AC39" i="617" s="1"/>
  <c r="AA55" i="617"/>
  <c r="N55" i="617"/>
  <c r="Q9" i="618"/>
  <c r="P9" i="618"/>
  <c r="N89" i="617"/>
  <c r="AB89" i="617"/>
  <c r="AC73" i="617" s="1"/>
  <c r="AA89" i="617"/>
  <c r="P131" i="617"/>
  <c r="Q131" i="617"/>
  <c r="Q61" i="617"/>
  <c r="P61" i="617"/>
  <c r="Q116" i="617"/>
  <c r="P116" i="617"/>
  <c r="N140" i="617"/>
  <c r="AB140" i="617"/>
  <c r="AC124" i="617" s="1"/>
  <c r="AA140" i="617"/>
  <c r="Q91" i="617"/>
  <c r="P91" i="617"/>
  <c r="Q5" i="618"/>
  <c r="P5" i="618"/>
  <c r="P43" i="618"/>
  <c r="Q43" i="618"/>
  <c r="Q63" i="618"/>
  <c r="P63" i="618"/>
  <c r="N38" i="617"/>
  <c r="AB38" i="617"/>
  <c r="AC22" i="617" s="1"/>
  <c r="AA38" i="617"/>
  <c r="Q109" i="617"/>
  <c r="P109" i="617"/>
  <c r="P127" i="617"/>
  <c r="Q127" i="617"/>
  <c r="Q132" i="617"/>
  <c r="P132" i="617"/>
  <c r="P73" i="618"/>
  <c r="Q73" i="618"/>
  <c r="Q108" i="618"/>
  <c r="P108" i="618"/>
  <c r="P56" i="617"/>
  <c r="Q56" i="617"/>
  <c r="AA123" i="617"/>
  <c r="N123" i="617"/>
  <c r="AB123" i="617"/>
  <c r="AC107" i="617" s="1"/>
  <c r="Q117" i="617"/>
  <c r="P117" i="617"/>
  <c r="P112" i="617"/>
  <c r="Q112" i="617"/>
  <c r="P59" i="618"/>
  <c r="Q59" i="618"/>
  <c r="AF123" i="618"/>
  <c r="AG107" i="618" s="1"/>
  <c r="N123" i="618"/>
  <c r="AE123" i="618"/>
  <c r="Q8" i="617"/>
  <c r="P8" i="617"/>
  <c r="Q43" i="617"/>
  <c r="P43" i="617"/>
  <c r="Q57" i="617"/>
  <c r="P57" i="617"/>
  <c r="Q128" i="617"/>
  <c r="P128" i="617"/>
  <c r="Q25" i="618"/>
  <c r="P25" i="618"/>
  <c r="Q42" i="618"/>
  <c r="P42" i="618"/>
  <c r="AB5" i="617"/>
  <c r="AA22" i="617"/>
  <c r="AB43" i="617"/>
  <c r="AA57" i="617"/>
  <c r="N74" i="617"/>
  <c r="AB91" i="617"/>
  <c r="N107" i="617"/>
  <c r="AA109" i="617"/>
  <c r="AA113" i="617"/>
  <c r="AA117" i="617"/>
  <c r="N126" i="617"/>
  <c r="N130" i="617"/>
  <c r="AF5" i="618"/>
  <c r="AF56" i="618"/>
  <c r="K8" i="616"/>
  <c r="N7" i="617"/>
  <c r="AA42" i="617"/>
  <c r="AA56" i="617"/>
  <c r="N59" i="617"/>
  <c r="N111" i="617"/>
  <c r="N115" i="617"/>
  <c r="AB127" i="617"/>
  <c r="AB131" i="617"/>
  <c r="N7" i="618"/>
  <c r="AE25" i="618"/>
  <c r="AF43" i="618"/>
  <c r="N58" i="618"/>
  <c r="N62" i="618"/>
  <c r="AE74" i="618"/>
  <c r="AE107" i="618"/>
  <c r="N157" i="618"/>
  <c r="AA8" i="617"/>
  <c r="P41" i="617"/>
  <c r="P45" i="617"/>
  <c r="AB56" i="617"/>
  <c r="AA60" i="617"/>
  <c r="M72" i="617"/>
  <c r="P73" i="617"/>
  <c r="N106" i="617"/>
  <c r="AA108" i="617"/>
  <c r="AA112" i="617"/>
  <c r="AA116" i="617"/>
  <c r="N125" i="617"/>
  <c r="N129" i="617"/>
  <c r="N133" i="617"/>
  <c r="M21" i="618"/>
  <c r="P24" i="618"/>
  <c r="P126" i="618"/>
  <c r="P141" i="618"/>
  <c r="AB8" i="617"/>
  <c r="AB60" i="617"/>
  <c r="AA74" i="617"/>
  <c r="O106" i="617"/>
  <c r="AB112" i="617"/>
  <c r="AB116" i="617"/>
  <c r="AA126" i="617"/>
  <c r="AA130" i="617"/>
  <c r="AA134" i="617"/>
  <c r="M55" i="618"/>
  <c r="N6" i="617"/>
  <c r="N39" i="617"/>
  <c r="AA41" i="617"/>
  <c r="AA45" i="617"/>
  <c r="N58" i="617"/>
  <c r="N62" i="617"/>
  <c r="AB74" i="617"/>
  <c r="AA107" i="617"/>
  <c r="N6" i="618"/>
  <c r="N10" i="618"/>
  <c r="N22" i="618"/>
  <c r="M38" i="618"/>
  <c r="P41" i="618"/>
  <c r="N57" i="618"/>
  <c r="N61" i="618"/>
  <c r="N109" i="618"/>
  <c r="N124" i="618"/>
  <c r="AE126" i="618"/>
  <c r="N5" i="617"/>
  <c r="AA7" i="617"/>
  <c r="P40" i="617"/>
  <c r="P44" i="617"/>
  <c r="AA59" i="617"/>
  <c r="AB107" i="617"/>
  <c r="AA111" i="617"/>
  <c r="AA115" i="617"/>
  <c r="P124" i="617"/>
  <c r="AE7" i="618"/>
  <c r="P23" i="618"/>
  <c r="N40" i="618"/>
  <c r="N44" i="618"/>
  <c r="N56" i="618"/>
  <c r="AE58" i="618"/>
  <c r="AE62" i="618"/>
  <c r="P125" i="618"/>
  <c r="AE141" i="618"/>
  <c r="N22" i="617"/>
  <c r="AA106" i="617"/>
  <c r="P114" i="617"/>
  <c r="AA125" i="617"/>
  <c r="AA129" i="617"/>
  <c r="AA133" i="617"/>
  <c r="M106" i="618"/>
  <c r="AE23" i="618"/>
  <c r="M89" i="618"/>
  <c r="AA6" i="617"/>
  <c r="M21" i="617"/>
  <c r="AA58" i="617"/>
  <c r="AA124" i="617"/>
  <c r="AE6" i="618"/>
  <c r="AE10" i="618"/>
  <c r="P26" i="618"/>
  <c r="P39" i="618"/>
  <c r="AE57" i="618"/>
  <c r="AE61" i="618"/>
  <c r="M72" i="618"/>
  <c r="AE109" i="618"/>
  <c r="AA39" i="617"/>
  <c r="AE22" i="618"/>
  <c r="AE40" i="618"/>
  <c r="AE44" i="618"/>
  <c r="P60" i="618"/>
  <c r="AE124" i="618"/>
  <c r="AE157" i="618"/>
  <c r="AB39" i="617"/>
  <c r="AF124" i="618"/>
  <c r="Q43" i="614"/>
  <c r="P43" i="614"/>
  <c r="Q91" i="614"/>
  <c r="P91" i="614"/>
  <c r="Q109" i="614"/>
  <c r="P109" i="614"/>
  <c r="Q7" i="615"/>
  <c r="P7" i="615"/>
  <c r="Q23" i="615"/>
  <c r="P23" i="615"/>
  <c r="N72" i="615"/>
  <c r="AF72" i="615"/>
  <c r="AG56" i="615" s="1"/>
  <c r="AE72" i="615"/>
  <c r="F2" i="614"/>
  <c r="Q63" i="614"/>
  <c r="P63" i="614"/>
  <c r="AF21" i="615"/>
  <c r="AG5" i="615" s="1"/>
  <c r="AE21" i="615"/>
  <c r="N38" i="614"/>
  <c r="AB38" i="614"/>
  <c r="AC22" i="614" s="1"/>
  <c r="AA38" i="614"/>
  <c r="P126" i="614"/>
  <c r="Q126" i="614"/>
  <c r="P107" i="615"/>
  <c r="Q107" i="615"/>
  <c r="N89" i="614"/>
  <c r="AB89" i="614"/>
  <c r="AC73" i="614" s="1"/>
  <c r="AA89" i="614"/>
  <c r="Q117" i="614"/>
  <c r="P117" i="614"/>
  <c r="Q10" i="615"/>
  <c r="P10" i="615"/>
  <c r="AF38" i="615"/>
  <c r="AG22" i="615" s="1"/>
  <c r="AE38" i="615"/>
  <c r="N38" i="615"/>
  <c r="P41" i="615"/>
  <c r="Q41" i="615"/>
  <c r="Q46" i="614"/>
  <c r="P46" i="614"/>
  <c r="Q47" i="614"/>
  <c r="P47" i="614"/>
  <c r="Q59" i="614"/>
  <c r="P59" i="614"/>
  <c r="Q90" i="614"/>
  <c r="P90" i="614"/>
  <c r="N89" i="615"/>
  <c r="AF89" i="615"/>
  <c r="AG73" i="615" s="1"/>
  <c r="AE89" i="615"/>
  <c r="P6" i="615"/>
  <c r="Q6" i="615"/>
  <c r="N55" i="615"/>
  <c r="AF55" i="615"/>
  <c r="AG39" i="615" s="1"/>
  <c r="AE55" i="615"/>
  <c r="Q113" i="614"/>
  <c r="P113" i="614"/>
  <c r="Q74" i="615"/>
  <c r="P74" i="615"/>
  <c r="Q90" i="615"/>
  <c r="P90" i="615"/>
  <c r="AF140" i="615"/>
  <c r="AG124" i="615" s="1"/>
  <c r="AE140" i="615"/>
  <c r="N140" i="615"/>
  <c r="P130" i="614"/>
  <c r="Q130" i="614"/>
  <c r="P134" i="614"/>
  <c r="Q134" i="614"/>
  <c r="G8" i="613"/>
  <c r="AB5" i="614"/>
  <c r="AA22" i="614"/>
  <c r="AB43" i="614"/>
  <c r="AB47" i="614"/>
  <c r="N74" i="614"/>
  <c r="AB91" i="614"/>
  <c r="N107" i="614"/>
  <c r="AA109" i="614"/>
  <c r="AA113" i="614"/>
  <c r="AA117" i="614"/>
  <c r="N125" i="614"/>
  <c r="N129" i="614"/>
  <c r="N133" i="614"/>
  <c r="N5" i="615"/>
  <c r="AE7" i="615"/>
  <c r="AF24" i="615"/>
  <c r="N40" i="615"/>
  <c r="N44" i="615"/>
  <c r="Q45" i="615"/>
  <c r="Q56" i="615"/>
  <c r="N7" i="614"/>
  <c r="AA46" i="614"/>
  <c r="N57" i="614"/>
  <c r="N61" i="614"/>
  <c r="AB90" i="614"/>
  <c r="M106" i="614"/>
  <c r="N111" i="614"/>
  <c r="N115" i="614"/>
  <c r="AB126" i="614"/>
  <c r="AB130" i="614"/>
  <c r="AB134" i="614"/>
  <c r="N9" i="615"/>
  <c r="AE23" i="615"/>
  <c r="AF41" i="615"/>
  <c r="AE56" i="615"/>
  <c r="N59" i="615"/>
  <c r="N63" i="615"/>
  <c r="AE74" i="615"/>
  <c r="AE107" i="615"/>
  <c r="N157" i="615"/>
  <c r="P41" i="614"/>
  <c r="P45" i="614"/>
  <c r="AA62" i="614"/>
  <c r="M72" i="614"/>
  <c r="P73" i="614"/>
  <c r="M123" i="614"/>
  <c r="P124" i="614"/>
  <c r="AE6" i="615"/>
  <c r="AE10" i="615"/>
  <c r="AF23" i="615"/>
  <c r="P39" i="615"/>
  <c r="N43" i="615"/>
  <c r="AF56" i="615"/>
  <c r="AF107" i="615"/>
  <c r="M123" i="615"/>
  <c r="P126" i="615"/>
  <c r="P141" i="615"/>
  <c r="N44" i="614"/>
  <c r="AA74" i="614"/>
  <c r="N92" i="614"/>
  <c r="O106" i="614"/>
  <c r="AA125" i="614"/>
  <c r="M140" i="614"/>
  <c r="AF6" i="615"/>
  <c r="AF10" i="615"/>
  <c r="AE22" i="615"/>
  <c r="AE40" i="615"/>
  <c r="AF90" i="615"/>
  <c r="N39" i="614"/>
  <c r="AA41" i="614"/>
  <c r="AA45" i="614"/>
  <c r="M55" i="614"/>
  <c r="P56" i="614"/>
  <c r="N64" i="614"/>
  <c r="AA107" i="614"/>
  <c r="N110" i="614"/>
  <c r="N114" i="614"/>
  <c r="N118" i="614"/>
  <c r="P128" i="614"/>
  <c r="P132" i="614"/>
  <c r="AE5" i="615"/>
  <c r="AF22" i="615"/>
  <c r="K106" i="615"/>
  <c r="N5" i="614"/>
  <c r="AA7" i="614"/>
  <c r="P40" i="614"/>
  <c r="AA57" i="614"/>
  <c r="AA61" i="614"/>
  <c r="AA73" i="614"/>
  <c r="AA111" i="614"/>
  <c r="AA115" i="614"/>
  <c r="N127" i="614"/>
  <c r="N131" i="614"/>
  <c r="N135" i="614"/>
  <c r="AF5" i="615"/>
  <c r="AE9" i="615"/>
  <c r="AE39" i="615"/>
  <c r="N42" i="615"/>
  <c r="AE59" i="615"/>
  <c r="AE63" i="615"/>
  <c r="P125" i="615"/>
  <c r="AE141" i="615"/>
  <c r="P6" i="614"/>
  <c r="N22" i="614"/>
  <c r="P60" i="614"/>
  <c r="AE43" i="615"/>
  <c r="P58" i="615"/>
  <c r="P62" i="615"/>
  <c r="M106" i="615"/>
  <c r="P109" i="615"/>
  <c r="P124" i="615"/>
  <c r="AA40" i="614"/>
  <c r="AA44" i="614"/>
  <c r="AA56" i="614"/>
  <c r="AA92" i="614"/>
  <c r="AA6" i="614"/>
  <c r="M21" i="614"/>
  <c r="AA60" i="614"/>
  <c r="AA64" i="614"/>
  <c r="AA110" i="614"/>
  <c r="AA114" i="614"/>
  <c r="AA118" i="614"/>
  <c r="P24" i="615"/>
  <c r="AE62" i="615"/>
  <c r="AA39" i="614"/>
  <c r="AA127" i="614"/>
  <c r="AA131" i="614"/>
  <c r="AA135" i="614"/>
  <c r="AE42" i="615"/>
  <c r="P57" i="615"/>
  <c r="P61" i="615"/>
  <c r="AE157" i="615"/>
  <c r="AF124" i="615"/>
  <c r="Q59" i="611"/>
  <c r="P59" i="611"/>
  <c r="Q109" i="611"/>
  <c r="P109" i="611"/>
  <c r="P130" i="611"/>
  <c r="Q130" i="611"/>
  <c r="N38" i="611"/>
  <c r="AB38" i="611"/>
  <c r="AC22" i="611" s="1"/>
  <c r="AA38" i="611"/>
  <c r="Q116" i="611"/>
  <c r="P116" i="611"/>
  <c r="Q133" i="611"/>
  <c r="P133" i="611"/>
  <c r="Q90" i="612"/>
  <c r="P90" i="612"/>
  <c r="AF140" i="612"/>
  <c r="AG124" i="612" s="1"/>
  <c r="N140" i="612"/>
  <c r="N21" i="612"/>
  <c r="AF21" i="612"/>
  <c r="AG5" i="612" s="1"/>
  <c r="AE21" i="612"/>
  <c r="AF38" i="612"/>
  <c r="AG22" i="612" s="1"/>
  <c r="AE38" i="612"/>
  <c r="N38" i="612"/>
  <c r="Q112" i="611"/>
  <c r="P112" i="611"/>
  <c r="Q10" i="612"/>
  <c r="P10" i="612"/>
  <c r="Q64" i="612"/>
  <c r="P64" i="612"/>
  <c r="AB140" i="611"/>
  <c r="AC124" i="611" s="1"/>
  <c r="AA140" i="611"/>
  <c r="N140" i="611"/>
  <c r="P126" i="611"/>
  <c r="Q126" i="611"/>
  <c r="Q73" i="612"/>
  <c r="P73" i="612"/>
  <c r="Q46" i="611"/>
  <c r="P46" i="611"/>
  <c r="Q108" i="611"/>
  <c r="P108" i="611"/>
  <c r="Q117" i="611"/>
  <c r="P117" i="611"/>
  <c r="Q108" i="612"/>
  <c r="P108" i="612"/>
  <c r="N89" i="611"/>
  <c r="AB89" i="611"/>
  <c r="AC73" i="611" s="1"/>
  <c r="AA89" i="611"/>
  <c r="Q6" i="612"/>
  <c r="P6" i="612"/>
  <c r="N72" i="612"/>
  <c r="AF72" i="612"/>
  <c r="AG56" i="612" s="1"/>
  <c r="AE72" i="612"/>
  <c r="Q63" i="611"/>
  <c r="P63" i="611"/>
  <c r="Q132" i="611"/>
  <c r="P132" i="611"/>
  <c r="P134" i="611"/>
  <c r="Q134" i="611"/>
  <c r="P45" i="612"/>
  <c r="Q45" i="612"/>
  <c r="I3" i="610"/>
  <c r="F2" i="611"/>
  <c r="Q90" i="611"/>
  <c r="P90" i="611"/>
  <c r="Q113" i="611"/>
  <c r="P113" i="611"/>
  <c r="N123" i="612"/>
  <c r="AF123" i="612"/>
  <c r="AG107" i="612" s="1"/>
  <c r="AE123" i="612"/>
  <c r="N21" i="611"/>
  <c r="AB21" i="611"/>
  <c r="AC5" i="611" s="1"/>
  <c r="AA21" i="611"/>
  <c r="Q42" i="611"/>
  <c r="P42" i="611"/>
  <c r="Q125" i="611"/>
  <c r="P125" i="611"/>
  <c r="Q7" i="612"/>
  <c r="P7" i="612"/>
  <c r="N55" i="612"/>
  <c r="AF55" i="612"/>
  <c r="AG39" i="612" s="1"/>
  <c r="AE55" i="612"/>
  <c r="P41" i="612"/>
  <c r="Q41" i="612"/>
  <c r="Q57" i="612"/>
  <c r="P57" i="612"/>
  <c r="AB5" i="611"/>
  <c r="AA22" i="611"/>
  <c r="AB43" i="611"/>
  <c r="AB47" i="611"/>
  <c r="AA59" i="611"/>
  <c r="AA63" i="611"/>
  <c r="N74" i="611"/>
  <c r="AB91" i="611"/>
  <c r="N107" i="611"/>
  <c r="AA109" i="611"/>
  <c r="AA113" i="611"/>
  <c r="AA117" i="611"/>
  <c r="N5" i="612"/>
  <c r="AE7" i="612"/>
  <c r="P23" i="612"/>
  <c r="AE57" i="612"/>
  <c r="AE61" i="612"/>
  <c r="P8" i="611"/>
  <c r="AB22" i="611"/>
  <c r="N45" i="611"/>
  <c r="P58" i="611"/>
  <c r="AB59" i="611"/>
  <c r="P62" i="611"/>
  <c r="AB63" i="611"/>
  <c r="N73" i="611"/>
  <c r="AA90" i="611"/>
  <c r="AB109" i="611"/>
  <c r="AB113" i="611"/>
  <c r="AB117" i="611"/>
  <c r="N124" i="611"/>
  <c r="AA126" i="611"/>
  <c r="AA130" i="611"/>
  <c r="AA134" i="611"/>
  <c r="AF7" i="612"/>
  <c r="N26" i="612"/>
  <c r="N39" i="612"/>
  <c r="AE41" i="612"/>
  <c r="AE45" i="612"/>
  <c r="AF57" i="612"/>
  <c r="N126" i="612"/>
  <c r="N141" i="612"/>
  <c r="M157" i="612"/>
  <c r="N7" i="611"/>
  <c r="AB90" i="611"/>
  <c r="M106" i="611"/>
  <c r="AB126" i="611"/>
  <c r="P129" i="611"/>
  <c r="AB130" i="611"/>
  <c r="AB134" i="611"/>
  <c r="AF41" i="612"/>
  <c r="AF45" i="612"/>
  <c r="AE56" i="612"/>
  <c r="P41" i="611"/>
  <c r="N56" i="611"/>
  <c r="AA62" i="611"/>
  <c r="M72" i="611"/>
  <c r="AA112" i="611"/>
  <c r="AA116" i="611"/>
  <c r="M123" i="611"/>
  <c r="N128" i="611"/>
  <c r="AE6" i="612"/>
  <c r="AE10" i="612"/>
  <c r="AF56" i="612"/>
  <c r="P57" i="611"/>
  <c r="P61" i="611"/>
  <c r="N92" i="611"/>
  <c r="AF6" i="612"/>
  <c r="AF10" i="612"/>
  <c r="AE22" i="612"/>
  <c r="N25" i="612"/>
  <c r="P63" i="612"/>
  <c r="AF90" i="612"/>
  <c r="N125" i="612"/>
  <c r="N6" i="611"/>
  <c r="N39" i="611"/>
  <c r="AA45" i="611"/>
  <c r="M55" i="611"/>
  <c r="N60" i="611"/>
  <c r="N64" i="611"/>
  <c r="N110" i="611"/>
  <c r="N114" i="611"/>
  <c r="N118" i="611"/>
  <c r="AE5" i="612"/>
  <c r="N8" i="612"/>
  <c r="AF22" i="612"/>
  <c r="AE26" i="612"/>
  <c r="P43" i="612"/>
  <c r="N58" i="612"/>
  <c r="N62" i="612"/>
  <c r="AE126" i="612"/>
  <c r="P40" i="611"/>
  <c r="P44" i="611"/>
  <c r="N127" i="611"/>
  <c r="N131" i="611"/>
  <c r="N135" i="611"/>
  <c r="AF5" i="612"/>
  <c r="AE39" i="612"/>
  <c r="N42" i="612"/>
  <c r="AE141" i="612"/>
  <c r="N22" i="611"/>
  <c r="N43" i="611"/>
  <c r="N47" i="611"/>
  <c r="N91" i="611"/>
  <c r="AA128" i="611"/>
  <c r="AF39" i="612"/>
  <c r="AE43" i="612"/>
  <c r="M106" i="612"/>
  <c r="P5" i="611"/>
  <c r="AA40" i="611"/>
  <c r="AA44" i="611"/>
  <c r="AA56" i="611"/>
  <c r="AA92" i="611"/>
  <c r="M89" i="612"/>
  <c r="AA6" i="611"/>
  <c r="AA60" i="611"/>
  <c r="AA64" i="611"/>
  <c r="AA110" i="611"/>
  <c r="AA114" i="611"/>
  <c r="AA118" i="611"/>
  <c r="AE8" i="612"/>
  <c r="P24" i="612"/>
  <c r="N56" i="612"/>
  <c r="AE58" i="612"/>
  <c r="AE62" i="612"/>
  <c r="AA39" i="611"/>
  <c r="AA127" i="611"/>
  <c r="AA131" i="611"/>
  <c r="AA135" i="611"/>
  <c r="AE42" i="612"/>
  <c r="P61" i="612"/>
  <c r="N22" i="612"/>
  <c r="I3" i="607"/>
  <c r="F2" i="608"/>
  <c r="P64" i="608"/>
  <c r="Q64" i="608"/>
  <c r="N106" i="608"/>
  <c r="AA106" i="608"/>
  <c r="AB106" i="608"/>
  <c r="AC90" i="608" s="1"/>
  <c r="P46" i="609"/>
  <c r="Q46" i="609"/>
  <c r="Q114" i="608"/>
  <c r="P114" i="608"/>
  <c r="N72" i="609"/>
  <c r="AF72" i="609"/>
  <c r="AG56" i="609" s="1"/>
  <c r="AE72" i="609"/>
  <c r="P110" i="608"/>
  <c r="Q110" i="608"/>
  <c r="P132" i="608"/>
  <c r="Q132" i="608"/>
  <c r="Q74" i="609"/>
  <c r="P74" i="609"/>
  <c r="P60" i="608"/>
  <c r="Q60" i="608"/>
  <c r="P128" i="608"/>
  <c r="Q128" i="608"/>
  <c r="Q90" i="609"/>
  <c r="P90" i="609"/>
  <c r="Q25" i="609"/>
  <c r="P25" i="609"/>
  <c r="P42" i="609"/>
  <c r="Q42" i="609"/>
  <c r="AF140" i="609"/>
  <c r="AG124" i="609" s="1"/>
  <c r="AE140" i="609"/>
  <c r="N140" i="609"/>
  <c r="P118" i="608"/>
  <c r="Q118" i="608"/>
  <c r="N72" i="608"/>
  <c r="AB72" i="608"/>
  <c r="AC56" i="608" s="1"/>
  <c r="AA72" i="608"/>
  <c r="Q124" i="608"/>
  <c r="P124" i="608"/>
  <c r="AB55" i="608"/>
  <c r="AC39" i="608" s="1"/>
  <c r="AA55" i="608"/>
  <c r="N55" i="608"/>
  <c r="AB89" i="608"/>
  <c r="AC73" i="608" s="1"/>
  <c r="AA89" i="608"/>
  <c r="N89" i="608"/>
  <c r="N140" i="608"/>
  <c r="AB140" i="608"/>
  <c r="AC124" i="608" s="1"/>
  <c r="AA140" i="608"/>
  <c r="Q133" i="608"/>
  <c r="P133" i="608"/>
  <c r="P6" i="608"/>
  <c r="Q6" i="608"/>
  <c r="P89" i="609"/>
  <c r="Q89" i="609"/>
  <c r="R73" i="609" s="1"/>
  <c r="P91" i="609"/>
  <c r="Q91" i="609"/>
  <c r="Q109" i="609"/>
  <c r="P109" i="609"/>
  <c r="P107" i="609"/>
  <c r="Q107" i="609"/>
  <c r="AB107" i="608"/>
  <c r="AA124" i="608"/>
  <c r="N127" i="608"/>
  <c r="N131" i="608"/>
  <c r="N135" i="608"/>
  <c r="AF38" i="609"/>
  <c r="AG22" i="609" s="1"/>
  <c r="N41" i="609"/>
  <c r="N45" i="609"/>
  <c r="N38" i="608"/>
  <c r="N59" i="608"/>
  <c r="N63" i="608"/>
  <c r="N90" i="608"/>
  <c r="N109" i="608"/>
  <c r="N113" i="608"/>
  <c r="N117" i="608"/>
  <c r="N7" i="609"/>
  <c r="N59" i="609"/>
  <c r="N63" i="609"/>
  <c r="P22" i="608"/>
  <c r="P43" i="608"/>
  <c r="P47" i="608"/>
  <c r="AB56" i="608"/>
  <c r="P91" i="608"/>
  <c r="N126" i="608"/>
  <c r="N130" i="608"/>
  <c r="N134" i="608"/>
  <c r="M21" i="609"/>
  <c r="P24" i="609"/>
  <c r="N38" i="609"/>
  <c r="N40" i="609"/>
  <c r="N44" i="609"/>
  <c r="AF56" i="609"/>
  <c r="AF107" i="609"/>
  <c r="M123" i="609"/>
  <c r="P126" i="609"/>
  <c r="P141" i="609"/>
  <c r="E8" i="607"/>
  <c r="AB6" i="608"/>
  <c r="N21" i="608"/>
  <c r="AA39" i="608"/>
  <c r="N42" i="608"/>
  <c r="N46" i="608"/>
  <c r="AB60" i="608"/>
  <c r="AB64" i="608"/>
  <c r="AB110" i="608"/>
  <c r="AB114" i="608"/>
  <c r="AB118" i="608"/>
  <c r="AA127" i="608"/>
  <c r="AA131" i="608"/>
  <c r="AA135" i="608"/>
  <c r="N23" i="609"/>
  <c r="N27" i="609"/>
  <c r="N39" i="609"/>
  <c r="AE41" i="609"/>
  <c r="AE45" i="609"/>
  <c r="AF90" i="609"/>
  <c r="N125" i="609"/>
  <c r="H1" i="608"/>
  <c r="AA5" i="608"/>
  <c r="AB39" i="608"/>
  <c r="AA43" i="608"/>
  <c r="AA47" i="608"/>
  <c r="N58" i="608"/>
  <c r="N62" i="608"/>
  <c r="N6" i="609"/>
  <c r="N10" i="609"/>
  <c r="O21" i="609"/>
  <c r="N22" i="609"/>
  <c r="AE89" i="609"/>
  <c r="N124" i="609"/>
  <c r="AE126" i="609"/>
  <c r="AA22" i="608"/>
  <c r="AA38" i="608"/>
  <c r="AA59" i="608"/>
  <c r="AA63" i="608"/>
  <c r="N74" i="608"/>
  <c r="N107" i="608"/>
  <c r="AA109" i="608"/>
  <c r="AA113" i="608"/>
  <c r="AA117" i="608"/>
  <c r="AE7" i="609"/>
  <c r="N43" i="609"/>
  <c r="AE59" i="609"/>
  <c r="AE63" i="609"/>
  <c r="AF89" i="609"/>
  <c r="AG73" i="609" s="1"/>
  <c r="AE141" i="609"/>
  <c r="AA90" i="608"/>
  <c r="AA126" i="608"/>
  <c r="AA130" i="608"/>
  <c r="AA134" i="608"/>
  <c r="AE40" i="609"/>
  <c r="AE44" i="609"/>
  <c r="M55" i="609"/>
  <c r="M106" i="609"/>
  <c r="AB90" i="608"/>
  <c r="AB126" i="608"/>
  <c r="AE23" i="609"/>
  <c r="AE27" i="609"/>
  <c r="N56" i="608"/>
  <c r="M123" i="608"/>
  <c r="AE6" i="609"/>
  <c r="AE10" i="609"/>
  <c r="P26" i="609"/>
  <c r="AE39" i="609"/>
  <c r="N56" i="609"/>
  <c r="P7" i="608"/>
  <c r="P57" i="608"/>
  <c r="P61" i="608"/>
  <c r="P111" i="608"/>
  <c r="P115" i="608"/>
  <c r="P9" i="609"/>
  <c r="P57" i="609"/>
  <c r="P61" i="609"/>
  <c r="P108" i="609"/>
  <c r="AE157" i="609"/>
  <c r="N39" i="608"/>
  <c r="P26" i="606"/>
  <c r="Q26" i="606"/>
  <c r="Q107" i="606"/>
  <c r="P107" i="606"/>
  <c r="AB123" i="605"/>
  <c r="AC107" i="605" s="1"/>
  <c r="N123" i="605"/>
  <c r="Q124" i="606"/>
  <c r="P124" i="606"/>
  <c r="P6" i="605"/>
  <c r="Q6" i="605"/>
  <c r="P45" i="605"/>
  <c r="Q45" i="605"/>
  <c r="Q91" i="606"/>
  <c r="P91" i="606"/>
  <c r="P41" i="605"/>
  <c r="Q41" i="605"/>
  <c r="Q22" i="606"/>
  <c r="P22" i="606"/>
  <c r="AB21" i="605"/>
  <c r="AC5" i="605" s="1"/>
  <c r="AA21" i="605"/>
  <c r="N21" i="605"/>
  <c r="Q128" i="605"/>
  <c r="P128" i="605"/>
  <c r="N72" i="606"/>
  <c r="Q61" i="606"/>
  <c r="P61" i="606"/>
  <c r="Q7" i="605"/>
  <c r="P7" i="605"/>
  <c r="Q46" i="606"/>
  <c r="P46" i="606"/>
  <c r="P73" i="605"/>
  <c r="Q73" i="605"/>
  <c r="Q112" i="605"/>
  <c r="P112" i="605"/>
  <c r="AB72" i="605"/>
  <c r="AC56" i="605" s="1"/>
  <c r="AA72" i="605"/>
  <c r="N72" i="605"/>
  <c r="F2" i="606"/>
  <c r="I3" i="604"/>
  <c r="N106" i="605"/>
  <c r="AA106" i="605"/>
  <c r="Q108" i="605"/>
  <c r="P108" i="605"/>
  <c r="P124" i="605"/>
  <c r="Q124" i="605"/>
  <c r="Q42" i="606"/>
  <c r="P42" i="606"/>
  <c r="Q57" i="606"/>
  <c r="P57" i="606"/>
  <c r="N21" i="606"/>
  <c r="AF21" i="606"/>
  <c r="AG5" i="606" s="1"/>
  <c r="AE21" i="606"/>
  <c r="N89" i="606"/>
  <c r="AF89" i="606"/>
  <c r="AG73" i="606" s="1"/>
  <c r="AE89" i="606"/>
  <c r="Q40" i="606"/>
  <c r="P40" i="606"/>
  <c r="P57" i="605"/>
  <c r="AB58" i="605"/>
  <c r="P61" i="605"/>
  <c r="AB62" i="605"/>
  <c r="O106" i="605"/>
  <c r="M140" i="605"/>
  <c r="N39" i="605"/>
  <c r="AA41" i="605"/>
  <c r="AA45" i="605"/>
  <c r="M55" i="605"/>
  <c r="N60" i="605"/>
  <c r="N64" i="605"/>
  <c r="N110" i="605"/>
  <c r="N114" i="605"/>
  <c r="N118" i="605"/>
  <c r="N8" i="606"/>
  <c r="N60" i="606"/>
  <c r="N64" i="606"/>
  <c r="N73" i="606"/>
  <c r="P40" i="605"/>
  <c r="AB41" i="605"/>
  <c r="P44" i="605"/>
  <c r="AB45" i="605"/>
  <c r="P92" i="605"/>
  <c r="AA124" i="605"/>
  <c r="N127" i="605"/>
  <c r="N131" i="605"/>
  <c r="N135" i="605"/>
  <c r="P25" i="606"/>
  <c r="AF26" i="606"/>
  <c r="N41" i="606"/>
  <c r="N45" i="606"/>
  <c r="AE57" i="606"/>
  <c r="AE61" i="606"/>
  <c r="P74" i="606"/>
  <c r="P90" i="606"/>
  <c r="N140" i="606"/>
  <c r="N8" i="605"/>
  <c r="N22" i="605"/>
  <c r="M38" i="605"/>
  <c r="AB73" i="605"/>
  <c r="N91" i="605"/>
  <c r="AA128" i="605"/>
  <c r="AE46" i="606"/>
  <c r="AF57" i="606"/>
  <c r="AF61" i="606"/>
  <c r="AB5" i="605"/>
  <c r="AA40" i="605"/>
  <c r="AA44" i="605"/>
  <c r="AA56" i="605"/>
  <c r="N59" i="605"/>
  <c r="N63" i="605"/>
  <c r="N90" i="605"/>
  <c r="AA92" i="605"/>
  <c r="N109" i="605"/>
  <c r="N113" i="605"/>
  <c r="N117" i="605"/>
  <c r="AB128" i="605"/>
  <c r="N7" i="606"/>
  <c r="AE25" i="606"/>
  <c r="M38" i="606"/>
  <c r="AF42" i="606"/>
  <c r="AF46" i="606"/>
  <c r="AE56" i="606"/>
  <c r="AE107" i="606"/>
  <c r="P43" i="605"/>
  <c r="AB56" i="605"/>
  <c r="AA110" i="605"/>
  <c r="AA114" i="605"/>
  <c r="AA118" i="605"/>
  <c r="N126" i="605"/>
  <c r="N130" i="605"/>
  <c r="N134" i="605"/>
  <c r="AE8" i="606"/>
  <c r="P24" i="606"/>
  <c r="N44" i="606"/>
  <c r="AF56" i="606"/>
  <c r="AE60" i="606"/>
  <c r="AE64" i="606"/>
  <c r="AF107" i="606"/>
  <c r="M123" i="606"/>
  <c r="P126" i="606"/>
  <c r="AA39" i="605"/>
  <c r="M89" i="605"/>
  <c r="AA127" i="605"/>
  <c r="AA131" i="605"/>
  <c r="AA135" i="605"/>
  <c r="AE41" i="606"/>
  <c r="AE45" i="606"/>
  <c r="P59" i="606"/>
  <c r="P63" i="606"/>
  <c r="AE73" i="606"/>
  <c r="N125" i="606"/>
  <c r="AA8" i="605"/>
  <c r="N58" i="605"/>
  <c r="N62" i="605"/>
  <c r="N116" i="605"/>
  <c r="N6" i="606"/>
  <c r="N10" i="606"/>
  <c r="AE24" i="606"/>
  <c r="N58" i="606"/>
  <c r="N62" i="606"/>
  <c r="AF73" i="606"/>
  <c r="N109" i="606"/>
  <c r="AE126" i="606"/>
  <c r="AA22" i="605"/>
  <c r="P42" i="605"/>
  <c r="P46" i="605"/>
  <c r="AA59" i="605"/>
  <c r="AA63" i="605"/>
  <c r="AA109" i="605"/>
  <c r="AA113" i="605"/>
  <c r="AA117" i="605"/>
  <c r="AE7" i="606"/>
  <c r="P23" i="606"/>
  <c r="P27" i="606"/>
  <c r="P39" i="606"/>
  <c r="AA90" i="605"/>
  <c r="AA126" i="605"/>
  <c r="AA130" i="605"/>
  <c r="AA134" i="605"/>
  <c r="M55" i="606"/>
  <c r="M106" i="606"/>
  <c r="P74" i="605"/>
  <c r="AB90" i="605"/>
  <c r="P107" i="605"/>
  <c r="P5" i="606"/>
  <c r="AE23" i="606"/>
  <c r="AE27" i="606"/>
  <c r="P43" i="606"/>
  <c r="AE140" i="606"/>
  <c r="N56" i="605"/>
  <c r="N56" i="606"/>
  <c r="Q117" i="602"/>
  <c r="P117" i="602"/>
  <c r="Q133" i="602"/>
  <c r="P133" i="602"/>
  <c r="Q5" i="603"/>
  <c r="P5" i="603"/>
  <c r="Q74" i="602"/>
  <c r="P74" i="602"/>
  <c r="Q7" i="603"/>
  <c r="P7" i="603"/>
  <c r="Q91" i="602"/>
  <c r="P91" i="602"/>
  <c r="P23" i="603"/>
  <c r="Q23" i="603"/>
  <c r="I3" i="601"/>
  <c r="F2" i="602"/>
  <c r="Q113" i="602"/>
  <c r="P113" i="602"/>
  <c r="Q129" i="602"/>
  <c r="P129" i="602"/>
  <c r="N106" i="603"/>
  <c r="AF106" i="603"/>
  <c r="AG90" i="603" s="1"/>
  <c r="AE106" i="603"/>
  <c r="AB72" i="602"/>
  <c r="AC56" i="602" s="1"/>
  <c r="AA72" i="602"/>
  <c r="N72" i="602"/>
  <c r="Q125" i="602"/>
  <c r="P125" i="602"/>
  <c r="Q109" i="602"/>
  <c r="P109" i="602"/>
  <c r="Q107" i="603"/>
  <c r="P107" i="603"/>
  <c r="Q125" i="603"/>
  <c r="P125" i="603"/>
  <c r="Q107" i="602"/>
  <c r="P107" i="602"/>
  <c r="Q24" i="603"/>
  <c r="P24" i="603"/>
  <c r="N38" i="603"/>
  <c r="AF38" i="603"/>
  <c r="AG22" i="603" s="1"/>
  <c r="AE38" i="603"/>
  <c r="N55" i="603"/>
  <c r="AF55" i="603"/>
  <c r="AG39" i="603" s="1"/>
  <c r="AE55" i="603"/>
  <c r="Q91" i="603"/>
  <c r="P91" i="603"/>
  <c r="Q61" i="602"/>
  <c r="P61" i="602"/>
  <c r="N89" i="602"/>
  <c r="AB89" i="602"/>
  <c r="AC73" i="602" s="1"/>
  <c r="AA89" i="602"/>
  <c r="Q90" i="602"/>
  <c r="P90" i="602"/>
  <c r="Q89" i="603"/>
  <c r="R73" i="603" s="1"/>
  <c r="P89" i="603"/>
  <c r="AA38" i="602"/>
  <c r="N38" i="602"/>
  <c r="AB38" i="602"/>
  <c r="AC22" i="602" s="1"/>
  <c r="P42" i="602"/>
  <c r="Q42" i="602"/>
  <c r="P55" i="602"/>
  <c r="Q55" i="602"/>
  <c r="R39" i="602" s="1"/>
  <c r="Q57" i="602"/>
  <c r="P57" i="602"/>
  <c r="Q40" i="603"/>
  <c r="P40" i="603"/>
  <c r="Q44" i="603"/>
  <c r="P44" i="603"/>
  <c r="AB22" i="602"/>
  <c r="N41" i="602"/>
  <c r="N45" i="602"/>
  <c r="AB57" i="602"/>
  <c r="AB61" i="602"/>
  <c r="N73" i="602"/>
  <c r="AB109" i="602"/>
  <c r="AB113" i="602"/>
  <c r="AB117" i="602"/>
  <c r="N124" i="602"/>
  <c r="AF7" i="603"/>
  <c r="N26" i="603"/>
  <c r="N39" i="603"/>
  <c r="N72" i="603"/>
  <c r="N74" i="603"/>
  <c r="N90" i="603"/>
  <c r="K8" i="601"/>
  <c r="AB42" i="602"/>
  <c r="N106" i="602"/>
  <c r="M123" i="602"/>
  <c r="N128" i="602"/>
  <c r="N132" i="602"/>
  <c r="AF23" i="603"/>
  <c r="N43" i="603"/>
  <c r="N140" i="603"/>
  <c r="P7" i="602"/>
  <c r="AA55" i="602"/>
  <c r="P59" i="602"/>
  <c r="AA74" i="602"/>
  <c r="P111" i="602"/>
  <c r="P115" i="602"/>
  <c r="AA125" i="602"/>
  <c r="AA129" i="602"/>
  <c r="AA133" i="602"/>
  <c r="M140" i="602"/>
  <c r="P9" i="603"/>
  <c r="AE40" i="603"/>
  <c r="AE44" i="603"/>
  <c r="P59" i="603"/>
  <c r="P63" i="603"/>
  <c r="P73" i="603"/>
  <c r="AE91" i="603"/>
  <c r="N6" i="602"/>
  <c r="N39" i="602"/>
  <c r="AA41" i="602"/>
  <c r="AA45" i="602"/>
  <c r="AB55" i="602"/>
  <c r="AC39" i="602" s="1"/>
  <c r="N58" i="602"/>
  <c r="N62" i="602"/>
  <c r="O72" i="602"/>
  <c r="AB74" i="602"/>
  <c r="AA107" i="602"/>
  <c r="N110" i="602"/>
  <c r="N114" i="602"/>
  <c r="N118" i="602"/>
  <c r="AB125" i="602"/>
  <c r="AB129" i="602"/>
  <c r="AB133" i="602"/>
  <c r="AE5" i="603"/>
  <c r="N8" i="603"/>
  <c r="AE26" i="603"/>
  <c r="AF40" i="603"/>
  <c r="AF44" i="603"/>
  <c r="N58" i="603"/>
  <c r="N62" i="603"/>
  <c r="AE74" i="603"/>
  <c r="AF91" i="603"/>
  <c r="AE107" i="603"/>
  <c r="P40" i="602"/>
  <c r="P44" i="602"/>
  <c r="AA59" i="602"/>
  <c r="AA73" i="602"/>
  <c r="P92" i="602"/>
  <c r="AB107" i="602"/>
  <c r="AA111" i="602"/>
  <c r="AA115" i="602"/>
  <c r="AA124" i="602"/>
  <c r="AF5" i="603"/>
  <c r="P25" i="603"/>
  <c r="AF26" i="603"/>
  <c r="AE39" i="603"/>
  <c r="AE59" i="603"/>
  <c r="AE63" i="603"/>
  <c r="AE90" i="603"/>
  <c r="AF107" i="603"/>
  <c r="M123" i="603"/>
  <c r="P126" i="603"/>
  <c r="N22" i="602"/>
  <c r="AB73" i="602"/>
  <c r="AA106" i="602"/>
  <c r="AA128" i="602"/>
  <c r="AA132" i="602"/>
  <c r="AF39" i="603"/>
  <c r="AE43" i="603"/>
  <c r="AE73" i="603"/>
  <c r="AF90" i="603"/>
  <c r="AE89" i="603"/>
  <c r="AA6" i="602"/>
  <c r="M21" i="602"/>
  <c r="AA58" i="602"/>
  <c r="AA62" i="602"/>
  <c r="AA110" i="602"/>
  <c r="AA114" i="602"/>
  <c r="AA118" i="602"/>
  <c r="M21" i="603"/>
  <c r="AE72" i="603"/>
  <c r="AF89" i="603"/>
  <c r="AG73" i="603" s="1"/>
  <c r="AE140" i="603"/>
  <c r="Q131" i="599"/>
  <c r="P131" i="599"/>
  <c r="Q26" i="600"/>
  <c r="P26" i="600"/>
  <c r="Q133" i="599"/>
  <c r="P133" i="599"/>
  <c r="N55" i="600"/>
  <c r="AF55" i="600"/>
  <c r="AG39" i="600" s="1"/>
  <c r="AE55" i="600"/>
  <c r="N106" i="600"/>
  <c r="AF106" i="600"/>
  <c r="AG90" i="600" s="1"/>
  <c r="AE106" i="600"/>
  <c r="AB123" i="599"/>
  <c r="AC107" i="599" s="1"/>
  <c r="AA123" i="599"/>
  <c r="N123" i="599"/>
  <c r="Q117" i="599"/>
  <c r="P117" i="599"/>
  <c r="Q127" i="599"/>
  <c r="P127" i="599"/>
  <c r="Q129" i="599"/>
  <c r="P129" i="599"/>
  <c r="Q9" i="600"/>
  <c r="P9" i="600"/>
  <c r="Q109" i="600"/>
  <c r="P109" i="600"/>
  <c r="Q44" i="600"/>
  <c r="P44" i="600"/>
  <c r="Q124" i="600"/>
  <c r="P124" i="600"/>
  <c r="Q125" i="599"/>
  <c r="P125" i="599"/>
  <c r="Q107" i="600"/>
  <c r="P107" i="600"/>
  <c r="Q113" i="599"/>
  <c r="P113" i="599"/>
  <c r="Q89" i="600"/>
  <c r="R73" i="600" s="1"/>
  <c r="P89" i="600"/>
  <c r="Q91" i="600"/>
  <c r="P91" i="600"/>
  <c r="P92" i="599"/>
  <c r="Q92" i="599"/>
  <c r="Q40" i="600"/>
  <c r="P40" i="600"/>
  <c r="N106" i="599"/>
  <c r="AB106" i="599"/>
  <c r="AC90" i="599" s="1"/>
  <c r="AA106" i="599"/>
  <c r="AF72" i="600"/>
  <c r="AG56" i="600" s="1"/>
  <c r="AE72" i="600"/>
  <c r="N72" i="600"/>
  <c r="P40" i="599"/>
  <c r="Q40" i="599"/>
  <c r="P44" i="599"/>
  <c r="Q44" i="599"/>
  <c r="Q62" i="599"/>
  <c r="P62" i="599"/>
  <c r="Q5" i="600"/>
  <c r="P5" i="600"/>
  <c r="N72" i="599"/>
  <c r="AB72" i="599"/>
  <c r="AC56" i="599" s="1"/>
  <c r="AA72" i="599"/>
  <c r="Q109" i="599"/>
  <c r="P109" i="599"/>
  <c r="P124" i="599"/>
  <c r="Q124" i="599"/>
  <c r="I3" i="598"/>
  <c r="F2" i="600"/>
  <c r="N38" i="600"/>
  <c r="AF38" i="600"/>
  <c r="AG22" i="600" s="1"/>
  <c r="AE38" i="600"/>
  <c r="Q41" i="600"/>
  <c r="P41" i="600"/>
  <c r="Q74" i="600"/>
  <c r="P74" i="600"/>
  <c r="AB7" i="599"/>
  <c r="M38" i="599"/>
  <c r="AB59" i="599"/>
  <c r="N91" i="599"/>
  <c r="P110" i="599"/>
  <c r="AB111" i="599"/>
  <c r="P114" i="599"/>
  <c r="AB115" i="599"/>
  <c r="AA125" i="599"/>
  <c r="AA129" i="599"/>
  <c r="AA133" i="599"/>
  <c r="P6" i="600"/>
  <c r="AF7" i="600"/>
  <c r="P10" i="600"/>
  <c r="P22" i="600"/>
  <c r="Q23" i="600"/>
  <c r="N39" i="600"/>
  <c r="AE41" i="600"/>
  <c r="AE45" i="600"/>
  <c r="AF57" i="600"/>
  <c r="P60" i="600"/>
  <c r="AF61" i="600"/>
  <c r="N90" i="600"/>
  <c r="P108" i="600"/>
  <c r="P5" i="599"/>
  <c r="AA40" i="599"/>
  <c r="AA44" i="599"/>
  <c r="N57" i="599"/>
  <c r="N61" i="599"/>
  <c r="N90" i="599"/>
  <c r="AA92" i="599"/>
  <c r="AB125" i="599"/>
  <c r="P128" i="599"/>
  <c r="AB129" i="599"/>
  <c r="P132" i="599"/>
  <c r="AB133" i="599"/>
  <c r="AE23" i="600"/>
  <c r="AF41" i="600"/>
  <c r="AE56" i="600"/>
  <c r="M140" i="600"/>
  <c r="M21" i="599"/>
  <c r="AB92" i="599"/>
  <c r="AF56" i="600"/>
  <c r="AE60" i="600"/>
  <c r="M89" i="599"/>
  <c r="M140" i="599"/>
  <c r="AE40" i="600"/>
  <c r="AE44" i="600"/>
  <c r="AE91" i="600"/>
  <c r="N126" i="600"/>
  <c r="N8" i="599"/>
  <c r="M55" i="599"/>
  <c r="N108" i="599"/>
  <c r="N112" i="599"/>
  <c r="N116" i="599"/>
  <c r="AE5" i="600"/>
  <c r="N8" i="600"/>
  <c r="AF40" i="600"/>
  <c r="AF44" i="600"/>
  <c r="AF91" i="600"/>
  <c r="AE107" i="600"/>
  <c r="P42" i="599"/>
  <c r="N74" i="599"/>
  <c r="N107" i="599"/>
  <c r="AF5" i="600"/>
  <c r="AF107" i="600"/>
  <c r="M123" i="600"/>
  <c r="P60" i="599"/>
  <c r="P58" i="600"/>
  <c r="P62" i="600"/>
  <c r="AF90" i="600"/>
  <c r="N125" i="600"/>
  <c r="N7" i="599"/>
  <c r="N59" i="599"/>
  <c r="N111" i="599"/>
  <c r="N115" i="599"/>
  <c r="P126" i="599"/>
  <c r="P130" i="599"/>
  <c r="P134" i="599"/>
  <c r="N7" i="600"/>
  <c r="P42" i="600"/>
  <c r="N57" i="600"/>
  <c r="N61" i="600"/>
  <c r="AE89" i="600"/>
  <c r="AE126" i="600"/>
  <c r="AA8" i="599"/>
  <c r="P41" i="599"/>
  <c r="P45" i="599"/>
  <c r="AA60" i="599"/>
  <c r="P73" i="599"/>
  <c r="AA108" i="599"/>
  <c r="AA112" i="599"/>
  <c r="AA116" i="599"/>
  <c r="AE8" i="600"/>
  <c r="M21" i="600"/>
  <c r="P24" i="600"/>
  <c r="AF89" i="600"/>
  <c r="AG73" i="600" s="1"/>
  <c r="AA74" i="599"/>
  <c r="AA126" i="599"/>
  <c r="AA130" i="599"/>
  <c r="AA134" i="599"/>
  <c r="AA41" i="599"/>
  <c r="AA45" i="599"/>
  <c r="AA107" i="599"/>
  <c r="AB107" i="599"/>
  <c r="Q7" i="596"/>
  <c r="P7" i="596"/>
  <c r="P42" i="596"/>
  <c r="Q42" i="596"/>
  <c r="I3" i="595"/>
  <c r="F2" i="596"/>
  <c r="N38" i="596"/>
  <c r="AA38" i="596"/>
  <c r="AB38" i="596"/>
  <c r="AC22" i="596" s="1"/>
  <c r="AF72" i="597"/>
  <c r="AG56" i="597" s="1"/>
  <c r="AE72" i="597"/>
  <c r="N72" i="597"/>
  <c r="AB21" i="596"/>
  <c r="AC5" i="596" s="1"/>
  <c r="AA21" i="596"/>
  <c r="N21" i="596"/>
  <c r="Q117" i="596"/>
  <c r="P117" i="596"/>
  <c r="Q7" i="597"/>
  <c r="P7" i="597"/>
  <c r="Q9" i="597"/>
  <c r="P9" i="597"/>
  <c r="Q45" i="597"/>
  <c r="P45" i="597"/>
  <c r="P91" i="596"/>
  <c r="Q91" i="596"/>
  <c r="Q113" i="596"/>
  <c r="P113" i="596"/>
  <c r="Q107" i="597"/>
  <c r="P107" i="597"/>
  <c r="Q124" i="597"/>
  <c r="P124" i="597"/>
  <c r="Q109" i="596"/>
  <c r="P109" i="596"/>
  <c r="Q131" i="596"/>
  <c r="P131" i="596"/>
  <c r="Q41" i="597"/>
  <c r="P41" i="597"/>
  <c r="Q91" i="597"/>
  <c r="P91" i="597"/>
  <c r="Q90" i="596"/>
  <c r="P90" i="596"/>
  <c r="Q59" i="596"/>
  <c r="P59" i="596"/>
  <c r="Q22" i="597"/>
  <c r="P22" i="597"/>
  <c r="N89" i="597"/>
  <c r="AF89" i="597"/>
  <c r="AG73" i="597" s="1"/>
  <c r="AE89" i="597"/>
  <c r="Q63" i="596"/>
  <c r="P63" i="596"/>
  <c r="Q127" i="596"/>
  <c r="P127" i="596"/>
  <c r="Q57" i="597"/>
  <c r="P57" i="597"/>
  <c r="Q63" i="597"/>
  <c r="P63" i="597"/>
  <c r="N55" i="597"/>
  <c r="AF55" i="597"/>
  <c r="AG39" i="597" s="1"/>
  <c r="AE55" i="597"/>
  <c r="Q134" i="596"/>
  <c r="P134" i="596"/>
  <c r="Q42" i="597"/>
  <c r="P42" i="597"/>
  <c r="P46" i="596"/>
  <c r="Q46" i="596"/>
  <c r="P25" i="597"/>
  <c r="Q25" i="597"/>
  <c r="M55" i="596"/>
  <c r="AB6" i="596"/>
  <c r="Q43" i="596"/>
  <c r="Q47" i="596"/>
  <c r="M89" i="596"/>
  <c r="AB110" i="596"/>
  <c r="AB114" i="596"/>
  <c r="AB118" i="596"/>
  <c r="AA127" i="596"/>
  <c r="AA131" i="596"/>
  <c r="AF21" i="597"/>
  <c r="AG5" i="597" s="1"/>
  <c r="E8" i="595"/>
  <c r="AA5" i="596"/>
  <c r="N8" i="596"/>
  <c r="N58" i="596"/>
  <c r="AB127" i="596"/>
  <c r="M38" i="597"/>
  <c r="N60" i="597"/>
  <c r="N64" i="597"/>
  <c r="N73" i="597"/>
  <c r="M140" i="597"/>
  <c r="AB22" i="596"/>
  <c r="N41" i="596"/>
  <c r="N45" i="596"/>
  <c r="AB59" i="596"/>
  <c r="P62" i="596"/>
  <c r="AB63" i="596"/>
  <c r="N73" i="596"/>
  <c r="AA90" i="596"/>
  <c r="P108" i="596"/>
  <c r="AB109" i="596"/>
  <c r="P112" i="596"/>
  <c r="AB113" i="596"/>
  <c r="P116" i="596"/>
  <c r="AB117" i="596"/>
  <c r="N124" i="596"/>
  <c r="AA134" i="596"/>
  <c r="H1" i="597"/>
  <c r="P6" i="597"/>
  <c r="AF7" i="597"/>
  <c r="N21" i="597"/>
  <c r="N23" i="597"/>
  <c r="N27" i="597"/>
  <c r="N39" i="597"/>
  <c r="AE41" i="597"/>
  <c r="AE45" i="597"/>
  <c r="AF57" i="597"/>
  <c r="AE91" i="597"/>
  <c r="N126" i="597"/>
  <c r="P74" i="596"/>
  <c r="AB90" i="596"/>
  <c r="M106" i="596"/>
  <c r="P107" i="596"/>
  <c r="P125" i="596"/>
  <c r="P129" i="596"/>
  <c r="P133" i="596"/>
  <c r="AB134" i="596"/>
  <c r="P5" i="597"/>
  <c r="P40" i="597"/>
  <c r="AF41" i="597"/>
  <c r="P44" i="597"/>
  <c r="AF45" i="597"/>
  <c r="AE56" i="597"/>
  <c r="AF91" i="597"/>
  <c r="AE107" i="597"/>
  <c r="AA8" i="596"/>
  <c r="N56" i="596"/>
  <c r="AA58" i="596"/>
  <c r="M72" i="596"/>
  <c r="M123" i="596"/>
  <c r="AE60" i="597"/>
  <c r="AE64" i="597"/>
  <c r="AF107" i="597"/>
  <c r="M123" i="597"/>
  <c r="N40" i="596"/>
  <c r="N44" i="596"/>
  <c r="AA74" i="596"/>
  <c r="N92" i="596"/>
  <c r="P111" i="596"/>
  <c r="P115" i="596"/>
  <c r="AA125" i="596"/>
  <c r="AA129" i="596"/>
  <c r="AA133" i="596"/>
  <c r="M140" i="596"/>
  <c r="N26" i="597"/>
  <c r="AE40" i="597"/>
  <c r="AE44" i="597"/>
  <c r="AE73" i="597"/>
  <c r="N125" i="597"/>
  <c r="AA107" i="596"/>
  <c r="N118" i="596"/>
  <c r="P128" i="596"/>
  <c r="P132" i="596"/>
  <c r="AE5" i="597"/>
  <c r="AE23" i="597"/>
  <c r="AE27" i="597"/>
  <c r="P43" i="597"/>
  <c r="AF73" i="597"/>
  <c r="N109" i="597"/>
  <c r="AE126" i="597"/>
  <c r="AA45" i="596"/>
  <c r="N5" i="596"/>
  <c r="AB41" i="596"/>
  <c r="AA73" i="596"/>
  <c r="AA124" i="596"/>
  <c r="AE39" i="597"/>
  <c r="P6" i="596"/>
  <c r="N22" i="596"/>
  <c r="P39" i="596"/>
  <c r="P60" i="596"/>
  <c r="P64" i="596"/>
  <c r="P110" i="596"/>
  <c r="P114" i="596"/>
  <c r="AF39" i="597"/>
  <c r="P58" i="597"/>
  <c r="M106" i="597"/>
  <c r="AA40" i="596"/>
  <c r="AA44" i="596"/>
  <c r="AA56" i="596"/>
  <c r="AA92" i="596"/>
  <c r="P135" i="596"/>
  <c r="AE26" i="597"/>
  <c r="N56" i="597"/>
  <c r="Q106" i="594"/>
  <c r="R90" i="594" s="1"/>
  <c r="P106" i="594"/>
  <c r="Q118" i="593"/>
  <c r="P118" i="593"/>
  <c r="Q45" i="594"/>
  <c r="P45" i="594"/>
  <c r="Q123" i="594"/>
  <c r="R107" i="594" s="1"/>
  <c r="P123" i="594"/>
  <c r="Q24" i="594"/>
  <c r="P24" i="594"/>
  <c r="N106" i="593"/>
  <c r="AB106" i="593"/>
  <c r="AC90" i="593" s="1"/>
  <c r="AA106" i="593"/>
  <c r="Q7" i="594"/>
  <c r="P7" i="594"/>
  <c r="Q55" i="594"/>
  <c r="R39" i="594" s="1"/>
  <c r="P55" i="594"/>
  <c r="Q63" i="594"/>
  <c r="P63" i="594"/>
  <c r="Q123" i="593"/>
  <c r="R107" i="593" s="1"/>
  <c r="P123" i="593"/>
  <c r="N21" i="594"/>
  <c r="AF21" i="594"/>
  <c r="AG5" i="594" s="1"/>
  <c r="AE21" i="594"/>
  <c r="AF38" i="594"/>
  <c r="AG22" i="594" s="1"/>
  <c r="AE38" i="594"/>
  <c r="N38" i="594"/>
  <c r="P59" i="594"/>
  <c r="Q59" i="594"/>
  <c r="Q63" i="593"/>
  <c r="P63" i="593"/>
  <c r="F2" i="593"/>
  <c r="I3" i="592"/>
  <c r="AF140" i="594"/>
  <c r="AG124" i="594" s="1"/>
  <c r="AE140" i="594"/>
  <c r="N140" i="594"/>
  <c r="AF55" i="594"/>
  <c r="AG39" i="594" s="1"/>
  <c r="N5" i="593"/>
  <c r="M89" i="593"/>
  <c r="AB107" i="593"/>
  <c r="AA115" i="593"/>
  <c r="Q124" i="593"/>
  <c r="M140" i="593"/>
  <c r="Q6" i="594"/>
  <c r="O21" i="594"/>
  <c r="Q58" i="594"/>
  <c r="Q62" i="594"/>
  <c r="AE123" i="594"/>
  <c r="P6" i="593"/>
  <c r="P41" i="593"/>
  <c r="P45" i="593"/>
  <c r="P58" i="593"/>
  <c r="P62" i="593"/>
  <c r="AB63" i="593"/>
  <c r="P91" i="593"/>
  <c r="P128" i="593"/>
  <c r="P132" i="593"/>
  <c r="P41" i="594"/>
  <c r="M72" i="594"/>
  <c r="AF123" i="594"/>
  <c r="AG107" i="594" s="1"/>
  <c r="N117" i="593"/>
  <c r="N127" i="593"/>
  <c r="N131" i="593"/>
  <c r="N135" i="593"/>
  <c r="N22" i="594"/>
  <c r="AE24" i="594"/>
  <c r="N40" i="594"/>
  <c r="N44" i="594"/>
  <c r="P57" i="594"/>
  <c r="P61" i="594"/>
  <c r="M89" i="594"/>
  <c r="AE106" i="594"/>
  <c r="M21" i="593"/>
  <c r="M38" i="593"/>
  <c r="M55" i="593"/>
  <c r="M72" i="593"/>
  <c r="AE5" i="594"/>
  <c r="P23" i="594"/>
  <c r="AF24" i="594"/>
  <c r="P27" i="594"/>
  <c r="P56" i="594"/>
  <c r="N60" i="594"/>
  <c r="N64" i="594"/>
  <c r="AF106" i="594"/>
  <c r="AG90" i="594" s="1"/>
  <c r="N109" i="594"/>
  <c r="P126" i="594"/>
  <c r="P40" i="593"/>
  <c r="P44" i="593"/>
  <c r="P57" i="593"/>
  <c r="P61" i="593"/>
  <c r="P74" i="593"/>
  <c r="P109" i="593"/>
  <c r="P113" i="593"/>
  <c r="AA123" i="593"/>
  <c r="AF5" i="594"/>
  <c r="AE9" i="594"/>
  <c r="N26" i="594"/>
  <c r="AF45" i="594"/>
  <c r="AE57" i="594"/>
  <c r="AE61" i="594"/>
  <c r="N74" i="594"/>
  <c r="N125" i="594"/>
  <c r="E8" i="592"/>
  <c r="H1" i="593"/>
  <c r="AA5" i="593"/>
  <c r="N8" i="593"/>
  <c r="P22" i="593"/>
  <c r="P39" i="593"/>
  <c r="P56" i="593"/>
  <c r="P73" i="593"/>
  <c r="N108" i="593"/>
  <c r="N112" i="593"/>
  <c r="N116" i="593"/>
  <c r="AB123" i="593"/>
  <c r="AC107" i="593" s="1"/>
  <c r="N126" i="593"/>
  <c r="N130" i="593"/>
  <c r="N134" i="593"/>
  <c r="P8" i="594"/>
  <c r="AE23" i="594"/>
  <c r="AE27" i="594"/>
  <c r="P39" i="594"/>
  <c r="AE40" i="594"/>
  <c r="AE44" i="594"/>
  <c r="AE56" i="594"/>
  <c r="N90" i="594"/>
  <c r="N108" i="594"/>
  <c r="P47" i="593"/>
  <c r="P60" i="593"/>
  <c r="P64" i="593"/>
  <c r="AE8" i="594"/>
  <c r="AE22" i="594"/>
  <c r="AE60" i="594"/>
  <c r="AE64" i="594"/>
  <c r="P91" i="594"/>
  <c r="AE109" i="594"/>
  <c r="P124" i="594"/>
  <c r="AF22" i="594"/>
  <c r="AE55" i="594"/>
  <c r="P92" i="593"/>
  <c r="P111" i="593"/>
  <c r="P115" i="593"/>
  <c r="P125" i="593"/>
  <c r="P129" i="593"/>
  <c r="P133" i="593"/>
  <c r="N5" i="594"/>
  <c r="P42" i="594"/>
  <c r="AE108" i="594"/>
  <c r="AE124" i="594"/>
  <c r="AF124" i="594"/>
  <c r="I3" i="589"/>
  <c r="F2" i="590"/>
  <c r="N38" i="590"/>
  <c r="AB38" i="590"/>
  <c r="AC22" i="590" s="1"/>
  <c r="AA38" i="590"/>
  <c r="Q22" i="591"/>
  <c r="P22" i="591"/>
  <c r="Q58" i="590"/>
  <c r="P58" i="590"/>
  <c r="Q63" i="590"/>
  <c r="P63" i="590"/>
  <c r="P134" i="590"/>
  <c r="Q134" i="590"/>
  <c r="Q10" i="591"/>
  <c r="P10" i="591"/>
  <c r="Q64" i="591"/>
  <c r="P64" i="591"/>
  <c r="Q73" i="591"/>
  <c r="P73" i="591"/>
  <c r="Q108" i="591"/>
  <c r="P108" i="591"/>
  <c r="Q8" i="590"/>
  <c r="P8" i="590"/>
  <c r="P130" i="590"/>
  <c r="Q130" i="590"/>
  <c r="Q6" i="591"/>
  <c r="P6" i="591"/>
  <c r="N89" i="590"/>
  <c r="AB89" i="590"/>
  <c r="AC73" i="590" s="1"/>
  <c r="AA89" i="590"/>
  <c r="Q46" i="590"/>
  <c r="P46" i="590"/>
  <c r="Q59" i="590"/>
  <c r="P59" i="590"/>
  <c r="Q90" i="590"/>
  <c r="P90" i="590"/>
  <c r="P126" i="590"/>
  <c r="Q126" i="590"/>
  <c r="Q64" i="590"/>
  <c r="P64" i="590"/>
  <c r="Q91" i="591"/>
  <c r="P91" i="591"/>
  <c r="Q107" i="591"/>
  <c r="P107" i="591"/>
  <c r="AF140" i="591"/>
  <c r="AG124" i="591" s="1"/>
  <c r="AE140" i="591"/>
  <c r="N140" i="591"/>
  <c r="Q62" i="590"/>
  <c r="P62" i="590"/>
  <c r="N21" i="591"/>
  <c r="AF21" i="591"/>
  <c r="AG5" i="591" s="1"/>
  <c r="AE21" i="591"/>
  <c r="Q42" i="590"/>
  <c r="P42" i="590"/>
  <c r="Q60" i="590"/>
  <c r="P60" i="590"/>
  <c r="N72" i="591"/>
  <c r="AF72" i="591"/>
  <c r="AG56" i="591" s="1"/>
  <c r="AE72" i="591"/>
  <c r="N106" i="591"/>
  <c r="AF106" i="591"/>
  <c r="AG90" i="591" s="1"/>
  <c r="AE106" i="591"/>
  <c r="G8" i="589"/>
  <c r="AB5" i="590"/>
  <c r="AA22" i="590"/>
  <c r="AB43" i="590"/>
  <c r="AB47" i="590"/>
  <c r="AA63" i="590"/>
  <c r="AF24" i="591"/>
  <c r="M123" i="591"/>
  <c r="N7" i="590"/>
  <c r="N57" i="590"/>
  <c r="N61" i="590"/>
  <c r="P107" i="590"/>
  <c r="N111" i="590"/>
  <c r="N115" i="590"/>
  <c r="AB126" i="590"/>
  <c r="P129" i="590"/>
  <c r="AB130" i="590"/>
  <c r="P133" i="590"/>
  <c r="AB134" i="590"/>
  <c r="P5" i="591"/>
  <c r="N9" i="591"/>
  <c r="M38" i="591"/>
  <c r="P41" i="591"/>
  <c r="P45" i="591"/>
  <c r="N58" i="591"/>
  <c r="N62" i="591"/>
  <c r="N109" i="591"/>
  <c r="N124" i="591"/>
  <c r="N157" i="591"/>
  <c r="P41" i="590"/>
  <c r="AB42" i="590"/>
  <c r="P45" i="590"/>
  <c r="AB46" i="590"/>
  <c r="N56" i="590"/>
  <c r="AA58" i="590"/>
  <c r="AA62" i="590"/>
  <c r="M72" i="590"/>
  <c r="P73" i="590"/>
  <c r="N106" i="590"/>
  <c r="M123" i="590"/>
  <c r="P124" i="590"/>
  <c r="AE6" i="591"/>
  <c r="AE10" i="591"/>
  <c r="P26" i="591"/>
  <c r="P125" i="591"/>
  <c r="P141" i="591"/>
  <c r="AB58" i="590"/>
  <c r="AB62" i="590"/>
  <c r="AA74" i="590"/>
  <c r="N92" i="590"/>
  <c r="M140" i="590"/>
  <c r="AF6" i="591"/>
  <c r="AF10" i="591"/>
  <c r="AE22" i="591"/>
  <c r="N25" i="591"/>
  <c r="N29" i="591"/>
  <c r="N39" i="591"/>
  <c r="AE41" i="591"/>
  <c r="AE45" i="591"/>
  <c r="M55" i="591"/>
  <c r="N6" i="590"/>
  <c r="N39" i="590"/>
  <c r="AA41" i="590"/>
  <c r="AA45" i="590"/>
  <c r="M55" i="590"/>
  <c r="AA107" i="590"/>
  <c r="N110" i="590"/>
  <c r="N114" i="590"/>
  <c r="N118" i="590"/>
  <c r="P128" i="590"/>
  <c r="P132" i="590"/>
  <c r="AE5" i="591"/>
  <c r="AF22" i="591"/>
  <c r="AE26" i="591"/>
  <c r="P40" i="591"/>
  <c r="P44" i="591"/>
  <c r="M89" i="591"/>
  <c r="AE125" i="591"/>
  <c r="AA7" i="590"/>
  <c r="P40" i="590"/>
  <c r="P44" i="590"/>
  <c r="AA57" i="590"/>
  <c r="AA61" i="590"/>
  <c r="AA73" i="590"/>
  <c r="AA111" i="590"/>
  <c r="AA115" i="590"/>
  <c r="AA124" i="590"/>
  <c r="AE9" i="591"/>
  <c r="AE58" i="591"/>
  <c r="AE62" i="591"/>
  <c r="AE109" i="591"/>
  <c r="AE141" i="591"/>
  <c r="N22" i="590"/>
  <c r="N43" i="590"/>
  <c r="N47" i="590"/>
  <c r="AB73" i="590"/>
  <c r="N91" i="590"/>
  <c r="AA106" i="590"/>
  <c r="P8" i="591"/>
  <c r="N24" i="591"/>
  <c r="N28" i="591"/>
  <c r="AE40" i="591"/>
  <c r="AE44" i="591"/>
  <c r="P57" i="591"/>
  <c r="P61" i="591"/>
  <c r="AE124" i="591"/>
  <c r="P5" i="590"/>
  <c r="AA40" i="590"/>
  <c r="AA44" i="590"/>
  <c r="AA56" i="590"/>
  <c r="AA92" i="590"/>
  <c r="P127" i="590"/>
  <c r="P131" i="590"/>
  <c r="P135" i="590"/>
  <c r="AE25" i="591"/>
  <c r="AE29" i="591"/>
  <c r="P43" i="591"/>
  <c r="P47" i="591"/>
  <c r="P56" i="591"/>
  <c r="AF124" i="591"/>
  <c r="AA6" i="590"/>
  <c r="M21" i="590"/>
  <c r="AA110" i="590"/>
  <c r="AA114" i="590"/>
  <c r="AA118" i="590"/>
  <c r="AE39" i="591"/>
  <c r="AA39" i="590"/>
  <c r="P109" i="590"/>
  <c r="AA127" i="590"/>
  <c r="AA131" i="590"/>
  <c r="AA135" i="590"/>
  <c r="P7" i="591"/>
  <c r="AE157" i="591"/>
  <c r="Q64" i="587"/>
  <c r="P64" i="587"/>
  <c r="Q135" i="587"/>
  <c r="P135" i="587"/>
  <c r="N38" i="588"/>
  <c r="AF38" i="588"/>
  <c r="AG22" i="588" s="1"/>
  <c r="AE38" i="588"/>
  <c r="P61" i="588"/>
  <c r="Q61" i="588"/>
  <c r="Q130" i="587"/>
  <c r="P130" i="587"/>
  <c r="Q41" i="588"/>
  <c r="P41" i="588"/>
  <c r="P108" i="588"/>
  <c r="Q108" i="588"/>
  <c r="N55" i="588"/>
  <c r="AF55" i="588"/>
  <c r="AG39" i="588" s="1"/>
  <c r="AE55" i="588"/>
  <c r="Q126" i="587"/>
  <c r="P126" i="587"/>
  <c r="Q117" i="587"/>
  <c r="P117" i="587"/>
  <c r="AA140" i="587"/>
  <c r="AB140" i="587"/>
  <c r="AC124" i="587" s="1"/>
  <c r="N140" i="587"/>
  <c r="AF72" i="588"/>
  <c r="AG56" i="588" s="1"/>
  <c r="AE72" i="588"/>
  <c r="N72" i="588"/>
  <c r="P91" i="587"/>
  <c r="Q91" i="587"/>
  <c r="Q44" i="588"/>
  <c r="P44" i="588"/>
  <c r="N55" i="587"/>
  <c r="AA55" i="587"/>
  <c r="AB55" i="587"/>
  <c r="AC39" i="587" s="1"/>
  <c r="Q134" i="587"/>
  <c r="P134" i="587"/>
  <c r="N89" i="588"/>
  <c r="AF89" i="588"/>
  <c r="AG73" i="588" s="1"/>
  <c r="AE89" i="588"/>
  <c r="AB106" i="587"/>
  <c r="AC90" i="587" s="1"/>
  <c r="AA106" i="587"/>
  <c r="N106" i="587"/>
  <c r="Q7" i="587"/>
  <c r="P7" i="587"/>
  <c r="P63" i="587"/>
  <c r="Q63" i="587"/>
  <c r="Q42" i="588"/>
  <c r="P42" i="588"/>
  <c r="P113" i="587"/>
  <c r="Q113" i="587"/>
  <c r="N21" i="587"/>
  <c r="AB21" i="587"/>
  <c r="AC5" i="587" s="1"/>
  <c r="AA21" i="587"/>
  <c r="N38" i="587"/>
  <c r="AB38" i="587"/>
  <c r="AC22" i="587" s="1"/>
  <c r="AA38" i="587"/>
  <c r="P47" i="587"/>
  <c r="Q47" i="587"/>
  <c r="P59" i="587"/>
  <c r="Q59" i="587"/>
  <c r="Q91" i="588"/>
  <c r="P91" i="588"/>
  <c r="Q107" i="588"/>
  <c r="P107" i="588"/>
  <c r="Q40" i="588"/>
  <c r="P40" i="588"/>
  <c r="AA5" i="587"/>
  <c r="N8" i="587"/>
  <c r="AB39" i="587"/>
  <c r="AA43" i="587"/>
  <c r="AA47" i="587"/>
  <c r="N58" i="587"/>
  <c r="N62" i="587"/>
  <c r="N89" i="587"/>
  <c r="AA91" i="587"/>
  <c r="N108" i="587"/>
  <c r="N112" i="587"/>
  <c r="N116" i="587"/>
  <c r="AB135" i="587"/>
  <c r="N6" i="588"/>
  <c r="N60" i="588"/>
  <c r="N64" i="588"/>
  <c r="N73" i="588"/>
  <c r="AB5" i="587"/>
  <c r="AA22" i="587"/>
  <c r="P42" i="587"/>
  <c r="P46" i="587"/>
  <c r="AB47" i="587"/>
  <c r="AA59" i="587"/>
  <c r="AA63" i="587"/>
  <c r="N74" i="587"/>
  <c r="AB91" i="587"/>
  <c r="N107" i="587"/>
  <c r="AA109" i="587"/>
  <c r="AA113" i="587"/>
  <c r="AA117" i="587"/>
  <c r="N125" i="587"/>
  <c r="N129" i="587"/>
  <c r="N133" i="587"/>
  <c r="N5" i="588"/>
  <c r="AE7" i="588"/>
  <c r="M21" i="588"/>
  <c r="P24" i="588"/>
  <c r="P28" i="588"/>
  <c r="P39" i="588"/>
  <c r="N43" i="588"/>
  <c r="AE57" i="588"/>
  <c r="AE61" i="588"/>
  <c r="P74" i="588"/>
  <c r="P90" i="588"/>
  <c r="N140" i="588"/>
  <c r="F2" i="587"/>
  <c r="AB22" i="587"/>
  <c r="AB59" i="587"/>
  <c r="AB63" i="587"/>
  <c r="AA90" i="587"/>
  <c r="AB113" i="587"/>
  <c r="AB117" i="587"/>
  <c r="AA126" i="587"/>
  <c r="AA130" i="587"/>
  <c r="AA134" i="587"/>
  <c r="H1" i="588"/>
  <c r="N23" i="588"/>
  <c r="N27" i="588"/>
  <c r="AE40" i="588"/>
  <c r="AE44" i="588"/>
  <c r="AF61" i="588"/>
  <c r="AE91" i="588"/>
  <c r="AF108" i="588"/>
  <c r="N126" i="588"/>
  <c r="AA42" i="587"/>
  <c r="AA46" i="587"/>
  <c r="AB90" i="587"/>
  <c r="N111" i="587"/>
  <c r="N115" i="587"/>
  <c r="AB126" i="587"/>
  <c r="AB130" i="587"/>
  <c r="AB134" i="587"/>
  <c r="N9" i="588"/>
  <c r="AE24" i="588"/>
  <c r="AF40" i="588"/>
  <c r="AF44" i="588"/>
  <c r="AE56" i="588"/>
  <c r="AA8" i="587"/>
  <c r="P41" i="587"/>
  <c r="N56" i="587"/>
  <c r="AA58" i="587"/>
  <c r="AA62" i="587"/>
  <c r="M72" i="587"/>
  <c r="P73" i="587"/>
  <c r="AA89" i="587"/>
  <c r="AA108" i="587"/>
  <c r="AA112" i="587"/>
  <c r="AA116" i="587"/>
  <c r="M123" i="587"/>
  <c r="N128" i="587"/>
  <c r="N132" i="587"/>
  <c r="AE6" i="588"/>
  <c r="AF56" i="588"/>
  <c r="AE60" i="588"/>
  <c r="AE64" i="588"/>
  <c r="AF107" i="588"/>
  <c r="M123" i="588"/>
  <c r="P57" i="587"/>
  <c r="P61" i="587"/>
  <c r="AA74" i="587"/>
  <c r="AA125" i="587"/>
  <c r="AA129" i="587"/>
  <c r="AE43" i="588"/>
  <c r="P59" i="588"/>
  <c r="P63" i="588"/>
  <c r="AE73" i="588"/>
  <c r="AA107" i="587"/>
  <c r="N110" i="587"/>
  <c r="N114" i="587"/>
  <c r="N118" i="587"/>
  <c r="AE5" i="588"/>
  <c r="AF73" i="588"/>
  <c r="AE126" i="588"/>
  <c r="N5" i="587"/>
  <c r="P44" i="587"/>
  <c r="AA115" i="587"/>
  <c r="P26" i="588"/>
  <c r="P6" i="587"/>
  <c r="P39" i="587"/>
  <c r="AA132" i="587"/>
  <c r="M106" i="588"/>
  <c r="P127" i="587"/>
  <c r="P131" i="587"/>
  <c r="AE140" i="588"/>
  <c r="N56" i="588"/>
  <c r="Q23" i="585"/>
  <c r="P23" i="585"/>
  <c r="Q25" i="585"/>
  <c r="P25" i="585"/>
  <c r="Q27" i="585"/>
  <c r="P27" i="585"/>
  <c r="Q73" i="585"/>
  <c r="P73" i="585"/>
  <c r="Q125" i="585"/>
  <c r="P125" i="585"/>
  <c r="N106" i="584"/>
  <c r="AB106" i="584"/>
  <c r="AC90" i="584" s="1"/>
  <c r="AA106" i="584"/>
  <c r="Q75" i="585"/>
  <c r="P75" i="585"/>
  <c r="P7" i="584"/>
  <c r="Q7" i="584"/>
  <c r="AF38" i="585"/>
  <c r="AG22" i="585" s="1"/>
  <c r="AE38" i="585"/>
  <c r="N38" i="585"/>
  <c r="F2" i="584"/>
  <c r="I3" i="583"/>
  <c r="Q130" i="584"/>
  <c r="P130" i="584"/>
  <c r="Q134" i="584"/>
  <c r="P134" i="584"/>
  <c r="N72" i="585"/>
  <c r="AF72" i="585"/>
  <c r="AG56" i="585" s="1"/>
  <c r="AE72" i="585"/>
  <c r="P41" i="585"/>
  <c r="Q41" i="585"/>
  <c r="AF140" i="585"/>
  <c r="AG124" i="585" s="1"/>
  <c r="AE140" i="585"/>
  <c r="N140" i="585"/>
  <c r="Q8" i="584"/>
  <c r="P8" i="584"/>
  <c r="P42" i="584"/>
  <c r="Q42" i="584"/>
  <c r="AB22" i="584"/>
  <c r="AB73" i="584"/>
  <c r="Q107" i="584"/>
  <c r="M123" i="584"/>
  <c r="Q7" i="585"/>
  <c r="AE21" i="585"/>
  <c r="M55" i="585"/>
  <c r="N58" i="585"/>
  <c r="Q59" i="585"/>
  <c r="N62" i="585"/>
  <c r="Q63" i="585"/>
  <c r="AF90" i="585"/>
  <c r="AE123" i="585"/>
  <c r="N6" i="584"/>
  <c r="N41" i="584"/>
  <c r="N45" i="584"/>
  <c r="N58" i="584"/>
  <c r="N62" i="584"/>
  <c r="N91" i="584"/>
  <c r="N110" i="584"/>
  <c r="N114" i="584"/>
  <c r="N118" i="584"/>
  <c r="N128" i="584"/>
  <c r="N132" i="584"/>
  <c r="H1" i="585"/>
  <c r="N21" i="585"/>
  <c r="AE25" i="585"/>
  <c r="N40" i="585"/>
  <c r="N44" i="585"/>
  <c r="AF89" i="585"/>
  <c r="AG73" i="585" s="1"/>
  <c r="N123" i="585"/>
  <c r="N5" i="584"/>
  <c r="N90" i="584"/>
  <c r="AA111" i="584"/>
  <c r="AA115" i="584"/>
  <c r="M140" i="584"/>
  <c r="P5" i="585"/>
  <c r="N9" i="585"/>
  <c r="P24" i="585"/>
  <c r="AF25" i="585"/>
  <c r="P28" i="585"/>
  <c r="N39" i="585"/>
  <c r="AE41" i="585"/>
  <c r="N57" i="585"/>
  <c r="N61" i="585"/>
  <c r="M106" i="585"/>
  <c r="N109" i="585"/>
  <c r="P126" i="585"/>
  <c r="AB7" i="584"/>
  <c r="AB42" i="584"/>
  <c r="N89" i="584"/>
  <c r="AF41" i="585"/>
  <c r="N56" i="585"/>
  <c r="N40" i="584"/>
  <c r="O89" i="584"/>
  <c r="AA6" i="584"/>
  <c r="M21" i="584"/>
  <c r="N22" i="584"/>
  <c r="M38" i="584"/>
  <c r="AA41" i="584"/>
  <c r="AA45" i="584"/>
  <c r="M55" i="584"/>
  <c r="N56" i="584"/>
  <c r="AA58" i="584"/>
  <c r="AA62" i="584"/>
  <c r="M72" i="584"/>
  <c r="N73" i="584"/>
  <c r="AA91" i="584"/>
  <c r="AA110" i="584"/>
  <c r="AA114" i="584"/>
  <c r="AA118" i="584"/>
  <c r="AA128" i="584"/>
  <c r="AA132" i="584"/>
  <c r="AE5" i="585"/>
  <c r="N8" i="585"/>
  <c r="AE40" i="585"/>
  <c r="AE44" i="585"/>
  <c r="N60" i="585"/>
  <c r="N64" i="585"/>
  <c r="N90" i="585"/>
  <c r="N108" i="585"/>
  <c r="AF126" i="585"/>
  <c r="P44" i="584"/>
  <c r="P57" i="584"/>
  <c r="P61" i="584"/>
  <c r="P74" i="584"/>
  <c r="AB91" i="584"/>
  <c r="P127" i="584"/>
  <c r="P131" i="584"/>
  <c r="P135" i="584"/>
  <c r="AE9" i="585"/>
  <c r="P22" i="585"/>
  <c r="P43" i="585"/>
  <c r="AE57" i="585"/>
  <c r="AE61" i="585"/>
  <c r="P91" i="585"/>
  <c r="AE109" i="585"/>
  <c r="P124" i="585"/>
  <c r="E8" i="583"/>
  <c r="P47" i="584"/>
  <c r="P60" i="584"/>
  <c r="P64" i="584"/>
  <c r="AA89" i="584"/>
  <c r="P108" i="584"/>
  <c r="P112" i="584"/>
  <c r="P116" i="584"/>
  <c r="P126" i="584"/>
  <c r="AE60" i="585"/>
  <c r="AE64" i="585"/>
  <c r="AE108" i="585"/>
  <c r="P40" i="581"/>
  <c r="Q40" i="581"/>
  <c r="N72" i="581"/>
  <c r="AA72" i="581"/>
  <c r="AB72" i="581"/>
  <c r="AC56" i="581" s="1"/>
  <c r="Q124" i="582"/>
  <c r="P124" i="582"/>
  <c r="N106" i="581"/>
  <c r="AB106" i="581"/>
  <c r="AC90" i="581" s="1"/>
  <c r="AA106" i="581"/>
  <c r="Q132" i="581"/>
  <c r="P132" i="581"/>
  <c r="Q22" i="582"/>
  <c r="P22" i="582"/>
  <c r="Q42" i="582"/>
  <c r="P42" i="582"/>
  <c r="Q38" i="581"/>
  <c r="R22" i="581" s="1"/>
  <c r="Q118" i="581"/>
  <c r="P118" i="581"/>
  <c r="P127" i="581"/>
  <c r="Q127" i="581"/>
  <c r="P135" i="581"/>
  <c r="Q135" i="581"/>
  <c r="Q107" i="582"/>
  <c r="P107" i="582"/>
  <c r="I3" i="580"/>
  <c r="F2" i="581"/>
  <c r="Q62" i="581"/>
  <c r="P62" i="581"/>
  <c r="P92" i="581"/>
  <c r="Q92" i="581"/>
  <c r="Q114" i="581"/>
  <c r="P114" i="581"/>
  <c r="P91" i="582"/>
  <c r="Q91" i="582"/>
  <c r="Q110" i="581"/>
  <c r="P110" i="581"/>
  <c r="P89" i="582"/>
  <c r="Q89" i="582"/>
  <c r="R73" i="582" s="1"/>
  <c r="P5" i="581"/>
  <c r="Q5" i="581"/>
  <c r="Q39" i="581"/>
  <c r="P39" i="581"/>
  <c r="Q128" i="581"/>
  <c r="P128" i="581"/>
  <c r="Q108" i="582"/>
  <c r="P108" i="582"/>
  <c r="Q73" i="582"/>
  <c r="P73" i="582"/>
  <c r="Q58" i="581"/>
  <c r="P58" i="581"/>
  <c r="P131" i="581"/>
  <c r="Q131" i="581"/>
  <c r="Q6" i="581"/>
  <c r="P6" i="581"/>
  <c r="P44" i="581"/>
  <c r="Q44" i="581"/>
  <c r="N140" i="581"/>
  <c r="AB140" i="581"/>
  <c r="AC124" i="581" s="1"/>
  <c r="AA140" i="581"/>
  <c r="P41" i="582"/>
  <c r="Q41" i="582"/>
  <c r="AB7" i="581"/>
  <c r="AB59" i="581"/>
  <c r="AA128" i="581"/>
  <c r="AA132" i="581"/>
  <c r="AE22" i="582"/>
  <c r="Q26" i="582"/>
  <c r="M55" i="582"/>
  <c r="AA6" i="581"/>
  <c r="M21" i="581"/>
  <c r="P22" i="581"/>
  <c r="AB40" i="581"/>
  <c r="P43" i="581"/>
  <c r="AB44" i="581"/>
  <c r="N56" i="581"/>
  <c r="AA58" i="581"/>
  <c r="AA62" i="581"/>
  <c r="AB92" i="581"/>
  <c r="AA110" i="581"/>
  <c r="AA114" i="581"/>
  <c r="AA118" i="581"/>
  <c r="N126" i="581"/>
  <c r="N130" i="581"/>
  <c r="N134" i="581"/>
  <c r="AE8" i="582"/>
  <c r="P25" i="582"/>
  <c r="N38" i="582"/>
  <c r="N40" i="582"/>
  <c r="N44" i="582"/>
  <c r="N56" i="582"/>
  <c r="AE58" i="582"/>
  <c r="AE62" i="582"/>
  <c r="M72" i="582"/>
  <c r="P75" i="582"/>
  <c r="P90" i="582"/>
  <c r="AE108" i="582"/>
  <c r="N140" i="582"/>
  <c r="AB6" i="581"/>
  <c r="P38" i="581"/>
  <c r="AA39" i="581"/>
  <c r="P57" i="581"/>
  <c r="AB58" i="581"/>
  <c r="P61" i="581"/>
  <c r="AB62" i="581"/>
  <c r="M89" i="581"/>
  <c r="P90" i="581"/>
  <c r="P109" i="581"/>
  <c r="AB110" i="581"/>
  <c r="P113" i="581"/>
  <c r="AB114" i="581"/>
  <c r="P117" i="581"/>
  <c r="AB118" i="581"/>
  <c r="AA127" i="581"/>
  <c r="AA131" i="581"/>
  <c r="AA135" i="581"/>
  <c r="P7" i="582"/>
  <c r="N28" i="582"/>
  <c r="N39" i="582"/>
  <c r="AE41" i="582"/>
  <c r="P57" i="582"/>
  <c r="P61" i="582"/>
  <c r="N74" i="582"/>
  <c r="AE91" i="582"/>
  <c r="AF108" i="582"/>
  <c r="E8" i="580"/>
  <c r="H1" i="581"/>
  <c r="AA5" i="581"/>
  <c r="M55" i="581"/>
  <c r="AB127" i="581"/>
  <c r="AB131" i="581"/>
  <c r="AB135" i="581"/>
  <c r="AF41" i="582"/>
  <c r="N60" i="582"/>
  <c r="N64" i="582"/>
  <c r="O72" i="582"/>
  <c r="AF91" i="582"/>
  <c r="AE107" i="582"/>
  <c r="AB5" i="581"/>
  <c r="AA38" i="581"/>
  <c r="P42" i="581"/>
  <c r="N74" i="581"/>
  <c r="N107" i="581"/>
  <c r="AA109" i="581"/>
  <c r="AA113" i="581"/>
  <c r="AA117" i="581"/>
  <c r="N125" i="581"/>
  <c r="N129" i="581"/>
  <c r="N133" i="581"/>
  <c r="N5" i="582"/>
  <c r="AE7" i="582"/>
  <c r="M21" i="582"/>
  <c r="AE57" i="582"/>
  <c r="AE61" i="582"/>
  <c r="AF107" i="582"/>
  <c r="M123" i="582"/>
  <c r="P126" i="582"/>
  <c r="P60" i="581"/>
  <c r="P108" i="581"/>
  <c r="P112" i="581"/>
  <c r="P116" i="581"/>
  <c r="AA126" i="581"/>
  <c r="AA130" i="581"/>
  <c r="AA134" i="581"/>
  <c r="P6" i="582"/>
  <c r="N27" i="582"/>
  <c r="AE40" i="582"/>
  <c r="AE44" i="582"/>
  <c r="N7" i="581"/>
  <c r="AA56" i="581"/>
  <c r="N59" i="581"/>
  <c r="N9" i="582"/>
  <c r="AE28" i="582"/>
  <c r="P43" i="582"/>
  <c r="AE56" i="582"/>
  <c r="N59" i="582"/>
  <c r="N63" i="582"/>
  <c r="AE74" i="582"/>
  <c r="AE89" i="582"/>
  <c r="N109" i="582"/>
  <c r="AE126" i="582"/>
  <c r="P41" i="581"/>
  <c r="P45" i="581"/>
  <c r="AB56" i="581"/>
  <c r="AA60" i="581"/>
  <c r="M123" i="581"/>
  <c r="AE6" i="582"/>
  <c r="P23" i="582"/>
  <c r="AF89" i="582"/>
  <c r="AG73" i="582" s="1"/>
  <c r="AA74" i="581"/>
  <c r="P111" i="581"/>
  <c r="P115" i="581"/>
  <c r="M106" i="582"/>
  <c r="AA41" i="581"/>
  <c r="AA45" i="581"/>
  <c r="AA107" i="581"/>
  <c r="AE5" i="582"/>
  <c r="AE38" i="582"/>
  <c r="AE140" i="582"/>
  <c r="N55" i="578"/>
  <c r="AA55" i="578"/>
  <c r="AB55" i="578"/>
  <c r="AC39" i="578" s="1"/>
  <c r="Q40" i="579"/>
  <c r="P40" i="579"/>
  <c r="I3" i="577"/>
  <c r="F2" i="578"/>
  <c r="Q107" i="578"/>
  <c r="P107" i="578"/>
  <c r="Q112" i="578"/>
  <c r="P112" i="578"/>
  <c r="Q130" i="578"/>
  <c r="P130" i="578"/>
  <c r="N38" i="579"/>
  <c r="AF38" i="579"/>
  <c r="AG22" i="579" s="1"/>
  <c r="AE38" i="579"/>
  <c r="Q117" i="578"/>
  <c r="P117" i="578"/>
  <c r="Q124" i="579"/>
  <c r="P124" i="579"/>
  <c r="Q90" i="578"/>
  <c r="P90" i="578"/>
  <c r="Q126" i="578"/>
  <c r="P126" i="578"/>
  <c r="Q58" i="579"/>
  <c r="P58" i="579"/>
  <c r="Q91" i="579"/>
  <c r="P91" i="579"/>
  <c r="Q60" i="578"/>
  <c r="P60" i="578"/>
  <c r="Q108" i="578"/>
  <c r="P108" i="578"/>
  <c r="Q113" i="578"/>
  <c r="P113" i="578"/>
  <c r="Q41" i="579"/>
  <c r="P41" i="579"/>
  <c r="Q107" i="579"/>
  <c r="P107" i="579"/>
  <c r="Q74" i="578"/>
  <c r="P74" i="578"/>
  <c r="AF21" i="579"/>
  <c r="AG5" i="579" s="1"/>
  <c r="AE21" i="579"/>
  <c r="N21" i="579"/>
  <c r="Q8" i="578"/>
  <c r="P8" i="578"/>
  <c r="Q56" i="578"/>
  <c r="P56" i="578"/>
  <c r="N89" i="579"/>
  <c r="AF89" i="579"/>
  <c r="AG73" i="579" s="1"/>
  <c r="AE89" i="579"/>
  <c r="Q116" i="578"/>
  <c r="P116" i="578"/>
  <c r="Q108" i="579"/>
  <c r="P108" i="579"/>
  <c r="Q61" i="578"/>
  <c r="P61" i="578"/>
  <c r="Q6" i="579"/>
  <c r="P6" i="579"/>
  <c r="Q62" i="579"/>
  <c r="P62" i="579"/>
  <c r="Q106" i="579"/>
  <c r="R90" i="579" s="1"/>
  <c r="P106" i="579"/>
  <c r="Q134" i="578"/>
  <c r="P134" i="578"/>
  <c r="Q42" i="579"/>
  <c r="P42" i="579"/>
  <c r="AB6" i="578"/>
  <c r="AA39" i="578"/>
  <c r="AB22" i="578"/>
  <c r="Q42" i="578"/>
  <c r="O55" i="578"/>
  <c r="H1" i="579"/>
  <c r="Q24" i="579"/>
  <c r="N7" i="578"/>
  <c r="P125" i="578"/>
  <c r="P129" i="578"/>
  <c r="P133" i="578"/>
  <c r="N9" i="579"/>
  <c r="N22" i="579"/>
  <c r="N55" i="579"/>
  <c r="N57" i="579"/>
  <c r="N61" i="579"/>
  <c r="M140" i="579"/>
  <c r="AA8" i="578"/>
  <c r="AA60" i="578"/>
  <c r="M72" i="578"/>
  <c r="AA89" i="578"/>
  <c r="N106" i="578"/>
  <c r="AA108" i="578"/>
  <c r="AA112" i="578"/>
  <c r="AA116" i="578"/>
  <c r="M123" i="578"/>
  <c r="N128" i="578"/>
  <c r="N132" i="578"/>
  <c r="AE6" i="579"/>
  <c r="AE58" i="579"/>
  <c r="AE62" i="579"/>
  <c r="M72" i="579"/>
  <c r="AE108" i="579"/>
  <c r="AB108" i="578"/>
  <c r="AB112" i="578"/>
  <c r="AF6" i="579"/>
  <c r="N6" i="578"/>
  <c r="N39" i="578"/>
  <c r="AA41" i="578"/>
  <c r="AA45" i="578"/>
  <c r="N58" i="578"/>
  <c r="N62" i="578"/>
  <c r="AB74" i="578"/>
  <c r="AA107" i="578"/>
  <c r="N110" i="578"/>
  <c r="N114" i="578"/>
  <c r="N118" i="578"/>
  <c r="N140" i="578"/>
  <c r="AE5" i="579"/>
  <c r="N8" i="579"/>
  <c r="AE23" i="579"/>
  <c r="AE27" i="579"/>
  <c r="AF40" i="579"/>
  <c r="P43" i="579"/>
  <c r="P56" i="579"/>
  <c r="N60" i="579"/>
  <c r="N64" i="579"/>
  <c r="N73" i="579"/>
  <c r="AF91" i="579"/>
  <c r="AE107" i="579"/>
  <c r="P40" i="578"/>
  <c r="P44" i="578"/>
  <c r="AA59" i="578"/>
  <c r="AA73" i="578"/>
  <c r="P92" i="578"/>
  <c r="AB107" i="578"/>
  <c r="AA111" i="578"/>
  <c r="AA115" i="578"/>
  <c r="AA124" i="578"/>
  <c r="N127" i="578"/>
  <c r="N131" i="578"/>
  <c r="N135" i="578"/>
  <c r="AF5" i="579"/>
  <c r="AE9" i="579"/>
  <c r="P26" i="579"/>
  <c r="AE39" i="579"/>
  <c r="AE57" i="579"/>
  <c r="AE61" i="579"/>
  <c r="P74" i="579"/>
  <c r="AF107" i="579"/>
  <c r="M123" i="579"/>
  <c r="P126" i="579"/>
  <c r="M38" i="578"/>
  <c r="N91" i="578"/>
  <c r="AA106" i="578"/>
  <c r="AA128" i="578"/>
  <c r="AA132" i="578"/>
  <c r="AE22" i="579"/>
  <c r="AE43" i="579"/>
  <c r="AE106" i="579"/>
  <c r="N125" i="579"/>
  <c r="P5" i="578"/>
  <c r="AA40" i="578"/>
  <c r="AA44" i="578"/>
  <c r="N57" i="578"/>
  <c r="AA92" i="578"/>
  <c r="N109" i="578"/>
  <c r="N7" i="579"/>
  <c r="AF22" i="579"/>
  <c r="AE26" i="579"/>
  <c r="AE56" i="579"/>
  <c r="N59" i="579"/>
  <c r="N63" i="579"/>
  <c r="AE74" i="579"/>
  <c r="AF106" i="579"/>
  <c r="AG90" i="579" s="1"/>
  <c r="N109" i="579"/>
  <c r="AE126" i="579"/>
  <c r="M21" i="578"/>
  <c r="AA58" i="578"/>
  <c r="AA62" i="578"/>
  <c r="AA114" i="578"/>
  <c r="AA118" i="578"/>
  <c r="AA140" i="578"/>
  <c r="AE60" i="579"/>
  <c r="AE64" i="579"/>
  <c r="AE55" i="579"/>
  <c r="AE73" i="579"/>
  <c r="AA5" i="578"/>
  <c r="AB39" i="578"/>
  <c r="AE25" i="579"/>
  <c r="AF73" i="579"/>
  <c r="N5" i="579"/>
  <c r="N38" i="576"/>
  <c r="AF38" i="576"/>
  <c r="AG22" i="576" s="1"/>
  <c r="AE38" i="576"/>
  <c r="AF21" i="576"/>
  <c r="AG5" i="576" s="1"/>
  <c r="AE21" i="576"/>
  <c r="N21" i="576"/>
  <c r="Q59" i="575"/>
  <c r="P59" i="575"/>
  <c r="Q64" i="575"/>
  <c r="P64" i="575"/>
  <c r="P107" i="575"/>
  <c r="Q107" i="575"/>
  <c r="N55" i="576"/>
  <c r="AF55" i="576"/>
  <c r="AG39" i="576" s="1"/>
  <c r="AE55" i="576"/>
  <c r="N89" i="576"/>
  <c r="AF89" i="576"/>
  <c r="AG73" i="576" s="1"/>
  <c r="AE89" i="576"/>
  <c r="Q124" i="576"/>
  <c r="P124" i="576"/>
  <c r="I3" i="574"/>
  <c r="F2" i="575"/>
  <c r="N55" i="575"/>
  <c r="AB55" i="575"/>
  <c r="AC39" i="575" s="1"/>
  <c r="AA55" i="575"/>
  <c r="Q64" i="576"/>
  <c r="P64" i="576"/>
  <c r="AB140" i="575"/>
  <c r="AC124" i="575" s="1"/>
  <c r="AA140" i="575"/>
  <c r="N140" i="575"/>
  <c r="P43" i="576"/>
  <c r="Q43" i="576"/>
  <c r="AB21" i="575"/>
  <c r="AC5" i="575" s="1"/>
  <c r="AA21" i="575"/>
  <c r="N21" i="575"/>
  <c r="Q60" i="575"/>
  <c r="P60" i="575"/>
  <c r="Q90" i="575"/>
  <c r="P90" i="575"/>
  <c r="Q134" i="575"/>
  <c r="P134" i="575"/>
  <c r="Q6" i="576"/>
  <c r="P6" i="576"/>
  <c r="Q108" i="575"/>
  <c r="P108" i="575"/>
  <c r="Q130" i="575"/>
  <c r="P130" i="575"/>
  <c r="P107" i="576"/>
  <c r="Q107" i="576"/>
  <c r="Q126" i="575"/>
  <c r="P126" i="575"/>
  <c r="Q60" i="576"/>
  <c r="P60" i="576"/>
  <c r="Q123" i="576"/>
  <c r="R107" i="576" s="1"/>
  <c r="P123" i="576"/>
  <c r="N38" i="575"/>
  <c r="AB38" i="575"/>
  <c r="AC22" i="575" s="1"/>
  <c r="AA38" i="575"/>
  <c r="AB72" i="575"/>
  <c r="AC56" i="575" s="1"/>
  <c r="AA72" i="575"/>
  <c r="N72" i="575"/>
  <c r="Q44" i="576"/>
  <c r="P44" i="576"/>
  <c r="P91" i="576"/>
  <c r="Q91" i="576"/>
  <c r="Q63" i="575"/>
  <c r="P63" i="575"/>
  <c r="Q74" i="575"/>
  <c r="P74" i="575"/>
  <c r="Q56" i="576"/>
  <c r="P56" i="576"/>
  <c r="AB6" i="575"/>
  <c r="AA39" i="575"/>
  <c r="N42" i="575"/>
  <c r="Q43" i="575"/>
  <c r="N46" i="575"/>
  <c r="Q47" i="575"/>
  <c r="AB109" i="575"/>
  <c r="AB113" i="575"/>
  <c r="AB117" i="575"/>
  <c r="H1" i="576"/>
  <c r="AB5" i="575"/>
  <c r="AA22" i="575"/>
  <c r="AA59" i="575"/>
  <c r="AA63" i="575"/>
  <c r="N106" i="575"/>
  <c r="AA108" i="575"/>
  <c r="M123" i="575"/>
  <c r="N128" i="575"/>
  <c r="N132" i="575"/>
  <c r="AE6" i="576"/>
  <c r="P23" i="576"/>
  <c r="P27" i="576"/>
  <c r="N42" i="576"/>
  <c r="AE60" i="576"/>
  <c r="AE64" i="576"/>
  <c r="M72" i="576"/>
  <c r="P75" i="576"/>
  <c r="P90" i="576"/>
  <c r="AE123" i="576"/>
  <c r="N140" i="576"/>
  <c r="P8" i="575"/>
  <c r="AB22" i="575"/>
  <c r="P58" i="575"/>
  <c r="AB59" i="575"/>
  <c r="P62" i="575"/>
  <c r="AB63" i="575"/>
  <c r="P111" i="575"/>
  <c r="P115" i="575"/>
  <c r="AF6" i="576"/>
  <c r="P9" i="576"/>
  <c r="P22" i="576"/>
  <c r="AE43" i="576"/>
  <c r="P59" i="576"/>
  <c r="AF60" i="576"/>
  <c r="P63" i="576"/>
  <c r="AF64" i="576"/>
  <c r="N74" i="576"/>
  <c r="AE91" i="576"/>
  <c r="AF123" i="576"/>
  <c r="AG107" i="576" s="1"/>
  <c r="N126" i="576"/>
  <c r="N7" i="575"/>
  <c r="N57" i="575"/>
  <c r="N61" i="575"/>
  <c r="N65" i="575"/>
  <c r="AB74" i="575"/>
  <c r="AA107" i="575"/>
  <c r="N110" i="575"/>
  <c r="N114" i="575"/>
  <c r="N118" i="575"/>
  <c r="AE5" i="576"/>
  <c r="N8" i="576"/>
  <c r="AF43" i="576"/>
  <c r="P41" i="575"/>
  <c r="P45" i="575"/>
  <c r="K55" i="575"/>
  <c r="P92" i="575"/>
  <c r="AE59" i="576"/>
  <c r="AE63" i="576"/>
  <c r="N40" i="575"/>
  <c r="N44" i="575"/>
  <c r="N91" i="575"/>
  <c r="AA106" i="575"/>
  <c r="AA128" i="575"/>
  <c r="AA132" i="575"/>
  <c r="AE22" i="576"/>
  <c r="N25" i="576"/>
  <c r="AE42" i="576"/>
  <c r="N125" i="576"/>
  <c r="P56" i="575"/>
  <c r="AA92" i="575"/>
  <c r="N109" i="575"/>
  <c r="N113" i="575"/>
  <c r="N117" i="575"/>
  <c r="P127" i="575"/>
  <c r="P131" i="575"/>
  <c r="P135" i="575"/>
  <c r="N7" i="576"/>
  <c r="AF22" i="576"/>
  <c r="AE26" i="576"/>
  <c r="P41" i="576"/>
  <c r="N57" i="576"/>
  <c r="N61" i="576"/>
  <c r="N65" i="576"/>
  <c r="AE74" i="576"/>
  <c r="N109" i="576"/>
  <c r="AE126" i="576"/>
  <c r="AA57" i="575"/>
  <c r="AA61" i="575"/>
  <c r="AA65" i="575"/>
  <c r="AA110" i="575"/>
  <c r="AA114" i="575"/>
  <c r="AA118" i="575"/>
  <c r="P6" i="575"/>
  <c r="N22" i="575"/>
  <c r="P39" i="575"/>
  <c r="M89" i="575"/>
  <c r="AA135" i="575"/>
  <c r="M106" i="576"/>
  <c r="P5" i="575"/>
  <c r="AA40" i="575"/>
  <c r="AA44" i="575"/>
  <c r="AA91" i="575"/>
  <c r="AE25" i="576"/>
  <c r="AE125" i="576"/>
  <c r="AE140" i="576"/>
  <c r="N5" i="576"/>
  <c r="Q126" i="572"/>
  <c r="P126" i="572"/>
  <c r="AF21" i="573"/>
  <c r="AG5" i="573" s="1"/>
  <c r="AE21" i="573"/>
  <c r="N21" i="573"/>
  <c r="Q60" i="573"/>
  <c r="P60" i="573"/>
  <c r="Q41" i="572"/>
  <c r="P41" i="572"/>
  <c r="P43" i="572"/>
  <c r="Q43" i="572"/>
  <c r="N89" i="572"/>
  <c r="AB89" i="572"/>
  <c r="AC73" i="572" s="1"/>
  <c r="AA89" i="572"/>
  <c r="Q89" i="573"/>
  <c r="R73" i="573" s="1"/>
  <c r="P89" i="573"/>
  <c r="Q124" i="573"/>
  <c r="P124" i="573"/>
  <c r="Q117" i="572"/>
  <c r="P117" i="572"/>
  <c r="Q107" i="573"/>
  <c r="P107" i="573"/>
  <c r="Q90" i="572"/>
  <c r="P90" i="572"/>
  <c r="Q134" i="572"/>
  <c r="P134" i="572"/>
  <c r="Q91" i="573"/>
  <c r="P91" i="573"/>
  <c r="Q43" i="573"/>
  <c r="P43" i="573"/>
  <c r="N55" i="572"/>
  <c r="AB55" i="572"/>
  <c r="AC39" i="572" s="1"/>
  <c r="AA55" i="572"/>
  <c r="AB72" i="572"/>
  <c r="AC56" i="572" s="1"/>
  <c r="AA72" i="572"/>
  <c r="N72" i="572"/>
  <c r="N55" i="573"/>
  <c r="AF55" i="573"/>
  <c r="AG39" i="573" s="1"/>
  <c r="AE55" i="573"/>
  <c r="Q113" i="572"/>
  <c r="P113" i="572"/>
  <c r="N38" i="573"/>
  <c r="AF38" i="573"/>
  <c r="AG22" i="573" s="1"/>
  <c r="AE38" i="573"/>
  <c r="Q41" i="573"/>
  <c r="P41" i="573"/>
  <c r="Q130" i="572"/>
  <c r="P130" i="572"/>
  <c r="Q64" i="573"/>
  <c r="P64" i="573"/>
  <c r="I3" i="571"/>
  <c r="F2" i="572"/>
  <c r="P47" i="572"/>
  <c r="Q47" i="572"/>
  <c r="Q74" i="572"/>
  <c r="P74" i="572"/>
  <c r="Q107" i="572"/>
  <c r="P107" i="572"/>
  <c r="AB21" i="572"/>
  <c r="AC5" i="572" s="1"/>
  <c r="AA21" i="572"/>
  <c r="N21" i="572"/>
  <c r="N38" i="572"/>
  <c r="AB38" i="572"/>
  <c r="AC22" i="572" s="1"/>
  <c r="AA38" i="572"/>
  <c r="AE72" i="573"/>
  <c r="N72" i="573"/>
  <c r="AF72" i="573"/>
  <c r="AG56" i="573" s="1"/>
  <c r="AB6" i="572"/>
  <c r="AA39" i="572"/>
  <c r="N46" i="572"/>
  <c r="P59" i="572"/>
  <c r="AB60" i="572"/>
  <c r="P63" i="572"/>
  <c r="AB64" i="572"/>
  <c r="AA90" i="572"/>
  <c r="AB109" i="572"/>
  <c r="AB113" i="572"/>
  <c r="AB117" i="572"/>
  <c r="N124" i="572"/>
  <c r="AA126" i="572"/>
  <c r="AA130" i="572"/>
  <c r="AA134" i="572"/>
  <c r="P6" i="573"/>
  <c r="AF7" i="573"/>
  <c r="N23" i="573"/>
  <c r="Q24" i="573"/>
  <c r="Q28" i="573"/>
  <c r="Q39" i="573"/>
  <c r="AA5" i="572"/>
  <c r="AB39" i="572"/>
  <c r="AB90" i="572"/>
  <c r="M106" i="572"/>
  <c r="P125" i="572"/>
  <c r="P129" i="572"/>
  <c r="P133" i="572"/>
  <c r="AB134" i="572"/>
  <c r="N63" i="573"/>
  <c r="M140" i="573"/>
  <c r="AB5" i="572"/>
  <c r="AA22" i="572"/>
  <c r="P42" i="572"/>
  <c r="AB43" i="572"/>
  <c r="AB47" i="572"/>
  <c r="AA59" i="572"/>
  <c r="AA63" i="572"/>
  <c r="P73" i="572"/>
  <c r="AA116" i="572"/>
  <c r="M123" i="572"/>
  <c r="N128" i="572"/>
  <c r="N132" i="572"/>
  <c r="AE6" i="573"/>
  <c r="P27" i="573"/>
  <c r="N42" i="573"/>
  <c r="AE60" i="573"/>
  <c r="AE64" i="573"/>
  <c r="P75" i="573"/>
  <c r="P90" i="573"/>
  <c r="AE108" i="573"/>
  <c r="P8" i="572"/>
  <c r="AB22" i="572"/>
  <c r="N45" i="572"/>
  <c r="P58" i="572"/>
  <c r="P62" i="572"/>
  <c r="AA74" i="572"/>
  <c r="P111" i="572"/>
  <c r="P115" i="572"/>
  <c r="AA125" i="572"/>
  <c r="M140" i="572"/>
  <c r="P9" i="573"/>
  <c r="P22" i="573"/>
  <c r="N26" i="573"/>
  <c r="AF39" i="573"/>
  <c r="AE43" i="573"/>
  <c r="P59" i="573"/>
  <c r="AF60" i="573"/>
  <c r="AF64" i="573"/>
  <c r="N74" i="573"/>
  <c r="AE91" i="573"/>
  <c r="N126" i="573"/>
  <c r="N7" i="572"/>
  <c r="N57" i="572"/>
  <c r="N61" i="572"/>
  <c r="N65" i="572"/>
  <c r="AB74" i="572"/>
  <c r="AA107" i="572"/>
  <c r="N110" i="572"/>
  <c r="N114" i="572"/>
  <c r="N118" i="572"/>
  <c r="AE5" i="573"/>
  <c r="N8" i="573"/>
  <c r="AE23" i="573"/>
  <c r="AE27" i="573"/>
  <c r="AF43" i="573"/>
  <c r="AF91" i="573"/>
  <c r="AE107" i="573"/>
  <c r="P92" i="572"/>
  <c r="AB107" i="572"/>
  <c r="AA115" i="572"/>
  <c r="AA124" i="572"/>
  <c r="N127" i="572"/>
  <c r="N131" i="572"/>
  <c r="N135" i="572"/>
  <c r="AF5" i="573"/>
  <c r="AE59" i="573"/>
  <c r="AE63" i="573"/>
  <c r="AF107" i="573"/>
  <c r="M123" i="573"/>
  <c r="N40" i="572"/>
  <c r="N44" i="572"/>
  <c r="N91" i="572"/>
  <c r="AA128" i="572"/>
  <c r="AA132" i="572"/>
  <c r="AE42" i="573"/>
  <c r="P66" i="573"/>
  <c r="N6" i="572"/>
  <c r="N39" i="572"/>
  <c r="P56" i="572"/>
  <c r="N60" i="572"/>
  <c r="N64" i="572"/>
  <c r="N109" i="572"/>
  <c r="N7" i="573"/>
  <c r="AF22" i="573"/>
  <c r="AE26" i="573"/>
  <c r="N57" i="573"/>
  <c r="N61" i="573"/>
  <c r="N65" i="573"/>
  <c r="AE74" i="573"/>
  <c r="AE89" i="573"/>
  <c r="N109" i="573"/>
  <c r="AE126" i="573"/>
  <c r="AA110" i="572"/>
  <c r="AA114" i="572"/>
  <c r="AA118" i="572"/>
  <c r="P25" i="573"/>
  <c r="AF89" i="573"/>
  <c r="AG73" i="573" s="1"/>
  <c r="N22" i="572"/>
  <c r="M106" i="573"/>
  <c r="P5" i="572"/>
  <c r="AA40" i="572"/>
  <c r="AA44" i="572"/>
  <c r="AA91" i="572"/>
  <c r="N5" i="573"/>
  <c r="Q117" i="569"/>
  <c r="P117" i="569"/>
  <c r="Q124" i="570"/>
  <c r="P124" i="570"/>
  <c r="Q61" i="569"/>
  <c r="P61" i="569"/>
  <c r="P134" i="569"/>
  <c r="Q134" i="569"/>
  <c r="N38" i="570"/>
  <c r="AF38" i="570"/>
  <c r="AG22" i="570" s="1"/>
  <c r="AE38" i="570"/>
  <c r="Q91" i="570"/>
  <c r="P91" i="570"/>
  <c r="I3" i="568"/>
  <c r="F2" i="569"/>
  <c r="Q127" i="569"/>
  <c r="P127" i="569"/>
  <c r="Q7" i="570"/>
  <c r="P7" i="570"/>
  <c r="P5" i="569"/>
  <c r="Q5" i="569"/>
  <c r="Q57" i="570"/>
  <c r="P57" i="570"/>
  <c r="Q107" i="570"/>
  <c r="P107" i="570"/>
  <c r="Q41" i="570"/>
  <c r="P41" i="570"/>
  <c r="N55" i="570"/>
  <c r="AF55" i="570"/>
  <c r="AG39" i="570" s="1"/>
  <c r="AE55" i="570"/>
  <c r="Q64" i="569"/>
  <c r="P64" i="569"/>
  <c r="Q113" i="569"/>
  <c r="P113" i="569"/>
  <c r="P130" i="569"/>
  <c r="Q130" i="569"/>
  <c r="Q65" i="570"/>
  <c r="P65" i="570"/>
  <c r="N89" i="569"/>
  <c r="AB89" i="569"/>
  <c r="AC73" i="569" s="1"/>
  <c r="AA89" i="569"/>
  <c r="Q135" i="569"/>
  <c r="P135" i="569"/>
  <c r="Q8" i="570"/>
  <c r="P8" i="570"/>
  <c r="Q6" i="569"/>
  <c r="P6" i="569"/>
  <c r="N55" i="569"/>
  <c r="AB55" i="569"/>
  <c r="AC39" i="569" s="1"/>
  <c r="AA55" i="569"/>
  <c r="Q90" i="569"/>
  <c r="P90" i="569"/>
  <c r="Q44" i="570"/>
  <c r="P44" i="570"/>
  <c r="N72" i="570"/>
  <c r="AF72" i="570"/>
  <c r="AG56" i="570" s="1"/>
  <c r="AE72" i="570"/>
  <c r="Q106" i="570"/>
  <c r="R90" i="570" s="1"/>
  <c r="P106" i="570"/>
  <c r="Q108" i="570"/>
  <c r="P108" i="570"/>
  <c r="Q60" i="569"/>
  <c r="P60" i="569"/>
  <c r="Q65" i="569"/>
  <c r="P65" i="569"/>
  <c r="P126" i="569"/>
  <c r="Q126" i="569"/>
  <c r="N89" i="570"/>
  <c r="AF89" i="570"/>
  <c r="AG73" i="570" s="1"/>
  <c r="AE89" i="570"/>
  <c r="Q131" i="569"/>
  <c r="P131" i="569"/>
  <c r="Q61" i="570"/>
  <c r="P61" i="570"/>
  <c r="Q7" i="569"/>
  <c r="P7" i="569"/>
  <c r="AB72" i="569"/>
  <c r="AC56" i="569" s="1"/>
  <c r="AA72" i="569"/>
  <c r="N72" i="569"/>
  <c r="Q109" i="569"/>
  <c r="P109" i="569"/>
  <c r="AB7" i="569"/>
  <c r="N22" i="569"/>
  <c r="M38" i="569"/>
  <c r="Q40" i="569"/>
  <c r="N43" i="569"/>
  <c r="Q44" i="569"/>
  <c r="N47" i="569"/>
  <c r="AB57" i="569"/>
  <c r="Q91" i="569"/>
  <c r="AB110" i="569"/>
  <c r="AB114" i="569"/>
  <c r="AB118" i="569"/>
  <c r="AA127" i="569"/>
  <c r="AA131" i="569"/>
  <c r="AA135" i="569"/>
  <c r="Q25" i="570"/>
  <c r="AA6" i="569"/>
  <c r="M21" i="569"/>
  <c r="AA60" i="569"/>
  <c r="AA64" i="569"/>
  <c r="N74" i="569"/>
  <c r="N107" i="569"/>
  <c r="AA109" i="569"/>
  <c r="AA113" i="569"/>
  <c r="AA117" i="569"/>
  <c r="N125" i="569"/>
  <c r="N129" i="569"/>
  <c r="N133" i="569"/>
  <c r="N5" i="570"/>
  <c r="AE7" i="570"/>
  <c r="M21" i="570"/>
  <c r="N43" i="570"/>
  <c r="AE57" i="570"/>
  <c r="AE61" i="570"/>
  <c r="AE65" i="570"/>
  <c r="AE108" i="570"/>
  <c r="N140" i="570"/>
  <c r="AF57" i="570"/>
  <c r="P60" i="570"/>
  <c r="AF61" i="570"/>
  <c r="P64" i="570"/>
  <c r="AF65" i="570"/>
  <c r="K72" i="570"/>
  <c r="AF108" i="570"/>
  <c r="P59" i="569"/>
  <c r="AA90" i="569"/>
  <c r="AB109" i="569"/>
  <c r="P116" i="569"/>
  <c r="H1" i="570"/>
  <c r="H1" i="569"/>
  <c r="AA5" i="569"/>
  <c r="N8" i="569"/>
  <c r="AB39" i="569"/>
  <c r="AA43" i="569"/>
  <c r="AA47" i="569"/>
  <c r="N58" i="569"/>
  <c r="N62" i="569"/>
  <c r="Q63" i="569"/>
  <c r="AB90" i="569"/>
  <c r="M106" i="569"/>
  <c r="Q108" i="569"/>
  <c r="N111" i="569"/>
  <c r="Q112" i="569"/>
  <c r="N115" i="569"/>
  <c r="AB126" i="569"/>
  <c r="AB130" i="569"/>
  <c r="AB134" i="569"/>
  <c r="Q6" i="570"/>
  <c r="N9" i="570"/>
  <c r="N22" i="570"/>
  <c r="AE24" i="570"/>
  <c r="AF44" i="570"/>
  <c r="AE56" i="570"/>
  <c r="N59" i="570"/>
  <c r="N63" i="570"/>
  <c r="AE107" i="570"/>
  <c r="AB6" i="569"/>
  <c r="AB64" i="569"/>
  <c r="AB5" i="569"/>
  <c r="AA22" i="569"/>
  <c r="P42" i="569"/>
  <c r="P46" i="569"/>
  <c r="AA59" i="569"/>
  <c r="AA63" i="569"/>
  <c r="P73" i="569"/>
  <c r="AA112" i="569"/>
  <c r="M123" i="569"/>
  <c r="P124" i="569"/>
  <c r="AE6" i="570"/>
  <c r="P23" i="570"/>
  <c r="P27" i="570"/>
  <c r="AE60" i="570"/>
  <c r="AE64" i="570"/>
  <c r="P75" i="570"/>
  <c r="M123" i="570"/>
  <c r="P126" i="570"/>
  <c r="AB117" i="569"/>
  <c r="AA74" i="569"/>
  <c r="N92" i="569"/>
  <c r="AA125" i="569"/>
  <c r="AA129" i="569"/>
  <c r="AA133" i="569"/>
  <c r="M140" i="569"/>
  <c r="N26" i="570"/>
  <c r="AE43" i="570"/>
  <c r="AE106" i="570"/>
  <c r="AB113" i="569"/>
  <c r="AA42" i="569"/>
  <c r="N57" i="569"/>
  <c r="AA107" i="569"/>
  <c r="N110" i="569"/>
  <c r="N114" i="569"/>
  <c r="N118" i="569"/>
  <c r="P128" i="569"/>
  <c r="P132" i="569"/>
  <c r="AE5" i="570"/>
  <c r="P42" i="570"/>
  <c r="AF43" i="570"/>
  <c r="N58" i="570"/>
  <c r="N62" i="570"/>
  <c r="N66" i="570"/>
  <c r="N73" i="570"/>
  <c r="AE75" i="570"/>
  <c r="AF106" i="570"/>
  <c r="AG90" i="570" s="1"/>
  <c r="N109" i="570"/>
  <c r="AE126" i="570"/>
  <c r="AA39" i="569"/>
  <c r="AB60" i="569"/>
  <c r="AF7" i="570"/>
  <c r="N39" i="569"/>
  <c r="AA45" i="569"/>
  <c r="AA92" i="569"/>
  <c r="AF22" i="570"/>
  <c r="AE26" i="570"/>
  <c r="AE74" i="570"/>
  <c r="AE140" i="570"/>
  <c r="P60" i="566"/>
  <c r="Q60" i="566"/>
  <c r="Q62" i="566"/>
  <c r="P62" i="566"/>
  <c r="Q133" i="566"/>
  <c r="P133" i="566"/>
  <c r="Q115" i="566"/>
  <c r="P115" i="566"/>
  <c r="Q43" i="567"/>
  <c r="P43" i="567"/>
  <c r="Q124" i="567"/>
  <c r="P124" i="567"/>
  <c r="N106" i="566"/>
  <c r="AB106" i="566"/>
  <c r="AC90" i="566" s="1"/>
  <c r="AA106" i="566"/>
  <c r="Q58" i="566"/>
  <c r="P58" i="566"/>
  <c r="Q129" i="566"/>
  <c r="P129" i="566"/>
  <c r="P91" i="567"/>
  <c r="Q91" i="567"/>
  <c r="Q59" i="567"/>
  <c r="P59" i="567"/>
  <c r="P107" i="567"/>
  <c r="Q107" i="567"/>
  <c r="AB72" i="566"/>
  <c r="AC56" i="566" s="1"/>
  <c r="AA72" i="566"/>
  <c r="N72" i="566"/>
  <c r="Q74" i="566"/>
  <c r="P74" i="566"/>
  <c r="P132" i="566"/>
  <c r="Q132" i="566"/>
  <c r="N89" i="567"/>
  <c r="AF89" i="567"/>
  <c r="AG73" i="567" s="1"/>
  <c r="AE89" i="567"/>
  <c r="Q111" i="566"/>
  <c r="P111" i="566"/>
  <c r="Q9" i="567"/>
  <c r="P9" i="567"/>
  <c r="Q22" i="567"/>
  <c r="P22" i="567"/>
  <c r="I3" i="565"/>
  <c r="F2" i="566"/>
  <c r="Q125" i="566"/>
  <c r="P125" i="566"/>
  <c r="Q8" i="566"/>
  <c r="P8" i="566"/>
  <c r="AB123" i="566"/>
  <c r="AC107" i="566" s="1"/>
  <c r="AA123" i="566"/>
  <c r="N123" i="566"/>
  <c r="Q128" i="566"/>
  <c r="P128" i="566"/>
  <c r="N21" i="567"/>
  <c r="AF21" i="567"/>
  <c r="AG5" i="567" s="1"/>
  <c r="AE21" i="567"/>
  <c r="Q106" i="567"/>
  <c r="R90" i="567" s="1"/>
  <c r="P106" i="567"/>
  <c r="AF72" i="567"/>
  <c r="AG56" i="567" s="1"/>
  <c r="AE72" i="567"/>
  <c r="N72" i="567"/>
  <c r="Q108" i="567"/>
  <c r="P108" i="567"/>
  <c r="Q22" i="566"/>
  <c r="Q43" i="566"/>
  <c r="Q39" i="567"/>
  <c r="G8" i="565"/>
  <c r="AB22" i="566"/>
  <c r="AB38" i="566"/>
  <c r="AC22" i="566" s="1"/>
  <c r="N41" i="566"/>
  <c r="Q42" i="566"/>
  <c r="Q46" i="566"/>
  <c r="AB59" i="566"/>
  <c r="AB63" i="566"/>
  <c r="Q73" i="566"/>
  <c r="AA74" i="566"/>
  <c r="AB89" i="566"/>
  <c r="AC73" i="566" s="1"/>
  <c r="N92" i="566"/>
  <c r="O106" i="566"/>
  <c r="AB108" i="566"/>
  <c r="AB112" i="566"/>
  <c r="AB116" i="566"/>
  <c r="Q124" i="566"/>
  <c r="AA125" i="566"/>
  <c r="AA129" i="566"/>
  <c r="M140" i="566"/>
  <c r="AF6" i="567"/>
  <c r="Q23" i="567"/>
  <c r="Q27" i="567"/>
  <c r="AE43" i="567"/>
  <c r="AF60" i="567"/>
  <c r="AF109" i="567"/>
  <c r="AE124" i="567"/>
  <c r="AA8" i="566"/>
  <c r="P45" i="566"/>
  <c r="N56" i="566"/>
  <c r="AA58" i="566"/>
  <c r="AA62" i="566"/>
  <c r="AB107" i="566"/>
  <c r="AA111" i="566"/>
  <c r="AA115" i="566"/>
  <c r="N127" i="566"/>
  <c r="N131" i="566"/>
  <c r="N135" i="566"/>
  <c r="AF5" i="567"/>
  <c r="AE9" i="567"/>
  <c r="P26" i="567"/>
  <c r="N41" i="567"/>
  <c r="AE59" i="567"/>
  <c r="P74" i="567"/>
  <c r="P90" i="567"/>
  <c r="AE108" i="567"/>
  <c r="N140" i="567"/>
  <c r="P7" i="566"/>
  <c r="AB8" i="566"/>
  <c r="P57" i="566"/>
  <c r="AB58" i="566"/>
  <c r="P61" i="566"/>
  <c r="AB62" i="566"/>
  <c r="P65" i="566"/>
  <c r="P110" i="566"/>
  <c r="AB111" i="566"/>
  <c r="P114" i="566"/>
  <c r="AB115" i="566"/>
  <c r="P118" i="566"/>
  <c r="P8" i="567"/>
  <c r="AF9" i="567"/>
  <c r="AE22" i="567"/>
  <c r="M55" i="567"/>
  <c r="P58" i="567"/>
  <c r="AF59" i="567"/>
  <c r="P62" i="567"/>
  <c r="P73" i="567"/>
  <c r="AE91" i="567"/>
  <c r="AF108" i="567"/>
  <c r="N126" i="567"/>
  <c r="N6" i="566"/>
  <c r="N39" i="566"/>
  <c r="AA41" i="566"/>
  <c r="AA45" i="566"/>
  <c r="M55" i="566"/>
  <c r="N64" i="566"/>
  <c r="N90" i="566"/>
  <c r="AA92" i="566"/>
  <c r="N109" i="566"/>
  <c r="N113" i="566"/>
  <c r="N117" i="566"/>
  <c r="N7" i="567"/>
  <c r="AF22" i="567"/>
  <c r="AE26" i="567"/>
  <c r="M38" i="567"/>
  <c r="N5" i="566"/>
  <c r="N126" i="566"/>
  <c r="N130" i="566"/>
  <c r="N134" i="566"/>
  <c r="N40" i="567"/>
  <c r="M123" i="567"/>
  <c r="AA127" i="566"/>
  <c r="AE106" i="567"/>
  <c r="AA135" i="566"/>
  <c r="N38" i="566"/>
  <c r="AA44" i="566"/>
  <c r="AA56" i="566"/>
  <c r="N59" i="566"/>
  <c r="N63" i="566"/>
  <c r="N89" i="566"/>
  <c r="N108" i="566"/>
  <c r="N112" i="566"/>
  <c r="N116" i="566"/>
  <c r="AB131" i="566"/>
  <c r="N6" i="567"/>
  <c r="AF41" i="567"/>
  <c r="P44" i="567"/>
  <c r="P56" i="567"/>
  <c r="N60" i="567"/>
  <c r="AF73" i="567"/>
  <c r="AF106" i="567"/>
  <c r="AG90" i="567" s="1"/>
  <c r="N109" i="567"/>
  <c r="AE126" i="567"/>
  <c r="M21" i="566"/>
  <c r="P47" i="566"/>
  <c r="AB56" i="566"/>
  <c r="N5" i="567"/>
  <c r="P24" i="567"/>
  <c r="P28" i="567"/>
  <c r="AA5" i="566"/>
  <c r="AA43" i="566"/>
  <c r="AA47" i="566"/>
  <c r="AB90" i="566"/>
  <c r="P107" i="566"/>
  <c r="AE24" i="567"/>
  <c r="AE28" i="567"/>
  <c r="AE56" i="567"/>
  <c r="AE140" i="567"/>
  <c r="AF56" i="567"/>
  <c r="AE140" i="621" l="1"/>
  <c r="Q38" i="620"/>
  <c r="R22" i="620" s="1"/>
  <c r="P42" i="624"/>
  <c r="Q56" i="603"/>
  <c r="P56" i="603"/>
  <c r="P9" i="594"/>
  <c r="Q9" i="594"/>
  <c r="P116" i="608"/>
  <c r="Q116" i="608"/>
  <c r="P46" i="591"/>
  <c r="Q46" i="591"/>
  <c r="Q125" i="575"/>
  <c r="P125" i="575"/>
  <c r="P22" i="578"/>
  <c r="Q22" i="578"/>
  <c r="P62" i="609"/>
  <c r="Q62" i="609"/>
  <c r="P73" i="620"/>
  <c r="Q73" i="620"/>
  <c r="P6" i="623"/>
  <c r="Q6" i="623"/>
  <c r="P8" i="608"/>
  <c r="Q8" i="608"/>
  <c r="N89" i="585"/>
  <c r="AE89" i="585"/>
  <c r="P39" i="579"/>
  <c r="Q39" i="579"/>
  <c r="Q115" i="584"/>
  <c r="P116" i="572"/>
  <c r="Q116" i="572"/>
  <c r="Q108" i="617"/>
  <c r="P108" i="617"/>
  <c r="Q132" i="605"/>
  <c r="P132" i="605"/>
  <c r="P45" i="578"/>
  <c r="Q45" i="578"/>
  <c r="P110" i="617"/>
  <c r="Q58" i="614"/>
  <c r="P58" i="614"/>
  <c r="Q56" i="599"/>
  <c r="P56" i="599"/>
  <c r="Q63" i="591"/>
  <c r="P63" i="591"/>
  <c r="Q8" i="581"/>
  <c r="P8" i="581"/>
  <c r="P109" i="620"/>
  <c r="P42" i="617"/>
  <c r="Q42" i="617"/>
  <c r="P90" i="593"/>
  <c r="Q90" i="593"/>
  <c r="P40" i="612"/>
  <c r="Q40" i="612"/>
  <c r="P125" i="590"/>
  <c r="Q125" i="590"/>
  <c r="Q22" i="588"/>
  <c r="P22" i="588"/>
  <c r="Q43" i="620"/>
  <c r="P43" i="620"/>
  <c r="Q111" i="605"/>
  <c r="P111" i="605"/>
  <c r="P47" i="605"/>
  <c r="Q47" i="605"/>
  <c r="Q108" i="597"/>
  <c r="P108" i="597"/>
  <c r="Q109" i="587"/>
  <c r="P109" i="587"/>
  <c r="P42" i="603"/>
  <c r="Q42" i="603"/>
  <c r="P57" i="603"/>
  <c r="Q57" i="603"/>
  <c r="P75" i="579"/>
  <c r="Q75" i="579"/>
  <c r="I3" i="586"/>
  <c r="Q107" i="585"/>
  <c r="P107" i="585"/>
  <c r="N72" i="623"/>
  <c r="P72" i="623" s="1"/>
  <c r="P108" i="615"/>
  <c r="Q108" i="615"/>
  <c r="P92" i="608"/>
  <c r="Q92" i="608"/>
  <c r="P44" i="608"/>
  <c r="Q44" i="608"/>
  <c r="P40" i="587"/>
  <c r="Q40" i="587"/>
  <c r="P108" i="608"/>
  <c r="Q108" i="608"/>
  <c r="AA21" i="623"/>
  <c r="P43" i="599"/>
  <c r="Q43" i="599"/>
  <c r="Q56" i="573"/>
  <c r="P56" i="573"/>
  <c r="P73" i="600"/>
  <c r="Q73" i="600"/>
  <c r="Q46" i="584"/>
  <c r="Q107" i="618"/>
  <c r="P107" i="618"/>
  <c r="Q115" i="611"/>
  <c r="P115" i="611"/>
  <c r="P60" i="603"/>
  <c r="Q60" i="603"/>
  <c r="Q135" i="602"/>
  <c r="Q5" i="605"/>
  <c r="P5" i="605"/>
  <c r="P116" i="575"/>
  <c r="Q116" i="575"/>
  <c r="Q62" i="614"/>
  <c r="P62" i="614"/>
  <c r="Q64" i="609"/>
  <c r="P64" i="609"/>
  <c r="Q39" i="624"/>
  <c r="P39" i="624"/>
  <c r="Q127" i="602"/>
  <c r="Q59" i="597"/>
  <c r="Q115" i="578"/>
  <c r="P115" i="578"/>
  <c r="P28" i="576"/>
  <c r="Q28" i="576"/>
  <c r="Q73" i="581"/>
  <c r="Q8" i="614"/>
  <c r="P8" i="614"/>
  <c r="Q108" i="614"/>
  <c r="P108" i="614"/>
  <c r="Q42" i="614"/>
  <c r="P42" i="614"/>
  <c r="Q109" i="588"/>
  <c r="P109" i="588"/>
  <c r="Q24" i="597"/>
  <c r="P24" i="597"/>
  <c r="Q59" i="593"/>
  <c r="P39" i="584"/>
  <c r="Q39" i="584"/>
  <c r="P62" i="582"/>
  <c r="Q62" i="582"/>
  <c r="P125" i="570"/>
  <c r="Q125" i="570"/>
  <c r="P22" i="587"/>
  <c r="Q22" i="587"/>
  <c r="AE72" i="606"/>
  <c r="Q8" i="618"/>
  <c r="P8" i="618"/>
  <c r="Q8" i="609"/>
  <c r="P8" i="609"/>
  <c r="P25" i="588"/>
  <c r="Q25" i="588"/>
  <c r="P109" i="584"/>
  <c r="Q109" i="584"/>
  <c r="Q58" i="599"/>
  <c r="P58" i="599"/>
  <c r="Q25" i="594"/>
  <c r="P25" i="594"/>
  <c r="P126" i="596"/>
  <c r="P58" i="582"/>
  <c r="Q58" i="582"/>
  <c r="Q61" i="567"/>
  <c r="P61" i="567"/>
  <c r="N140" i="621"/>
  <c r="Q125" i="621"/>
  <c r="Q26" i="624"/>
  <c r="P26" i="624"/>
  <c r="P8" i="602"/>
  <c r="Q8" i="602"/>
  <c r="P10" i="603"/>
  <c r="Q10" i="603"/>
  <c r="Q59" i="591"/>
  <c r="P59" i="591"/>
  <c r="Q58" i="621"/>
  <c r="P58" i="621"/>
  <c r="P45" i="608"/>
  <c r="Q45" i="608"/>
  <c r="Q111" i="611"/>
  <c r="P111" i="611"/>
  <c r="Q9" i="612"/>
  <c r="P9" i="612"/>
  <c r="P125" i="582"/>
  <c r="Q125" i="582"/>
  <c r="N157" i="609"/>
  <c r="P26" i="615"/>
  <c r="N72" i="624"/>
  <c r="P22" i="620"/>
  <c r="Q22" i="620"/>
  <c r="Q5" i="608"/>
  <c r="P5" i="608"/>
  <c r="P60" i="612"/>
  <c r="Q60" i="612"/>
  <c r="P6" i="603"/>
  <c r="Q6" i="603"/>
  <c r="P22" i="599"/>
  <c r="Q22" i="599"/>
  <c r="Q108" i="573"/>
  <c r="P108" i="573"/>
  <c r="Q56" i="624"/>
  <c r="P56" i="624"/>
  <c r="AB21" i="608"/>
  <c r="AC5" i="608" s="1"/>
  <c r="AA21" i="608"/>
  <c r="P107" i="593"/>
  <c r="Q107" i="593"/>
  <c r="P60" i="602"/>
  <c r="Q60" i="602"/>
  <c r="P124" i="575"/>
  <c r="Q124" i="575"/>
  <c r="P74" i="591"/>
  <c r="Q74" i="591"/>
  <c r="I3" i="616"/>
  <c r="P9" i="621"/>
  <c r="F2" i="620"/>
  <c r="Q108" i="606"/>
  <c r="P108" i="606"/>
  <c r="P112" i="602"/>
  <c r="Q112" i="602"/>
  <c r="P42" i="593"/>
  <c r="Q42" i="593"/>
  <c r="Q124" i="584"/>
  <c r="P124" i="584"/>
  <c r="P62" i="573"/>
  <c r="P24" i="570"/>
  <c r="Q24" i="570"/>
  <c r="P90" i="579"/>
  <c r="Q90" i="579"/>
  <c r="Q114" i="593"/>
  <c r="N89" i="578"/>
  <c r="AB89" i="578"/>
  <c r="AC73" i="578" s="1"/>
  <c r="P58" i="588"/>
  <c r="Q58" i="588"/>
  <c r="P58" i="573"/>
  <c r="P92" i="617"/>
  <c r="P134" i="617"/>
  <c r="Q44" i="620"/>
  <c r="Q115" i="620"/>
  <c r="P115" i="620"/>
  <c r="Q56" i="600"/>
  <c r="P56" i="600"/>
  <c r="P124" i="578"/>
  <c r="Q124" i="578"/>
  <c r="P45" i="569"/>
  <c r="Q45" i="569"/>
  <c r="Q63" i="584"/>
  <c r="Q44" i="566"/>
  <c r="Q108" i="623"/>
  <c r="P108" i="623"/>
  <c r="Q43" i="624"/>
  <c r="P43" i="624"/>
  <c r="Q112" i="623"/>
  <c r="P112" i="623"/>
  <c r="Q127" i="623"/>
  <c r="P127" i="623"/>
  <c r="Q73" i="624"/>
  <c r="P73" i="624"/>
  <c r="N123" i="624"/>
  <c r="AF123" i="624"/>
  <c r="AG107" i="624" s="1"/>
  <c r="AE123" i="624"/>
  <c r="Q59" i="623"/>
  <c r="P59" i="623"/>
  <c r="Q63" i="624"/>
  <c r="P63" i="624"/>
  <c r="Q60" i="623"/>
  <c r="P60" i="623"/>
  <c r="Q7" i="624"/>
  <c r="P7" i="624"/>
  <c r="Q59" i="624"/>
  <c r="P59" i="624"/>
  <c r="AB55" i="623"/>
  <c r="AC39" i="623" s="1"/>
  <c r="AA55" i="623"/>
  <c r="N55" i="623"/>
  <c r="Q90" i="624"/>
  <c r="P90" i="624"/>
  <c r="Q140" i="623"/>
  <c r="R124" i="623" s="1"/>
  <c r="P140" i="623"/>
  <c r="Q56" i="623"/>
  <c r="P56" i="623"/>
  <c r="Q106" i="623"/>
  <c r="R90" i="623" s="1"/>
  <c r="P106" i="623"/>
  <c r="Q130" i="623"/>
  <c r="P130" i="623"/>
  <c r="Q74" i="624"/>
  <c r="P74" i="624"/>
  <c r="Q91" i="623"/>
  <c r="P91" i="623"/>
  <c r="Q55" i="624"/>
  <c r="R39" i="624" s="1"/>
  <c r="P55" i="624"/>
  <c r="Q38" i="624"/>
  <c r="R22" i="624" s="1"/>
  <c r="P38" i="624"/>
  <c r="Q126" i="623"/>
  <c r="P126" i="623"/>
  <c r="Q8" i="623"/>
  <c r="P8" i="623"/>
  <c r="Q72" i="624"/>
  <c r="R56" i="624" s="1"/>
  <c r="P72" i="624"/>
  <c r="Q126" i="624"/>
  <c r="P126" i="624"/>
  <c r="Q8" i="624"/>
  <c r="P8" i="624"/>
  <c r="P43" i="623"/>
  <c r="Q43" i="623"/>
  <c r="Q127" i="624"/>
  <c r="P127" i="624"/>
  <c r="Q25" i="624"/>
  <c r="P25" i="624"/>
  <c r="Q42" i="623"/>
  <c r="P42" i="623"/>
  <c r="AB38" i="623"/>
  <c r="AC22" i="623" s="1"/>
  <c r="AA38" i="623"/>
  <c r="N38" i="623"/>
  <c r="Q72" i="623"/>
  <c r="R56" i="623" s="1"/>
  <c r="N21" i="624"/>
  <c r="AF21" i="624"/>
  <c r="AG5" i="624" s="1"/>
  <c r="AE21" i="624"/>
  <c r="Q21" i="623"/>
  <c r="R5" i="623" s="1"/>
  <c r="P21" i="623"/>
  <c r="P22" i="623"/>
  <c r="Q22" i="623"/>
  <c r="P123" i="623"/>
  <c r="Q123" i="623"/>
  <c r="R107" i="623" s="1"/>
  <c r="Q89" i="623"/>
  <c r="R73" i="623" s="1"/>
  <c r="P89" i="623"/>
  <c r="Q22" i="624"/>
  <c r="P22" i="624"/>
  <c r="Q107" i="623"/>
  <c r="P107" i="623"/>
  <c r="Q140" i="624"/>
  <c r="R124" i="624" s="1"/>
  <c r="P140" i="624"/>
  <c r="AF106" i="624"/>
  <c r="AG90" i="624" s="1"/>
  <c r="AE106" i="624"/>
  <c r="N106" i="624"/>
  <c r="Q131" i="623"/>
  <c r="P131" i="623"/>
  <c r="Q116" i="623"/>
  <c r="P116" i="623"/>
  <c r="Q89" i="624"/>
  <c r="R73" i="624" s="1"/>
  <c r="P89" i="624"/>
  <c r="Q108" i="620"/>
  <c r="P108" i="620"/>
  <c r="Q112" i="620"/>
  <c r="P112" i="620"/>
  <c r="Q106" i="620"/>
  <c r="R90" i="620" s="1"/>
  <c r="P106" i="620"/>
  <c r="Q7" i="621"/>
  <c r="P7" i="621"/>
  <c r="Q41" i="620"/>
  <c r="P41" i="620"/>
  <c r="Q63" i="621"/>
  <c r="P63" i="621"/>
  <c r="Q89" i="620"/>
  <c r="R73" i="620" s="1"/>
  <c r="P89" i="620"/>
  <c r="Q89" i="621"/>
  <c r="R73" i="621" s="1"/>
  <c r="P89" i="621"/>
  <c r="Q107" i="621"/>
  <c r="P107" i="621"/>
  <c r="Q59" i="621"/>
  <c r="P59" i="621"/>
  <c r="Q60" i="620"/>
  <c r="P60" i="620"/>
  <c r="AE72" i="621"/>
  <c r="N72" i="621"/>
  <c r="AF72" i="621"/>
  <c r="AG56" i="621" s="1"/>
  <c r="Q56" i="620"/>
  <c r="P56" i="620"/>
  <c r="Q22" i="621"/>
  <c r="P22" i="621"/>
  <c r="AB55" i="620"/>
  <c r="AC39" i="620" s="1"/>
  <c r="AA55" i="620"/>
  <c r="N55" i="620"/>
  <c r="AB21" i="620"/>
  <c r="AC5" i="620" s="1"/>
  <c r="AA21" i="620"/>
  <c r="N21" i="620"/>
  <c r="Q134" i="620"/>
  <c r="P134" i="620"/>
  <c r="Q45" i="620"/>
  <c r="P45" i="620"/>
  <c r="Q73" i="621"/>
  <c r="P73" i="621"/>
  <c r="Q55" i="621"/>
  <c r="R39" i="621" s="1"/>
  <c r="P55" i="621"/>
  <c r="Q107" i="620"/>
  <c r="P107" i="620"/>
  <c r="Q126" i="620"/>
  <c r="P126" i="620"/>
  <c r="Q91" i="621"/>
  <c r="P91" i="621"/>
  <c r="Q74" i="620"/>
  <c r="P74" i="620"/>
  <c r="Q43" i="621"/>
  <c r="P43" i="621"/>
  <c r="Q123" i="620"/>
  <c r="R107" i="620" s="1"/>
  <c r="P123" i="620"/>
  <c r="P123" i="621"/>
  <c r="Q123" i="621"/>
  <c r="R107" i="621" s="1"/>
  <c r="Q8" i="620"/>
  <c r="P8" i="620"/>
  <c r="AF106" i="621"/>
  <c r="AG90" i="621" s="1"/>
  <c r="N106" i="621"/>
  <c r="AE106" i="621"/>
  <c r="N21" i="621"/>
  <c r="AF21" i="621"/>
  <c r="AG5" i="621" s="1"/>
  <c r="AE21" i="621"/>
  <c r="Q8" i="621"/>
  <c r="P8" i="621"/>
  <c r="AB140" i="620"/>
  <c r="AC124" i="620" s="1"/>
  <c r="AA140" i="620"/>
  <c r="N140" i="620"/>
  <c r="Q24" i="621"/>
  <c r="P24" i="621"/>
  <c r="Q131" i="620"/>
  <c r="P131" i="620"/>
  <c r="P72" i="620"/>
  <c r="Q72" i="620"/>
  <c r="R56" i="620" s="1"/>
  <c r="Q116" i="620"/>
  <c r="P116" i="620"/>
  <c r="Q140" i="621"/>
  <c r="R124" i="621" s="1"/>
  <c r="P140" i="621"/>
  <c r="Q127" i="620"/>
  <c r="P127" i="620"/>
  <c r="P38" i="621"/>
  <c r="Q38" i="621"/>
  <c r="R22" i="621" s="1"/>
  <c r="Q40" i="618"/>
  <c r="P40" i="618"/>
  <c r="Q5" i="617"/>
  <c r="P5" i="617"/>
  <c r="Q59" i="617"/>
  <c r="P59" i="617"/>
  <c r="Q107" i="617"/>
  <c r="P107" i="617"/>
  <c r="Q124" i="618"/>
  <c r="P124" i="618"/>
  <c r="Q58" i="617"/>
  <c r="P58" i="617"/>
  <c r="Q62" i="618"/>
  <c r="P62" i="618"/>
  <c r="Q74" i="617"/>
  <c r="P74" i="617"/>
  <c r="Q62" i="617"/>
  <c r="P62" i="617"/>
  <c r="Q109" i="618"/>
  <c r="P109" i="618"/>
  <c r="Q106" i="617"/>
  <c r="R90" i="617" s="1"/>
  <c r="P106" i="617"/>
  <c r="Q58" i="618"/>
  <c r="P58" i="618"/>
  <c r="Q7" i="617"/>
  <c r="P7" i="617"/>
  <c r="Q140" i="618"/>
  <c r="R124" i="618" s="1"/>
  <c r="P140" i="618"/>
  <c r="Q61" i="618"/>
  <c r="P61" i="618"/>
  <c r="Q22" i="617"/>
  <c r="P22" i="617"/>
  <c r="Q57" i="618"/>
  <c r="P57" i="618"/>
  <c r="Q39" i="617"/>
  <c r="P39" i="617"/>
  <c r="AB72" i="617"/>
  <c r="AC56" i="617" s="1"/>
  <c r="AA72" i="617"/>
  <c r="N72" i="617"/>
  <c r="Q123" i="617"/>
  <c r="R107" i="617" s="1"/>
  <c r="P123" i="617"/>
  <c r="N21" i="617"/>
  <c r="AB21" i="617"/>
  <c r="AC5" i="617" s="1"/>
  <c r="AA21" i="617"/>
  <c r="Q6" i="617"/>
  <c r="P6" i="617"/>
  <c r="Q7" i="618"/>
  <c r="P7" i="618"/>
  <c r="N38" i="618"/>
  <c r="AF38" i="618"/>
  <c r="AG22" i="618" s="1"/>
  <c r="AE38" i="618"/>
  <c r="N55" i="618"/>
  <c r="AE55" i="618"/>
  <c r="AF55" i="618"/>
  <c r="AG39" i="618" s="1"/>
  <c r="Q130" i="617"/>
  <c r="P130" i="617"/>
  <c r="P89" i="617"/>
  <c r="Q89" i="617"/>
  <c r="R73" i="617" s="1"/>
  <c r="N89" i="618"/>
  <c r="AF89" i="618"/>
  <c r="AG73" i="618" s="1"/>
  <c r="AE89" i="618"/>
  <c r="Q22" i="618"/>
  <c r="P22" i="618"/>
  <c r="N21" i="618"/>
  <c r="AE21" i="618"/>
  <c r="AF21" i="618"/>
  <c r="AG5" i="618" s="1"/>
  <c r="Q126" i="617"/>
  <c r="P126" i="617"/>
  <c r="Q123" i="618"/>
  <c r="R107" i="618" s="1"/>
  <c r="P123" i="618"/>
  <c r="Q140" i="617"/>
  <c r="R124" i="617" s="1"/>
  <c r="P140" i="617"/>
  <c r="N72" i="618"/>
  <c r="AF72" i="618"/>
  <c r="AG56" i="618" s="1"/>
  <c r="AE72" i="618"/>
  <c r="Q10" i="618"/>
  <c r="P10" i="618"/>
  <c r="Q133" i="617"/>
  <c r="P133" i="617"/>
  <c r="Q38" i="617"/>
  <c r="R22" i="617" s="1"/>
  <c r="P38" i="617"/>
  <c r="N106" i="618"/>
  <c r="AF106" i="618"/>
  <c r="AG90" i="618" s="1"/>
  <c r="AE106" i="618"/>
  <c r="Q56" i="618"/>
  <c r="P56" i="618"/>
  <c r="Q6" i="618"/>
  <c r="P6" i="618"/>
  <c r="Q129" i="617"/>
  <c r="P129" i="617"/>
  <c r="Q115" i="617"/>
  <c r="P115" i="617"/>
  <c r="Q55" i="617"/>
  <c r="R39" i="617" s="1"/>
  <c r="P55" i="617"/>
  <c r="Q44" i="618"/>
  <c r="P44" i="618"/>
  <c r="Q125" i="617"/>
  <c r="P125" i="617"/>
  <c r="Q157" i="618"/>
  <c r="R141" i="618" s="1"/>
  <c r="P157" i="618"/>
  <c r="Q111" i="617"/>
  <c r="P111" i="617"/>
  <c r="Q42" i="615"/>
  <c r="P42" i="615"/>
  <c r="Q64" i="614"/>
  <c r="P64" i="614"/>
  <c r="Q111" i="614"/>
  <c r="P111" i="614"/>
  <c r="P89" i="615"/>
  <c r="Q89" i="615"/>
  <c r="R73" i="615" s="1"/>
  <c r="N106" i="615"/>
  <c r="AF106" i="615"/>
  <c r="AG90" i="615" s="1"/>
  <c r="AE106" i="615"/>
  <c r="Q5" i="614"/>
  <c r="P5" i="614"/>
  <c r="AB55" i="614"/>
  <c r="AC39" i="614" s="1"/>
  <c r="AA55" i="614"/>
  <c r="N55" i="614"/>
  <c r="Q92" i="614"/>
  <c r="P92" i="614"/>
  <c r="Q63" i="615"/>
  <c r="P63" i="615"/>
  <c r="Q133" i="614"/>
  <c r="P133" i="614"/>
  <c r="Q59" i="615"/>
  <c r="P59" i="615"/>
  <c r="Q61" i="614"/>
  <c r="P61" i="614"/>
  <c r="Q129" i="614"/>
  <c r="P129" i="614"/>
  <c r="Q38" i="614"/>
  <c r="R22" i="614" s="1"/>
  <c r="P38" i="614"/>
  <c r="Q5" i="615"/>
  <c r="P5" i="615"/>
  <c r="Q72" i="615"/>
  <c r="R56" i="615" s="1"/>
  <c r="P72" i="615"/>
  <c r="Q135" i="614"/>
  <c r="P135" i="614"/>
  <c r="Q44" i="614"/>
  <c r="P44" i="614"/>
  <c r="Q57" i="614"/>
  <c r="P57" i="614"/>
  <c r="Q125" i="614"/>
  <c r="P125" i="614"/>
  <c r="N21" i="614"/>
  <c r="AB21" i="614"/>
  <c r="AC5" i="614" s="1"/>
  <c r="AA21" i="614"/>
  <c r="Q131" i="614"/>
  <c r="P131" i="614"/>
  <c r="Q39" i="614"/>
  <c r="P39" i="614"/>
  <c r="AB123" i="614"/>
  <c r="AC107" i="614" s="1"/>
  <c r="AA123" i="614"/>
  <c r="N123" i="614"/>
  <c r="AB106" i="614"/>
  <c r="AC90" i="614" s="1"/>
  <c r="AA106" i="614"/>
  <c r="N106" i="614"/>
  <c r="Q22" i="614"/>
  <c r="P22" i="614"/>
  <c r="Q127" i="614"/>
  <c r="P127" i="614"/>
  <c r="Q7" i="614"/>
  <c r="P7" i="614"/>
  <c r="Q21" i="615"/>
  <c r="R5" i="615" s="1"/>
  <c r="P21" i="615"/>
  <c r="AF123" i="615"/>
  <c r="AG107" i="615" s="1"/>
  <c r="N123" i="615"/>
  <c r="AE123" i="615"/>
  <c r="AB72" i="614"/>
  <c r="AC56" i="614" s="1"/>
  <c r="AA72" i="614"/>
  <c r="N72" i="614"/>
  <c r="Q9" i="615"/>
  <c r="P9" i="615"/>
  <c r="Q55" i="615"/>
  <c r="R39" i="615" s="1"/>
  <c r="P55" i="615"/>
  <c r="Q107" i="614"/>
  <c r="P107" i="614"/>
  <c r="Q140" i="615"/>
  <c r="R124" i="615" s="1"/>
  <c r="P140" i="615"/>
  <c r="P89" i="614"/>
  <c r="Q89" i="614"/>
  <c r="R73" i="614" s="1"/>
  <c r="Q118" i="614"/>
  <c r="P118" i="614"/>
  <c r="Q114" i="614"/>
  <c r="P114" i="614"/>
  <c r="Q44" i="615"/>
  <c r="P44" i="615"/>
  <c r="Q40" i="615"/>
  <c r="P40" i="615"/>
  <c r="Q74" i="614"/>
  <c r="P74" i="614"/>
  <c r="Q110" i="614"/>
  <c r="P110" i="614"/>
  <c r="Q43" i="615"/>
  <c r="P43" i="615"/>
  <c r="AB140" i="614"/>
  <c r="AC124" i="614" s="1"/>
  <c r="AA140" i="614"/>
  <c r="N140" i="614"/>
  <c r="Q157" i="615"/>
  <c r="R141" i="615" s="1"/>
  <c r="P157" i="615"/>
  <c r="Q115" i="614"/>
  <c r="P115" i="614"/>
  <c r="Q38" i="615"/>
  <c r="R22" i="615" s="1"/>
  <c r="P38" i="615"/>
  <c r="Q131" i="611"/>
  <c r="P131" i="611"/>
  <c r="Q118" i="611"/>
  <c r="P118" i="611"/>
  <c r="Q25" i="612"/>
  <c r="P25" i="612"/>
  <c r="Q38" i="612"/>
  <c r="R22" i="612" s="1"/>
  <c r="P38" i="612"/>
  <c r="Q127" i="611"/>
  <c r="P127" i="611"/>
  <c r="Q114" i="611"/>
  <c r="P114" i="611"/>
  <c r="AB106" i="611"/>
  <c r="AC90" i="611" s="1"/>
  <c r="AA106" i="611"/>
  <c r="N106" i="611"/>
  <c r="Q107" i="611"/>
  <c r="P107" i="611"/>
  <c r="Q21" i="611"/>
  <c r="R5" i="611" s="1"/>
  <c r="P21" i="611"/>
  <c r="Q110" i="611"/>
  <c r="P110" i="611"/>
  <c r="AB72" i="611"/>
  <c r="AC56" i="611" s="1"/>
  <c r="AA72" i="611"/>
  <c r="N72" i="611"/>
  <c r="Q45" i="611"/>
  <c r="P45" i="611"/>
  <c r="Q89" i="611"/>
  <c r="R73" i="611" s="1"/>
  <c r="P89" i="611"/>
  <c r="Q91" i="611"/>
  <c r="P91" i="611"/>
  <c r="Q64" i="611"/>
  <c r="P64" i="611"/>
  <c r="Q7" i="611"/>
  <c r="P7" i="611"/>
  <c r="Q74" i="611"/>
  <c r="P74" i="611"/>
  <c r="Q140" i="611"/>
  <c r="R124" i="611" s="1"/>
  <c r="P140" i="611"/>
  <c r="Q47" i="611"/>
  <c r="P47" i="611"/>
  <c r="Q60" i="611"/>
  <c r="P60" i="611"/>
  <c r="Q92" i="611"/>
  <c r="P92" i="611"/>
  <c r="Q56" i="611"/>
  <c r="P56" i="611"/>
  <c r="AF157" i="612"/>
  <c r="AG141" i="612" s="1"/>
  <c r="AE157" i="612"/>
  <c r="N157" i="612"/>
  <c r="Q124" i="611"/>
  <c r="P124" i="611"/>
  <c r="Q55" i="612"/>
  <c r="R39" i="612" s="1"/>
  <c r="P55" i="612"/>
  <c r="Q123" i="612"/>
  <c r="R107" i="612" s="1"/>
  <c r="P123" i="612"/>
  <c r="N89" i="612"/>
  <c r="AF89" i="612"/>
  <c r="AG73" i="612" s="1"/>
  <c r="AE89" i="612"/>
  <c r="Q43" i="611"/>
  <c r="P43" i="611"/>
  <c r="Q62" i="612"/>
  <c r="P62" i="612"/>
  <c r="AB55" i="611"/>
  <c r="AC39" i="611" s="1"/>
  <c r="AA55" i="611"/>
  <c r="N55" i="611"/>
  <c r="Q141" i="612"/>
  <c r="P141" i="612"/>
  <c r="Q21" i="612"/>
  <c r="R5" i="612" s="1"/>
  <c r="P21" i="612"/>
  <c r="Q38" i="611"/>
  <c r="R22" i="611" s="1"/>
  <c r="P38" i="611"/>
  <c r="Q22" i="611"/>
  <c r="P22" i="611"/>
  <c r="Q58" i="612"/>
  <c r="P58" i="612"/>
  <c r="Q126" i="612"/>
  <c r="P126" i="612"/>
  <c r="Q140" i="612"/>
  <c r="R124" i="612" s="1"/>
  <c r="P140" i="612"/>
  <c r="Q39" i="611"/>
  <c r="P39" i="611"/>
  <c r="P56" i="612"/>
  <c r="Q56" i="612"/>
  <c r="Q42" i="612"/>
  <c r="P42" i="612"/>
  <c r="Q6" i="611"/>
  <c r="P6" i="611"/>
  <c r="Q125" i="612"/>
  <c r="P125" i="612"/>
  <c r="Q73" i="611"/>
  <c r="P73" i="611"/>
  <c r="Q5" i="612"/>
  <c r="P5" i="612"/>
  <c r="Q72" i="612"/>
  <c r="R56" i="612" s="1"/>
  <c r="P72" i="612"/>
  <c r="Q8" i="612"/>
  <c r="P8" i="612"/>
  <c r="Q128" i="611"/>
  <c r="P128" i="611"/>
  <c r="Q39" i="612"/>
  <c r="P39" i="612"/>
  <c r="Q22" i="612"/>
  <c r="P22" i="612"/>
  <c r="N106" i="612"/>
  <c r="AF106" i="612"/>
  <c r="AG90" i="612" s="1"/>
  <c r="AE106" i="612"/>
  <c r="Q135" i="611"/>
  <c r="P135" i="611"/>
  <c r="AB123" i="611"/>
  <c r="AC107" i="611" s="1"/>
  <c r="AA123" i="611"/>
  <c r="N123" i="611"/>
  <c r="D2" i="611" s="1"/>
  <c r="Q26" i="612"/>
  <c r="P26" i="612"/>
  <c r="N106" i="609"/>
  <c r="AF106" i="609"/>
  <c r="AG90" i="609" s="1"/>
  <c r="AE106" i="609"/>
  <c r="Q43" i="609"/>
  <c r="P43" i="609"/>
  <c r="Q124" i="609"/>
  <c r="P124" i="609"/>
  <c r="AF123" i="609"/>
  <c r="AG107" i="609" s="1"/>
  <c r="N123" i="609"/>
  <c r="AE123" i="609"/>
  <c r="Q63" i="608"/>
  <c r="P63" i="608"/>
  <c r="Q72" i="608"/>
  <c r="R56" i="608" s="1"/>
  <c r="P72" i="608"/>
  <c r="Q72" i="609"/>
  <c r="R56" i="609" s="1"/>
  <c r="P72" i="609"/>
  <c r="P56" i="609"/>
  <c r="Q56" i="609"/>
  <c r="N55" i="609"/>
  <c r="AF55" i="609"/>
  <c r="AG39" i="609" s="1"/>
  <c r="AE55" i="609"/>
  <c r="Q125" i="609"/>
  <c r="P125" i="609"/>
  <c r="Q59" i="608"/>
  <c r="P59" i="608"/>
  <c r="P140" i="608"/>
  <c r="Q140" i="608"/>
  <c r="R124" i="608" s="1"/>
  <c r="P39" i="608"/>
  <c r="Q39" i="608"/>
  <c r="Q22" i="609"/>
  <c r="P22" i="609"/>
  <c r="Q38" i="608"/>
  <c r="R22" i="608" s="1"/>
  <c r="P38" i="608"/>
  <c r="Q89" i="608"/>
  <c r="R73" i="608" s="1"/>
  <c r="P89" i="608"/>
  <c r="Q44" i="609"/>
  <c r="P44" i="609"/>
  <c r="Q45" i="609"/>
  <c r="P45" i="609"/>
  <c r="Q140" i="609"/>
  <c r="R124" i="609" s="1"/>
  <c r="P140" i="609"/>
  <c r="Q10" i="609"/>
  <c r="P10" i="609"/>
  <c r="Q46" i="608"/>
  <c r="P46" i="608"/>
  <c r="Q40" i="609"/>
  <c r="P40" i="609"/>
  <c r="Q157" i="609"/>
  <c r="R141" i="609" s="1"/>
  <c r="P157" i="609"/>
  <c r="Q41" i="609"/>
  <c r="P41" i="609"/>
  <c r="Q107" i="608"/>
  <c r="P107" i="608"/>
  <c r="Q39" i="609"/>
  <c r="P39" i="609"/>
  <c r="Q42" i="608"/>
  <c r="P42" i="608"/>
  <c r="Q38" i="609"/>
  <c r="R22" i="609" s="1"/>
  <c r="P38" i="609"/>
  <c r="Q63" i="609"/>
  <c r="P63" i="609"/>
  <c r="Q55" i="608"/>
  <c r="R39" i="608" s="1"/>
  <c r="P55" i="608"/>
  <c r="N123" i="608"/>
  <c r="AB123" i="608"/>
  <c r="AC107" i="608" s="1"/>
  <c r="AA123" i="608"/>
  <c r="Q74" i="608"/>
  <c r="P74" i="608"/>
  <c r="Q62" i="608"/>
  <c r="P62" i="608"/>
  <c r="Q27" i="609"/>
  <c r="P27" i="609"/>
  <c r="Q59" i="609"/>
  <c r="P59" i="609"/>
  <c r="Q135" i="608"/>
  <c r="P135" i="608"/>
  <c r="Q6" i="609"/>
  <c r="P6" i="609"/>
  <c r="P56" i="608"/>
  <c r="Q56" i="608"/>
  <c r="Q58" i="608"/>
  <c r="P58" i="608"/>
  <c r="Q23" i="609"/>
  <c r="P23" i="609"/>
  <c r="Q21" i="608"/>
  <c r="R5" i="608" s="1"/>
  <c r="P21" i="608"/>
  <c r="D2" i="608"/>
  <c r="N21" i="609"/>
  <c r="AF21" i="609"/>
  <c r="AG5" i="609" s="1"/>
  <c r="AE21" i="609"/>
  <c r="Q7" i="609"/>
  <c r="P7" i="609"/>
  <c r="Q131" i="608"/>
  <c r="P131" i="608"/>
  <c r="P106" i="608"/>
  <c r="Q106" i="608"/>
  <c r="R90" i="608" s="1"/>
  <c r="Q134" i="608"/>
  <c r="P134" i="608"/>
  <c r="Q117" i="608"/>
  <c r="P117" i="608"/>
  <c r="Q127" i="608"/>
  <c r="P127" i="608"/>
  <c r="Q130" i="608"/>
  <c r="P130" i="608"/>
  <c r="Q113" i="608"/>
  <c r="P113" i="608"/>
  <c r="Q126" i="608"/>
  <c r="P126" i="608"/>
  <c r="Q109" i="608"/>
  <c r="P109" i="608"/>
  <c r="Q90" i="608"/>
  <c r="P90" i="608"/>
  <c r="Q58" i="605"/>
  <c r="P58" i="605"/>
  <c r="Q126" i="605"/>
  <c r="P126" i="605"/>
  <c r="Q7" i="606"/>
  <c r="P7" i="606"/>
  <c r="Q60" i="605"/>
  <c r="P60" i="605"/>
  <c r="AB55" i="605"/>
  <c r="AC39" i="605" s="1"/>
  <c r="AA55" i="605"/>
  <c r="N55" i="605"/>
  <c r="Q125" i="606"/>
  <c r="P125" i="606"/>
  <c r="N123" i="606"/>
  <c r="AF123" i="606"/>
  <c r="AG107" i="606" s="1"/>
  <c r="AE123" i="606"/>
  <c r="Q117" i="605"/>
  <c r="P117" i="605"/>
  <c r="Q21" i="605"/>
  <c r="R5" i="605" s="1"/>
  <c r="P21" i="605"/>
  <c r="Q109" i="606"/>
  <c r="P109" i="606"/>
  <c r="Q113" i="605"/>
  <c r="P113" i="605"/>
  <c r="Q45" i="606"/>
  <c r="P45" i="606"/>
  <c r="Q89" i="606"/>
  <c r="R73" i="606" s="1"/>
  <c r="P89" i="606"/>
  <c r="Q109" i="605"/>
  <c r="P109" i="605"/>
  <c r="Q41" i="606"/>
  <c r="P41" i="606"/>
  <c r="Q73" i="606"/>
  <c r="P73" i="606"/>
  <c r="Q39" i="605"/>
  <c r="P39" i="605"/>
  <c r="Q62" i="606"/>
  <c r="P62" i="606"/>
  <c r="Q91" i="605"/>
  <c r="P91" i="605"/>
  <c r="Q64" i="606"/>
  <c r="P64" i="606"/>
  <c r="AB140" i="605"/>
  <c r="AC124" i="605" s="1"/>
  <c r="AA140" i="605"/>
  <c r="N140" i="605"/>
  <c r="Q106" i="605"/>
  <c r="R90" i="605" s="1"/>
  <c r="P106" i="605"/>
  <c r="Q123" i="605"/>
  <c r="R107" i="605" s="1"/>
  <c r="P123" i="605"/>
  <c r="Q58" i="606"/>
  <c r="P58" i="606"/>
  <c r="Q90" i="605"/>
  <c r="P90" i="605"/>
  <c r="Q60" i="606"/>
  <c r="P60" i="606"/>
  <c r="Q21" i="606"/>
  <c r="R5" i="606" s="1"/>
  <c r="P21" i="606"/>
  <c r="Q44" i="606"/>
  <c r="P44" i="606"/>
  <c r="Q63" i="605"/>
  <c r="P63" i="605"/>
  <c r="AB38" i="605"/>
  <c r="AC22" i="605" s="1"/>
  <c r="AA38" i="605"/>
  <c r="N38" i="605"/>
  <c r="Q135" i="605"/>
  <c r="P135" i="605"/>
  <c r="Q8" i="606"/>
  <c r="P8" i="606"/>
  <c r="N106" i="606"/>
  <c r="AF106" i="606"/>
  <c r="AG90" i="606" s="1"/>
  <c r="AE106" i="606"/>
  <c r="Q10" i="606"/>
  <c r="P10" i="606"/>
  <c r="Q59" i="605"/>
  <c r="P59" i="605"/>
  <c r="Q22" i="605"/>
  <c r="P22" i="605"/>
  <c r="Q131" i="605"/>
  <c r="P131" i="605"/>
  <c r="Q118" i="605"/>
  <c r="P118" i="605"/>
  <c r="Q72" i="605"/>
  <c r="R56" i="605" s="1"/>
  <c r="P72" i="605"/>
  <c r="N55" i="606"/>
  <c r="AF55" i="606"/>
  <c r="AG39" i="606" s="1"/>
  <c r="AE55" i="606"/>
  <c r="Q6" i="606"/>
  <c r="P6" i="606"/>
  <c r="Q8" i="605"/>
  <c r="P8" i="605"/>
  <c r="Q127" i="605"/>
  <c r="P127" i="605"/>
  <c r="Q114" i="605"/>
  <c r="P114" i="605"/>
  <c r="Q72" i="606"/>
  <c r="R56" i="606" s="1"/>
  <c r="P72" i="606"/>
  <c r="Q56" i="606"/>
  <c r="P56" i="606"/>
  <c r="Q116" i="605"/>
  <c r="P116" i="605"/>
  <c r="Q134" i="605"/>
  <c r="P134" i="605"/>
  <c r="N38" i="606"/>
  <c r="AF38" i="606"/>
  <c r="AG22" i="606" s="1"/>
  <c r="AE38" i="606"/>
  <c r="Q140" i="606"/>
  <c r="R124" i="606" s="1"/>
  <c r="P140" i="606"/>
  <c r="Q110" i="605"/>
  <c r="P110" i="605"/>
  <c r="Q56" i="605"/>
  <c r="P56" i="605"/>
  <c r="Q62" i="605"/>
  <c r="P62" i="605"/>
  <c r="AA89" i="605"/>
  <c r="N89" i="605"/>
  <c r="AB89" i="605"/>
  <c r="AC73" i="605" s="1"/>
  <c r="Q130" i="605"/>
  <c r="P130" i="605"/>
  <c r="Q64" i="605"/>
  <c r="P64" i="605"/>
  <c r="Q41" i="602"/>
  <c r="P41" i="602"/>
  <c r="Q22" i="602"/>
  <c r="P22" i="602"/>
  <c r="Q58" i="603"/>
  <c r="P58" i="603"/>
  <c r="Q90" i="603"/>
  <c r="P90" i="603"/>
  <c r="N21" i="602"/>
  <c r="AA21" i="602"/>
  <c r="AB21" i="602"/>
  <c r="AC5" i="602" s="1"/>
  <c r="N123" i="603"/>
  <c r="AF123" i="603"/>
  <c r="AG107" i="603" s="1"/>
  <c r="AE123" i="603"/>
  <c r="Q62" i="602"/>
  <c r="P62" i="602"/>
  <c r="Q140" i="603"/>
  <c r="R124" i="603" s="1"/>
  <c r="P140" i="603"/>
  <c r="Q39" i="603"/>
  <c r="P39" i="603"/>
  <c r="Q38" i="602"/>
  <c r="R22" i="602" s="1"/>
  <c r="P38" i="602"/>
  <c r="Q106" i="603"/>
  <c r="R90" i="603" s="1"/>
  <c r="P106" i="603"/>
  <c r="Q8" i="603"/>
  <c r="P8" i="603"/>
  <c r="Q58" i="602"/>
  <c r="P58" i="602"/>
  <c r="Q43" i="603"/>
  <c r="P43" i="603"/>
  <c r="Q26" i="603"/>
  <c r="P26" i="603"/>
  <c r="Q72" i="603"/>
  <c r="R56" i="603" s="1"/>
  <c r="P72" i="603"/>
  <c r="AB140" i="602"/>
  <c r="AC124" i="602" s="1"/>
  <c r="AA140" i="602"/>
  <c r="N140" i="602"/>
  <c r="Q132" i="602"/>
  <c r="P132" i="602"/>
  <c r="Q124" i="602"/>
  <c r="P124" i="602"/>
  <c r="Q55" i="603"/>
  <c r="R39" i="603" s="1"/>
  <c r="P55" i="603"/>
  <c r="N21" i="603"/>
  <c r="AF21" i="603"/>
  <c r="AG5" i="603" s="1"/>
  <c r="AE21" i="603"/>
  <c r="Q128" i="602"/>
  <c r="P128" i="602"/>
  <c r="Q45" i="602"/>
  <c r="P45" i="602"/>
  <c r="Q39" i="602"/>
  <c r="P39" i="602"/>
  <c r="AB123" i="602"/>
  <c r="AC107" i="602" s="1"/>
  <c r="AA123" i="602"/>
  <c r="N123" i="602"/>
  <c r="Q74" i="603"/>
  <c r="P74" i="603"/>
  <c r="Q118" i="602"/>
  <c r="P118" i="602"/>
  <c r="Q6" i="602"/>
  <c r="P6" i="602"/>
  <c r="Q106" i="602"/>
  <c r="R90" i="602" s="1"/>
  <c r="P106" i="602"/>
  <c r="Q38" i="603"/>
  <c r="R22" i="603" s="1"/>
  <c r="P38" i="603"/>
  <c r="Q114" i="602"/>
  <c r="P114" i="602"/>
  <c r="Q73" i="602"/>
  <c r="P73" i="602"/>
  <c r="Q72" i="602"/>
  <c r="R56" i="602" s="1"/>
  <c r="P72" i="602"/>
  <c r="Q62" i="603"/>
  <c r="P62" i="603"/>
  <c r="Q110" i="602"/>
  <c r="P110" i="602"/>
  <c r="Q89" i="602"/>
  <c r="R73" i="602" s="1"/>
  <c r="P89" i="602"/>
  <c r="N21" i="600"/>
  <c r="AF21" i="600"/>
  <c r="AG5" i="600" s="1"/>
  <c r="AE21" i="600"/>
  <c r="Q61" i="600"/>
  <c r="P61" i="600"/>
  <c r="Q90" i="600"/>
  <c r="P90" i="600"/>
  <c r="Q57" i="600"/>
  <c r="P57" i="600"/>
  <c r="AB140" i="599"/>
  <c r="AC124" i="599" s="1"/>
  <c r="AA140" i="599"/>
  <c r="N140" i="599"/>
  <c r="Q8" i="600"/>
  <c r="P8" i="600"/>
  <c r="AB89" i="599"/>
  <c r="AC73" i="599" s="1"/>
  <c r="AA89" i="599"/>
  <c r="N89" i="599"/>
  <c r="P72" i="599"/>
  <c r="Q72" i="599"/>
  <c r="R56" i="599" s="1"/>
  <c r="Q106" i="600"/>
  <c r="R90" i="600" s="1"/>
  <c r="P106" i="600"/>
  <c r="Q7" i="600"/>
  <c r="P7" i="600"/>
  <c r="N123" i="600"/>
  <c r="AF123" i="600"/>
  <c r="AG107" i="600" s="1"/>
  <c r="AE123" i="600"/>
  <c r="Q116" i="599"/>
  <c r="P116" i="599"/>
  <c r="Q106" i="599"/>
  <c r="R90" i="599" s="1"/>
  <c r="P106" i="599"/>
  <c r="Q112" i="599"/>
  <c r="P112" i="599"/>
  <c r="Q90" i="599"/>
  <c r="P90" i="599"/>
  <c r="Q38" i="600"/>
  <c r="R22" i="600" s="1"/>
  <c r="P38" i="600"/>
  <c r="Q55" i="600"/>
  <c r="R39" i="600" s="1"/>
  <c r="P55" i="600"/>
  <c r="Q108" i="599"/>
  <c r="P108" i="599"/>
  <c r="AB21" i="599"/>
  <c r="AC5" i="599" s="1"/>
  <c r="AA21" i="599"/>
  <c r="N21" i="599"/>
  <c r="Q61" i="599"/>
  <c r="P61" i="599"/>
  <c r="Q39" i="600"/>
  <c r="P39" i="600"/>
  <c r="Q115" i="599"/>
  <c r="P115" i="599"/>
  <c r="Q107" i="599"/>
  <c r="P107" i="599"/>
  <c r="AB55" i="599"/>
  <c r="AC39" i="599" s="1"/>
  <c r="AA55" i="599"/>
  <c r="N55" i="599"/>
  <c r="AF140" i="600"/>
  <c r="AG124" i="600" s="1"/>
  <c r="AE140" i="600"/>
  <c r="N140" i="600"/>
  <c r="Q57" i="599"/>
  <c r="P57" i="599"/>
  <c r="Q91" i="599"/>
  <c r="P91" i="599"/>
  <c r="Q111" i="599"/>
  <c r="P111" i="599"/>
  <c r="Q74" i="599"/>
  <c r="P74" i="599"/>
  <c r="Q8" i="599"/>
  <c r="P8" i="599"/>
  <c r="Q59" i="599"/>
  <c r="P59" i="599"/>
  <c r="Q126" i="600"/>
  <c r="P126" i="600"/>
  <c r="AB38" i="599"/>
  <c r="AC22" i="599" s="1"/>
  <c r="AA38" i="599"/>
  <c r="N38" i="599"/>
  <c r="Q123" i="599"/>
  <c r="R107" i="599" s="1"/>
  <c r="P123" i="599"/>
  <c r="Q7" i="599"/>
  <c r="P7" i="599"/>
  <c r="Q125" i="600"/>
  <c r="P125" i="600"/>
  <c r="Q72" i="600"/>
  <c r="R56" i="600" s="1"/>
  <c r="P72" i="600"/>
  <c r="Q125" i="597"/>
  <c r="P125" i="597"/>
  <c r="Q21" i="597"/>
  <c r="R5" i="597" s="1"/>
  <c r="P21" i="597"/>
  <c r="AF38" i="597"/>
  <c r="AG22" i="597" s="1"/>
  <c r="AE38" i="597"/>
  <c r="N38" i="597"/>
  <c r="AB89" i="596"/>
  <c r="AC73" i="596" s="1"/>
  <c r="AA89" i="596"/>
  <c r="N89" i="596"/>
  <c r="P72" i="597"/>
  <c r="Q72" i="597"/>
  <c r="R56" i="597" s="1"/>
  <c r="Q44" i="596"/>
  <c r="P44" i="596"/>
  <c r="AB106" i="596"/>
  <c r="AC90" i="596" s="1"/>
  <c r="AA106" i="596"/>
  <c r="N106" i="596"/>
  <c r="Q73" i="596"/>
  <c r="P73" i="596"/>
  <c r="Q56" i="597"/>
  <c r="P56" i="597"/>
  <c r="Q109" i="597"/>
  <c r="P109" i="597"/>
  <c r="Q40" i="596"/>
  <c r="P40" i="596"/>
  <c r="Q58" i="596"/>
  <c r="P58" i="596"/>
  <c r="Q89" i="597"/>
  <c r="R73" i="597" s="1"/>
  <c r="P89" i="597"/>
  <c r="N123" i="597"/>
  <c r="AE123" i="597"/>
  <c r="AF123" i="597"/>
  <c r="AG107" i="597" s="1"/>
  <c r="Q8" i="596"/>
  <c r="P8" i="596"/>
  <c r="Q55" i="597"/>
  <c r="R39" i="597" s="1"/>
  <c r="P55" i="597"/>
  <c r="Q26" i="597"/>
  <c r="P26" i="597"/>
  <c r="P22" i="596"/>
  <c r="Q22" i="596"/>
  <c r="AA140" i="596"/>
  <c r="N140" i="596"/>
  <c r="AB140" i="596"/>
  <c r="AC124" i="596" s="1"/>
  <c r="Q124" i="596"/>
  <c r="P124" i="596"/>
  <c r="Q45" i="596"/>
  <c r="P45" i="596"/>
  <c r="Q38" i="596"/>
  <c r="R22" i="596" s="1"/>
  <c r="P38" i="596"/>
  <c r="Q126" i="597"/>
  <c r="P126" i="597"/>
  <c r="Q41" i="596"/>
  <c r="P41" i="596"/>
  <c r="N55" i="596"/>
  <c r="AB55" i="596"/>
  <c r="AC39" i="596" s="1"/>
  <c r="AA55" i="596"/>
  <c r="AB123" i="596"/>
  <c r="AC107" i="596" s="1"/>
  <c r="AA123" i="596"/>
  <c r="N123" i="596"/>
  <c r="AB72" i="596"/>
  <c r="AC56" i="596" s="1"/>
  <c r="AA72" i="596"/>
  <c r="N72" i="596"/>
  <c r="AF140" i="597"/>
  <c r="AG124" i="597" s="1"/>
  <c r="AE140" i="597"/>
  <c r="N140" i="597"/>
  <c r="N106" i="597"/>
  <c r="AF106" i="597"/>
  <c r="AG90" i="597" s="1"/>
  <c r="AE106" i="597"/>
  <c r="Q39" i="597"/>
  <c r="P39" i="597"/>
  <c r="Q73" i="597"/>
  <c r="P73" i="597"/>
  <c r="Q21" i="596"/>
  <c r="R5" i="596" s="1"/>
  <c r="P21" i="596"/>
  <c r="Q118" i="596"/>
  <c r="P118" i="596"/>
  <c r="Q56" i="596"/>
  <c r="P56" i="596"/>
  <c r="Q27" i="597"/>
  <c r="P27" i="597"/>
  <c r="Q64" i="597"/>
  <c r="P64" i="597"/>
  <c r="Q5" i="596"/>
  <c r="P5" i="596"/>
  <c r="Q92" i="596"/>
  <c r="P92" i="596"/>
  <c r="Q23" i="597"/>
  <c r="P23" i="597"/>
  <c r="Q60" i="597"/>
  <c r="P60" i="597"/>
  <c r="Q8" i="593"/>
  <c r="P8" i="593"/>
  <c r="Q21" i="594"/>
  <c r="R5" i="594" s="1"/>
  <c r="P21" i="594"/>
  <c r="Q134" i="593"/>
  <c r="P134" i="593"/>
  <c r="Q106" i="593"/>
  <c r="R90" i="593" s="1"/>
  <c r="P106" i="593"/>
  <c r="Q130" i="593"/>
  <c r="P130" i="593"/>
  <c r="Q44" i="594"/>
  <c r="P44" i="594"/>
  <c r="Q126" i="593"/>
  <c r="P126" i="593"/>
  <c r="Q40" i="594"/>
  <c r="P40" i="594"/>
  <c r="AB140" i="593"/>
  <c r="AC124" i="593" s="1"/>
  <c r="AA140" i="593"/>
  <c r="N140" i="593"/>
  <c r="Q140" i="594"/>
  <c r="R124" i="594" s="1"/>
  <c r="P140" i="594"/>
  <c r="Q108" i="594"/>
  <c r="P108" i="594"/>
  <c r="Q125" i="594"/>
  <c r="P125" i="594"/>
  <c r="Q90" i="594"/>
  <c r="P90" i="594"/>
  <c r="Q116" i="593"/>
  <c r="P116" i="593"/>
  <c r="Q74" i="594"/>
  <c r="P74" i="594"/>
  <c r="Q22" i="594"/>
  <c r="P22" i="594"/>
  <c r="Q112" i="593"/>
  <c r="P112" i="593"/>
  <c r="AB72" i="593"/>
  <c r="AC56" i="593" s="1"/>
  <c r="AA72" i="593"/>
  <c r="N72" i="593"/>
  <c r="Q135" i="593"/>
  <c r="P135" i="593"/>
  <c r="N89" i="594"/>
  <c r="AF89" i="594"/>
  <c r="AG73" i="594" s="1"/>
  <c r="AE89" i="594"/>
  <c r="Q108" i="593"/>
  <c r="P108" i="593"/>
  <c r="AB55" i="593"/>
  <c r="AC39" i="593" s="1"/>
  <c r="AA55" i="593"/>
  <c r="N55" i="593"/>
  <c r="Q131" i="593"/>
  <c r="P131" i="593"/>
  <c r="AB89" i="593"/>
  <c r="AC73" i="593" s="1"/>
  <c r="AA89" i="593"/>
  <c r="N89" i="593"/>
  <c r="Q38" i="594"/>
  <c r="R22" i="594" s="1"/>
  <c r="P38" i="594"/>
  <c r="Q64" i="594"/>
  <c r="P64" i="594"/>
  <c r="AB38" i="593"/>
  <c r="AC22" i="593" s="1"/>
  <c r="AA38" i="593"/>
  <c r="N38" i="593"/>
  <c r="Q127" i="593"/>
  <c r="P127" i="593"/>
  <c r="Q5" i="593"/>
  <c r="P5" i="593"/>
  <c r="N72" i="594"/>
  <c r="AF72" i="594"/>
  <c r="AG56" i="594" s="1"/>
  <c r="AE72" i="594"/>
  <c r="Q60" i="594"/>
  <c r="P60" i="594"/>
  <c r="Q5" i="594"/>
  <c r="P5" i="594"/>
  <c r="Q26" i="594"/>
  <c r="P26" i="594"/>
  <c r="Q109" i="594"/>
  <c r="P109" i="594"/>
  <c r="AB21" i="593"/>
  <c r="AC5" i="593" s="1"/>
  <c r="AA21" i="593"/>
  <c r="N21" i="593"/>
  <c r="Q117" i="593"/>
  <c r="P117" i="593"/>
  <c r="Q43" i="590"/>
  <c r="P43" i="590"/>
  <c r="Q56" i="590"/>
  <c r="P56" i="590"/>
  <c r="AE38" i="591"/>
  <c r="N38" i="591"/>
  <c r="D2" i="591" s="1"/>
  <c r="AF38" i="591"/>
  <c r="AG22" i="591" s="1"/>
  <c r="Q57" i="590"/>
  <c r="P57" i="590"/>
  <c r="Q106" i="591"/>
  <c r="R90" i="591" s="1"/>
  <c r="P106" i="591"/>
  <c r="Q22" i="590"/>
  <c r="P22" i="590"/>
  <c r="Q118" i="590"/>
  <c r="P118" i="590"/>
  <c r="Q39" i="591"/>
  <c r="P39" i="591"/>
  <c r="Q9" i="591"/>
  <c r="P9" i="591"/>
  <c r="Q7" i="590"/>
  <c r="P7" i="590"/>
  <c r="Q140" i="591"/>
  <c r="R124" i="591" s="1"/>
  <c r="P140" i="591"/>
  <c r="Q114" i="590"/>
  <c r="P114" i="590"/>
  <c r="Q29" i="591"/>
  <c r="P29" i="591"/>
  <c r="AF123" i="591"/>
  <c r="AG107" i="591" s="1"/>
  <c r="AE123" i="591"/>
  <c r="N123" i="591"/>
  <c r="Q110" i="590"/>
  <c r="P110" i="590"/>
  <c r="Q25" i="591"/>
  <c r="P25" i="591"/>
  <c r="Q72" i="591"/>
  <c r="R56" i="591" s="1"/>
  <c r="P72" i="591"/>
  <c r="Q28" i="591"/>
  <c r="P28" i="591"/>
  <c r="N89" i="591"/>
  <c r="AF89" i="591"/>
  <c r="AG73" i="591" s="1"/>
  <c r="AE89" i="591"/>
  <c r="AB55" i="590"/>
  <c r="AC39" i="590" s="1"/>
  <c r="AA55" i="590"/>
  <c r="N55" i="590"/>
  <c r="Q157" i="591"/>
  <c r="R141" i="591" s="1"/>
  <c r="P157" i="591"/>
  <c r="Q24" i="591"/>
  <c r="P24" i="591"/>
  <c r="AB123" i="590"/>
  <c r="AC107" i="590" s="1"/>
  <c r="AA123" i="590"/>
  <c r="N123" i="590"/>
  <c r="Q124" i="591"/>
  <c r="P124" i="591"/>
  <c r="AB140" i="590"/>
  <c r="AC124" i="590" s="1"/>
  <c r="AA140" i="590"/>
  <c r="N140" i="590"/>
  <c r="Q106" i="590"/>
  <c r="R90" i="590" s="1"/>
  <c r="P106" i="590"/>
  <c r="Q109" i="591"/>
  <c r="P109" i="591"/>
  <c r="N21" i="590"/>
  <c r="AB21" i="590"/>
  <c r="AC5" i="590" s="1"/>
  <c r="AA21" i="590"/>
  <c r="Q39" i="590"/>
  <c r="P39" i="590"/>
  <c r="Q92" i="590"/>
  <c r="P92" i="590"/>
  <c r="Q62" i="591"/>
  <c r="P62" i="591"/>
  <c r="Q115" i="590"/>
  <c r="P115" i="590"/>
  <c r="Q89" i="590"/>
  <c r="R73" i="590" s="1"/>
  <c r="P89" i="590"/>
  <c r="Q91" i="590"/>
  <c r="P91" i="590"/>
  <c r="Q6" i="590"/>
  <c r="P6" i="590"/>
  <c r="AB72" i="590"/>
  <c r="AC56" i="590" s="1"/>
  <c r="AA72" i="590"/>
  <c r="N72" i="590"/>
  <c r="Q58" i="591"/>
  <c r="P58" i="591"/>
  <c r="Q111" i="590"/>
  <c r="P111" i="590"/>
  <c r="Q38" i="590"/>
  <c r="R22" i="590" s="1"/>
  <c r="P38" i="590"/>
  <c r="N55" i="591"/>
  <c r="AF55" i="591"/>
  <c r="AG39" i="591" s="1"/>
  <c r="AE55" i="591"/>
  <c r="Q21" i="591"/>
  <c r="R5" i="591" s="1"/>
  <c r="P21" i="591"/>
  <c r="Q47" i="590"/>
  <c r="P47" i="590"/>
  <c r="Q61" i="590"/>
  <c r="P61" i="590"/>
  <c r="Q56" i="588"/>
  <c r="P56" i="588"/>
  <c r="AB123" i="587"/>
  <c r="AC107" i="587" s="1"/>
  <c r="AA123" i="587"/>
  <c r="N123" i="587"/>
  <c r="Q73" i="588"/>
  <c r="P73" i="588"/>
  <c r="Q107" i="587"/>
  <c r="P107" i="587"/>
  <c r="Q60" i="588"/>
  <c r="P60" i="588"/>
  <c r="Q118" i="587"/>
  <c r="P118" i="587"/>
  <c r="Q6" i="588"/>
  <c r="P6" i="588"/>
  <c r="Q8" i="587"/>
  <c r="P8" i="587"/>
  <c r="Q55" i="587"/>
  <c r="R39" i="587" s="1"/>
  <c r="P55" i="587"/>
  <c r="Q126" i="588"/>
  <c r="P126" i="588"/>
  <c r="N106" i="588"/>
  <c r="AF106" i="588"/>
  <c r="AG90" i="588" s="1"/>
  <c r="AE106" i="588"/>
  <c r="Q114" i="587"/>
  <c r="P114" i="587"/>
  <c r="N123" i="588"/>
  <c r="AF123" i="588"/>
  <c r="AG107" i="588" s="1"/>
  <c r="AE123" i="588"/>
  <c r="Q9" i="588"/>
  <c r="P9" i="588"/>
  <c r="Q74" i="587"/>
  <c r="P74" i="587"/>
  <c r="Q64" i="588"/>
  <c r="P64" i="588"/>
  <c r="Q110" i="587"/>
  <c r="P110" i="587"/>
  <c r="AE21" i="588"/>
  <c r="N21" i="588"/>
  <c r="AF21" i="588"/>
  <c r="AG5" i="588" s="1"/>
  <c r="Q116" i="587"/>
  <c r="P116" i="587"/>
  <c r="P38" i="587"/>
  <c r="Q38" i="587"/>
  <c r="R22" i="587" s="1"/>
  <c r="Q106" i="587"/>
  <c r="R90" i="587" s="1"/>
  <c r="P106" i="587"/>
  <c r="AB72" i="587"/>
  <c r="AC56" i="587" s="1"/>
  <c r="AA72" i="587"/>
  <c r="N72" i="587"/>
  <c r="D2" i="587" s="1"/>
  <c r="Q112" i="587"/>
  <c r="P112" i="587"/>
  <c r="Q27" i="588"/>
  <c r="P27" i="588"/>
  <c r="Q5" i="588"/>
  <c r="P5" i="588"/>
  <c r="Q108" i="587"/>
  <c r="P108" i="587"/>
  <c r="Q38" i="588"/>
  <c r="R22" i="588" s="1"/>
  <c r="P38" i="588"/>
  <c r="Q115" i="587"/>
  <c r="P115" i="587"/>
  <c r="Q23" i="588"/>
  <c r="P23" i="588"/>
  <c r="Q140" i="588"/>
  <c r="R124" i="588" s="1"/>
  <c r="P140" i="588"/>
  <c r="Q133" i="587"/>
  <c r="P133" i="587"/>
  <c r="Q21" i="587"/>
  <c r="R5" i="587" s="1"/>
  <c r="P21" i="587"/>
  <c r="Q72" i="588"/>
  <c r="R56" i="588" s="1"/>
  <c r="P72" i="588"/>
  <c r="P55" i="588"/>
  <c r="Q55" i="588"/>
  <c r="R39" i="588" s="1"/>
  <c r="Q56" i="587"/>
  <c r="P56" i="587"/>
  <c r="Q111" i="587"/>
  <c r="P111" i="587"/>
  <c r="Q129" i="587"/>
  <c r="P129" i="587"/>
  <c r="Q89" i="587"/>
  <c r="R73" i="587" s="1"/>
  <c r="P89" i="587"/>
  <c r="Q132" i="587"/>
  <c r="P132" i="587"/>
  <c r="Q125" i="587"/>
  <c r="P125" i="587"/>
  <c r="Q62" i="587"/>
  <c r="P62" i="587"/>
  <c r="Q89" i="588"/>
  <c r="R73" i="588" s="1"/>
  <c r="P89" i="588"/>
  <c r="Q43" i="588"/>
  <c r="P43" i="588"/>
  <c r="Q5" i="587"/>
  <c r="P5" i="587"/>
  <c r="Q128" i="587"/>
  <c r="P128" i="587"/>
  <c r="Q58" i="587"/>
  <c r="P58" i="587"/>
  <c r="Q140" i="587"/>
  <c r="R124" i="587" s="1"/>
  <c r="P140" i="587"/>
  <c r="Q64" i="585"/>
  <c r="P64" i="585"/>
  <c r="Q90" i="585"/>
  <c r="P90" i="585"/>
  <c r="Q57" i="585"/>
  <c r="P57" i="585"/>
  <c r="Q5" i="584"/>
  <c r="P5" i="584"/>
  <c r="Q110" i="584"/>
  <c r="P110" i="584"/>
  <c r="Q58" i="585"/>
  <c r="P58" i="585"/>
  <c r="Q106" i="584"/>
  <c r="R90" i="584" s="1"/>
  <c r="P106" i="584"/>
  <c r="Q60" i="585"/>
  <c r="P60" i="585"/>
  <c r="N72" i="584"/>
  <c r="AA72" i="584"/>
  <c r="AB72" i="584"/>
  <c r="AC56" i="584" s="1"/>
  <c r="Q40" i="584"/>
  <c r="P40" i="584"/>
  <c r="Q39" i="585"/>
  <c r="P39" i="585"/>
  <c r="Q62" i="584"/>
  <c r="P62" i="584"/>
  <c r="Q140" i="585"/>
  <c r="R124" i="585" s="1"/>
  <c r="P140" i="585"/>
  <c r="Q56" i="585"/>
  <c r="P56" i="585"/>
  <c r="Q44" i="585"/>
  <c r="P44" i="585"/>
  <c r="Q58" i="584"/>
  <c r="P58" i="584"/>
  <c r="Q40" i="585"/>
  <c r="P40" i="585"/>
  <c r="Q45" i="584"/>
  <c r="P45" i="584"/>
  <c r="N123" i="584"/>
  <c r="AB123" i="584"/>
  <c r="AC107" i="584" s="1"/>
  <c r="AA123" i="584"/>
  <c r="Q38" i="585"/>
  <c r="R22" i="585" s="1"/>
  <c r="P38" i="585"/>
  <c r="Q8" i="585"/>
  <c r="P8" i="585"/>
  <c r="Q56" i="584"/>
  <c r="P56" i="584"/>
  <c r="Q89" i="584"/>
  <c r="R73" i="584" s="1"/>
  <c r="P89" i="584"/>
  <c r="Q41" i="584"/>
  <c r="P41" i="584"/>
  <c r="AE55" i="585"/>
  <c r="N55" i="585"/>
  <c r="AF55" i="585"/>
  <c r="AG39" i="585" s="1"/>
  <c r="N55" i="584"/>
  <c r="AA55" i="584"/>
  <c r="AB55" i="584"/>
  <c r="AC39" i="584" s="1"/>
  <c r="Q9" i="585"/>
  <c r="P9" i="585"/>
  <c r="Q21" i="585"/>
  <c r="R5" i="585" s="1"/>
  <c r="P21" i="585"/>
  <c r="Q6" i="584"/>
  <c r="P6" i="584"/>
  <c r="Q91" i="584"/>
  <c r="P91" i="584"/>
  <c r="AB140" i="584"/>
  <c r="AC124" i="584" s="1"/>
  <c r="AA140" i="584"/>
  <c r="N140" i="584"/>
  <c r="Q132" i="584"/>
  <c r="P132" i="584"/>
  <c r="Q123" i="585"/>
  <c r="R107" i="585" s="1"/>
  <c r="P123" i="585"/>
  <c r="N38" i="584"/>
  <c r="AB38" i="584"/>
  <c r="AC22" i="584" s="1"/>
  <c r="AA38" i="584"/>
  <c r="Q109" i="585"/>
  <c r="P109" i="585"/>
  <c r="Q128" i="584"/>
  <c r="P128" i="584"/>
  <c r="Q72" i="585"/>
  <c r="R56" i="585" s="1"/>
  <c r="P72" i="585"/>
  <c r="Q22" i="584"/>
  <c r="P22" i="584"/>
  <c r="N106" i="585"/>
  <c r="AF106" i="585"/>
  <c r="AG90" i="585" s="1"/>
  <c r="AE106" i="585"/>
  <c r="Q118" i="584"/>
  <c r="P118" i="584"/>
  <c r="Q62" i="585"/>
  <c r="P62" i="585"/>
  <c r="Q73" i="584"/>
  <c r="P73" i="584"/>
  <c r="Q108" i="585"/>
  <c r="P108" i="585"/>
  <c r="N21" i="584"/>
  <c r="AA21" i="584"/>
  <c r="AB21" i="584"/>
  <c r="AC5" i="584" s="1"/>
  <c r="Q61" i="585"/>
  <c r="P61" i="585"/>
  <c r="Q90" i="584"/>
  <c r="P90" i="584"/>
  <c r="Q114" i="584"/>
  <c r="P114" i="584"/>
  <c r="Q109" i="582"/>
  <c r="P109" i="582"/>
  <c r="N123" i="582"/>
  <c r="AF123" i="582"/>
  <c r="AG107" i="582" s="1"/>
  <c r="AE123" i="582"/>
  <c r="Q130" i="581"/>
  <c r="P130" i="581"/>
  <c r="AB21" i="581"/>
  <c r="AC5" i="581" s="1"/>
  <c r="AA21" i="581"/>
  <c r="N21" i="581"/>
  <c r="Q63" i="582"/>
  <c r="P63" i="582"/>
  <c r="AB55" i="581"/>
  <c r="AC39" i="581" s="1"/>
  <c r="AA55" i="581"/>
  <c r="N55" i="581"/>
  <c r="AF55" i="582"/>
  <c r="AG39" i="582" s="1"/>
  <c r="AE55" i="582"/>
  <c r="N55" i="582"/>
  <c r="Q39" i="582"/>
  <c r="P39" i="582"/>
  <c r="AB89" i="581"/>
  <c r="AC73" i="581" s="1"/>
  <c r="AA89" i="581"/>
  <c r="N89" i="581"/>
  <c r="Q59" i="582"/>
  <c r="P59" i="582"/>
  <c r="N21" i="582"/>
  <c r="AF21" i="582"/>
  <c r="AG5" i="582" s="1"/>
  <c r="AE21" i="582"/>
  <c r="Q106" i="581"/>
  <c r="R90" i="581" s="1"/>
  <c r="P106" i="581"/>
  <c r="Q28" i="582"/>
  <c r="P28" i="582"/>
  <c r="Q56" i="582"/>
  <c r="P56" i="582"/>
  <c r="Q27" i="582"/>
  <c r="P27" i="582"/>
  <c r="Q74" i="581"/>
  <c r="P74" i="581"/>
  <c r="AE72" i="582"/>
  <c r="N72" i="582"/>
  <c r="AF72" i="582"/>
  <c r="AG56" i="582" s="1"/>
  <c r="N123" i="581"/>
  <c r="AB123" i="581"/>
  <c r="AC107" i="581" s="1"/>
  <c r="AA123" i="581"/>
  <c r="Q5" i="582"/>
  <c r="P5" i="582"/>
  <c r="Q44" i="582"/>
  <c r="P44" i="582"/>
  <c r="Q126" i="581"/>
  <c r="P126" i="581"/>
  <c r="Q133" i="581"/>
  <c r="P133" i="581"/>
  <c r="Q40" i="582"/>
  <c r="P40" i="582"/>
  <c r="Q9" i="582"/>
  <c r="P9" i="582"/>
  <c r="Q129" i="581"/>
  <c r="P129" i="581"/>
  <c r="Q38" i="582"/>
  <c r="R22" i="582" s="1"/>
  <c r="P38" i="582"/>
  <c r="Q56" i="581"/>
  <c r="P56" i="581"/>
  <c r="Q107" i="581"/>
  <c r="P107" i="581"/>
  <c r="P140" i="581"/>
  <c r="Q140" i="581"/>
  <c r="R124" i="581" s="1"/>
  <c r="Q59" i="581"/>
  <c r="P59" i="581"/>
  <c r="Q125" i="581"/>
  <c r="P125" i="581"/>
  <c r="Q64" i="582"/>
  <c r="P64" i="582"/>
  <c r="Q74" i="582"/>
  <c r="P74" i="582"/>
  <c r="P72" i="581"/>
  <c r="Q72" i="581"/>
  <c r="R56" i="581" s="1"/>
  <c r="Q60" i="582"/>
  <c r="P60" i="582"/>
  <c r="Q140" i="582"/>
  <c r="R124" i="582" s="1"/>
  <c r="P140" i="582"/>
  <c r="N106" i="582"/>
  <c r="AF106" i="582"/>
  <c r="AG90" i="582" s="1"/>
  <c r="AE106" i="582"/>
  <c r="Q7" i="581"/>
  <c r="P7" i="581"/>
  <c r="Q134" i="581"/>
  <c r="P134" i="581"/>
  <c r="Q132" i="578"/>
  <c r="P132" i="578"/>
  <c r="Q61" i="579"/>
  <c r="P61" i="579"/>
  <c r="Q128" i="578"/>
  <c r="P128" i="578"/>
  <c r="Q57" i="579"/>
  <c r="P57" i="579"/>
  <c r="Q5" i="579"/>
  <c r="P5" i="579"/>
  <c r="Q7" i="579"/>
  <c r="P7" i="579"/>
  <c r="Q8" i="579"/>
  <c r="P8" i="579"/>
  <c r="Q39" i="578"/>
  <c r="P39" i="578"/>
  <c r="AB123" i="578"/>
  <c r="AC107" i="578" s="1"/>
  <c r="N123" i="578"/>
  <c r="AA123" i="578"/>
  <c r="Q55" i="579"/>
  <c r="R39" i="579" s="1"/>
  <c r="P55" i="579"/>
  <c r="Q109" i="578"/>
  <c r="P109" i="578"/>
  <c r="Q6" i="578"/>
  <c r="P6" i="578"/>
  <c r="Q22" i="579"/>
  <c r="P22" i="579"/>
  <c r="Q21" i="579"/>
  <c r="R5" i="579" s="1"/>
  <c r="P21" i="579"/>
  <c r="N21" i="578"/>
  <c r="AB21" i="578"/>
  <c r="AC5" i="578" s="1"/>
  <c r="AA21" i="578"/>
  <c r="Q91" i="578"/>
  <c r="P91" i="578"/>
  <c r="Q135" i="578"/>
  <c r="P135" i="578"/>
  <c r="Q140" i="578"/>
  <c r="R124" i="578" s="1"/>
  <c r="P140" i="578"/>
  <c r="Q9" i="579"/>
  <c r="P9" i="579"/>
  <c r="Q57" i="578"/>
  <c r="P57" i="578"/>
  <c r="AA38" i="578"/>
  <c r="N38" i="578"/>
  <c r="AB38" i="578"/>
  <c r="AC22" i="578" s="1"/>
  <c r="Q131" i="578"/>
  <c r="P131" i="578"/>
  <c r="Q118" i="578"/>
  <c r="P118" i="578"/>
  <c r="Q109" i="579"/>
  <c r="P109" i="579"/>
  <c r="Q127" i="578"/>
  <c r="P127" i="578"/>
  <c r="Q73" i="579"/>
  <c r="P73" i="579"/>
  <c r="Q114" i="578"/>
  <c r="P114" i="578"/>
  <c r="Q106" i="578"/>
  <c r="R90" i="578" s="1"/>
  <c r="P106" i="578"/>
  <c r="N123" i="579"/>
  <c r="AF123" i="579"/>
  <c r="AG107" i="579" s="1"/>
  <c r="AE123" i="579"/>
  <c r="Q64" i="579"/>
  <c r="P64" i="579"/>
  <c r="Q110" i="578"/>
  <c r="P110" i="578"/>
  <c r="Q60" i="579"/>
  <c r="P60" i="579"/>
  <c r="AE72" i="579"/>
  <c r="N72" i="579"/>
  <c r="AF72" i="579"/>
  <c r="AG56" i="579" s="1"/>
  <c r="AB72" i="578"/>
  <c r="AC56" i="578" s="1"/>
  <c r="AA72" i="578"/>
  <c r="N72" i="578"/>
  <c r="Q7" i="578"/>
  <c r="P7" i="578"/>
  <c r="Q38" i="579"/>
  <c r="R22" i="579" s="1"/>
  <c r="P38" i="579"/>
  <c r="Q63" i="579"/>
  <c r="P63" i="579"/>
  <c r="Q125" i="579"/>
  <c r="P125" i="579"/>
  <c r="Q59" i="579"/>
  <c r="P59" i="579"/>
  <c r="Q62" i="578"/>
  <c r="P62" i="578"/>
  <c r="Q89" i="579"/>
  <c r="R73" i="579" s="1"/>
  <c r="P89" i="579"/>
  <c r="Q58" i="578"/>
  <c r="P58" i="578"/>
  <c r="AF140" i="579"/>
  <c r="AG124" i="579" s="1"/>
  <c r="AE140" i="579"/>
  <c r="N140" i="579"/>
  <c r="Q55" i="578"/>
  <c r="R39" i="578" s="1"/>
  <c r="P55" i="578"/>
  <c r="Q8" i="576"/>
  <c r="P8" i="576"/>
  <c r="Q109" i="576"/>
  <c r="P109" i="576"/>
  <c r="Q117" i="575"/>
  <c r="P117" i="575"/>
  <c r="Q91" i="575"/>
  <c r="P91" i="575"/>
  <c r="Q118" i="575"/>
  <c r="P118" i="575"/>
  <c r="Q74" i="576"/>
  <c r="P74" i="576"/>
  <c r="Q42" i="576"/>
  <c r="P42" i="576"/>
  <c r="N106" i="576"/>
  <c r="AF106" i="576"/>
  <c r="AG90" i="576" s="1"/>
  <c r="AE106" i="576"/>
  <c r="Q55" i="575"/>
  <c r="R39" i="575" s="1"/>
  <c r="P55" i="575"/>
  <c r="N89" i="575"/>
  <c r="AB89" i="575"/>
  <c r="AC73" i="575" s="1"/>
  <c r="AA89" i="575"/>
  <c r="Q113" i="575"/>
  <c r="P113" i="575"/>
  <c r="Q44" i="575"/>
  <c r="P44" i="575"/>
  <c r="Q114" i="575"/>
  <c r="P114" i="575"/>
  <c r="Q21" i="575"/>
  <c r="R5" i="575" s="1"/>
  <c r="P21" i="575"/>
  <c r="Q65" i="576"/>
  <c r="P65" i="576"/>
  <c r="Q109" i="575"/>
  <c r="P109" i="575"/>
  <c r="Q40" i="575"/>
  <c r="P40" i="575"/>
  <c r="Q110" i="575"/>
  <c r="P110" i="575"/>
  <c r="Q38" i="575"/>
  <c r="R22" i="575" s="1"/>
  <c r="P38" i="575"/>
  <c r="P5" i="576"/>
  <c r="Q5" i="576"/>
  <c r="P22" i="575"/>
  <c r="Q22" i="575"/>
  <c r="Q61" i="576"/>
  <c r="P61" i="576"/>
  <c r="Q132" i="575"/>
  <c r="P132" i="575"/>
  <c r="Q140" i="575"/>
  <c r="R124" i="575" s="1"/>
  <c r="P140" i="575"/>
  <c r="Q21" i="576"/>
  <c r="R5" i="576" s="1"/>
  <c r="P21" i="576"/>
  <c r="Q125" i="576"/>
  <c r="P125" i="576"/>
  <c r="Q65" i="575"/>
  <c r="P65" i="575"/>
  <c r="Q140" i="576"/>
  <c r="R124" i="576" s="1"/>
  <c r="P140" i="576"/>
  <c r="Q128" i="575"/>
  <c r="P128" i="575"/>
  <c r="Q61" i="575"/>
  <c r="P61" i="575"/>
  <c r="AB123" i="575"/>
  <c r="AC107" i="575" s="1"/>
  <c r="AA123" i="575"/>
  <c r="N123" i="575"/>
  <c r="Q46" i="575"/>
  <c r="P46" i="575"/>
  <c r="P89" i="576"/>
  <c r="Q89" i="576"/>
  <c r="R73" i="576" s="1"/>
  <c r="Q25" i="576"/>
  <c r="P25" i="576"/>
  <c r="Q57" i="575"/>
  <c r="P57" i="575"/>
  <c r="Q57" i="576"/>
  <c r="P57" i="576"/>
  <c r="Q7" i="576"/>
  <c r="P7" i="576"/>
  <c r="Q7" i="575"/>
  <c r="P7" i="575"/>
  <c r="Q106" i="575"/>
  <c r="R90" i="575" s="1"/>
  <c r="P106" i="575"/>
  <c r="Q42" i="575"/>
  <c r="P42" i="575"/>
  <c r="Q126" i="576"/>
  <c r="P126" i="576"/>
  <c r="AE72" i="576"/>
  <c r="N72" i="576"/>
  <c r="D2" i="576" s="1"/>
  <c r="AF72" i="576"/>
  <c r="AG56" i="576" s="1"/>
  <c r="Q72" i="575"/>
  <c r="R56" i="575" s="1"/>
  <c r="P72" i="575"/>
  <c r="Q55" i="576"/>
  <c r="R39" i="576" s="1"/>
  <c r="P55" i="576"/>
  <c r="Q38" i="576"/>
  <c r="R22" i="576" s="1"/>
  <c r="P38" i="576"/>
  <c r="Q109" i="572"/>
  <c r="P109" i="572"/>
  <c r="Q40" i="572"/>
  <c r="P40" i="572"/>
  <c r="AB123" i="572"/>
  <c r="AC107" i="572" s="1"/>
  <c r="AA123" i="572"/>
  <c r="N123" i="572"/>
  <c r="Q72" i="572"/>
  <c r="R56" i="572" s="1"/>
  <c r="P72" i="572"/>
  <c r="Q89" i="572"/>
  <c r="R73" i="572" s="1"/>
  <c r="P89" i="572"/>
  <c r="Q64" i="572"/>
  <c r="P64" i="572"/>
  <c r="N123" i="573"/>
  <c r="AF123" i="573"/>
  <c r="AG107" i="573" s="1"/>
  <c r="AE123" i="573"/>
  <c r="Q65" i="572"/>
  <c r="P65" i="572"/>
  <c r="Q26" i="573"/>
  <c r="P26" i="573"/>
  <c r="Q5" i="573"/>
  <c r="P5" i="573"/>
  <c r="Q60" i="572"/>
  <c r="P60" i="572"/>
  <c r="Q61" i="572"/>
  <c r="P61" i="572"/>
  <c r="Q46" i="572"/>
  <c r="P46" i="572"/>
  <c r="Q109" i="573"/>
  <c r="P109" i="573"/>
  <c r="Q57" i="572"/>
  <c r="P57" i="572"/>
  <c r="Q39" i="572"/>
  <c r="P39" i="572"/>
  <c r="Q7" i="572"/>
  <c r="P7" i="572"/>
  <c r="AB140" i="572"/>
  <c r="AC124" i="572" s="1"/>
  <c r="AA140" i="572"/>
  <c r="N140" i="572"/>
  <c r="AB106" i="572"/>
  <c r="AC90" i="572" s="1"/>
  <c r="AA106" i="572"/>
  <c r="N106" i="572"/>
  <c r="D2" i="572" s="1"/>
  <c r="Q6" i="572"/>
  <c r="P6" i="572"/>
  <c r="Q126" i="573"/>
  <c r="P126" i="573"/>
  <c r="Q124" i="572"/>
  <c r="P124" i="572"/>
  <c r="Q55" i="572"/>
  <c r="R39" i="572" s="1"/>
  <c r="P55" i="572"/>
  <c r="Q65" i="573"/>
  <c r="P65" i="573"/>
  <c r="Q135" i="572"/>
  <c r="P135" i="572"/>
  <c r="Q8" i="573"/>
  <c r="P8" i="573"/>
  <c r="Q72" i="573"/>
  <c r="R56" i="573" s="1"/>
  <c r="P72" i="573"/>
  <c r="Q38" i="573"/>
  <c r="R22" i="573" s="1"/>
  <c r="P38" i="573"/>
  <c r="N106" i="573"/>
  <c r="AF106" i="573"/>
  <c r="AG90" i="573" s="1"/>
  <c r="AE106" i="573"/>
  <c r="Q61" i="573"/>
  <c r="P61" i="573"/>
  <c r="Q131" i="572"/>
  <c r="P131" i="572"/>
  <c r="Q74" i="573"/>
  <c r="P74" i="573"/>
  <c r="Q42" i="573"/>
  <c r="P42" i="573"/>
  <c r="Q21" i="573"/>
  <c r="R5" i="573" s="1"/>
  <c r="P21" i="573"/>
  <c r="P22" i="572"/>
  <c r="Q22" i="572"/>
  <c r="Q57" i="573"/>
  <c r="P57" i="573"/>
  <c r="Q127" i="572"/>
  <c r="P127" i="572"/>
  <c r="Q118" i="572"/>
  <c r="P118" i="572"/>
  <c r="Q114" i="572"/>
  <c r="P114" i="572"/>
  <c r="Q91" i="572"/>
  <c r="P91" i="572"/>
  <c r="Q110" i="572"/>
  <c r="P110" i="572"/>
  <c r="Q132" i="572"/>
  <c r="P132" i="572"/>
  <c r="AF140" i="573"/>
  <c r="AG124" i="573" s="1"/>
  <c r="AE140" i="573"/>
  <c r="N140" i="573"/>
  <c r="Q38" i="572"/>
  <c r="R22" i="572" s="1"/>
  <c r="P38" i="572"/>
  <c r="Q7" i="573"/>
  <c r="P7" i="573"/>
  <c r="Q44" i="572"/>
  <c r="P44" i="572"/>
  <c r="Q45" i="572"/>
  <c r="P45" i="572"/>
  <c r="Q128" i="572"/>
  <c r="P128" i="572"/>
  <c r="Q63" i="573"/>
  <c r="P63" i="573"/>
  <c r="Q23" i="573"/>
  <c r="P23" i="573"/>
  <c r="Q21" i="572"/>
  <c r="R5" i="572" s="1"/>
  <c r="P21" i="572"/>
  <c r="Q55" i="573"/>
  <c r="R39" i="573" s="1"/>
  <c r="P55" i="573"/>
  <c r="Q110" i="569"/>
  <c r="P110" i="569"/>
  <c r="P92" i="569"/>
  <c r="Q92" i="569"/>
  <c r="AB123" i="569"/>
  <c r="AC107" i="569" s="1"/>
  <c r="AA123" i="569"/>
  <c r="N123" i="569"/>
  <c r="Q63" i="570"/>
  <c r="P63" i="570"/>
  <c r="Q129" i="569"/>
  <c r="P129" i="569"/>
  <c r="N38" i="569"/>
  <c r="AB38" i="569"/>
  <c r="AC22" i="569" s="1"/>
  <c r="AA38" i="569"/>
  <c r="Q55" i="569"/>
  <c r="R39" i="569" s="1"/>
  <c r="P55" i="569"/>
  <c r="Q73" i="570"/>
  <c r="P73" i="570"/>
  <c r="Q59" i="570"/>
  <c r="P59" i="570"/>
  <c r="Q111" i="569"/>
  <c r="P111" i="569"/>
  <c r="Q125" i="569"/>
  <c r="P125" i="569"/>
  <c r="Q22" i="569"/>
  <c r="P22" i="569"/>
  <c r="Q66" i="570"/>
  <c r="P66" i="570"/>
  <c r="Q57" i="569"/>
  <c r="P57" i="569"/>
  <c r="Q140" i="570"/>
  <c r="R124" i="570" s="1"/>
  <c r="P140" i="570"/>
  <c r="AA106" i="569"/>
  <c r="AB106" i="569"/>
  <c r="AC90" i="569" s="1"/>
  <c r="N106" i="569"/>
  <c r="Q38" i="570"/>
  <c r="R22" i="570" s="1"/>
  <c r="P38" i="570"/>
  <c r="Q58" i="570"/>
  <c r="P58" i="570"/>
  <c r="N123" i="570"/>
  <c r="AF123" i="570"/>
  <c r="AG107" i="570" s="1"/>
  <c r="AE123" i="570"/>
  <c r="Q89" i="570"/>
  <c r="R73" i="570" s="1"/>
  <c r="P89" i="570"/>
  <c r="Q39" i="569"/>
  <c r="P39" i="569"/>
  <c r="Q22" i="570"/>
  <c r="P22" i="570"/>
  <c r="Q107" i="569"/>
  <c r="P107" i="569"/>
  <c r="Q72" i="569"/>
  <c r="R56" i="569" s="1"/>
  <c r="P72" i="569"/>
  <c r="Q72" i="570"/>
  <c r="R56" i="570" s="1"/>
  <c r="P72" i="570"/>
  <c r="Q9" i="570"/>
  <c r="P9" i="570"/>
  <c r="Q62" i="569"/>
  <c r="P62" i="569"/>
  <c r="Q74" i="569"/>
  <c r="P74" i="569"/>
  <c r="Q26" i="570"/>
  <c r="P26" i="570"/>
  <c r="Q58" i="569"/>
  <c r="P58" i="569"/>
  <c r="Q43" i="570"/>
  <c r="P43" i="570"/>
  <c r="AA140" i="569"/>
  <c r="N140" i="569"/>
  <c r="AB140" i="569"/>
  <c r="AC124" i="569" s="1"/>
  <c r="AE21" i="570"/>
  <c r="N21" i="570"/>
  <c r="AF21" i="570"/>
  <c r="AG5" i="570" s="1"/>
  <c r="Q47" i="569"/>
  <c r="P47" i="569"/>
  <c r="Q55" i="570"/>
  <c r="R39" i="570" s="1"/>
  <c r="P55" i="570"/>
  <c r="AB21" i="569"/>
  <c r="AC5" i="569" s="1"/>
  <c r="AA21" i="569"/>
  <c r="N21" i="569"/>
  <c r="P89" i="569"/>
  <c r="Q89" i="569"/>
  <c r="R73" i="569" s="1"/>
  <c r="Q62" i="570"/>
  <c r="P62" i="570"/>
  <c r="Q109" i="570"/>
  <c r="P109" i="570"/>
  <c r="Q118" i="569"/>
  <c r="P118" i="569"/>
  <c r="Q5" i="570"/>
  <c r="P5" i="570"/>
  <c r="Q43" i="569"/>
  <c r="P43" i="569"/>
  <c r="P114" i="569"/>
  <c r="Q114" i="569"/>
  <c r="Q115" i="569"/>
  <c r="P115" i="569"/>
  <c r="Q8" i="569"/>
  <c r="P8" i="569"/>
  <c r="Q133" i="569"/>
  <c r="P133" i="569"/>
  <c r="N21" i="566"/>
  <c r="AA21" i="566"/>
  <c r="AB21" i="566"/>
  <c r="AC5" i="566" s="1"/>
  <c r="Q40" i="567"/>
  <c r="P40" i="567"/>
  <c r="P116" i="566"/>
  <c r="Q116" i="566"/>
  <c r="N123" i="567"/>
  <c r="AF123" i="567"/>
  <c r="AG107" i="567" s="1"/>
  <c r="AE123" i="567"/>
  <c r="P109" i="566"/>
  <c r="Q109" i="566"/>
  <c r="Q72" i="567"/>
  <c r="R56" i="567" s="1"/>
  <c r="P72" i="567"/>
  <c r="Q108" i="566"/>
  <c r="P108" i="566"/>
  <c r="Q134" i="566"/>
  <c r="P134" i="566"/>
  <c r="Q90" i="566"/>
  <c r="P90" i="566"/>
  <c r="Q109" i="567"/>
  <c r="P109" i="567"/>
  <c r="Q89" i="566"/>
  <c r="R73" i="566" s="1"/>
  <c r="P89" i="566"/>
  <c r="Q130" i="566"/>
  <c r="P130" i="566"/>
  <c r="Q64" i="566"/>
  <c r="P64" i="566"/>
  <c r="Q41" i="566"/>
  <c r="P41" i="566"/>
  <c r="P89" i="567"/>
  <c r="Q89" i="567"/>
  <c r="R73" i="567" s="1"/>
  <c r="P63" i="566"/>
  <c r="Q63" i="566"/>
  <c r="Q126" i="566"/>
  <c r="P126" i="566"/>
  <c r="AA55" i="566"/>
  <c r="AB55" i="566"/>
  <c r="AC39" i="566" s="1"/>
  <c r="N55" i="566"/>
  <c r="AF55" i="567"/>
  <c r="AG39" i="567" s="1"/>
  <c r="N55" i="567"/>
  <c r="AE55" i="567"/>
  <c r="Q112" i="566"/>
  <c r="P112" i="566"/>
  <c r="P59" i="566"/>
  <c r="Q59" i="566"/>
  <c r="Q5" i="566"/>
  <c r="P5" i="566"/>
  <c r="Q135" i="566"/>
  <c r="P135" i="566"/>
  <c r="Q56" i="566"/>
  <c r="P56" i="566"/>
  <c r="Q60" i="567"/>
  <c r="P60" i="567"/>
  <c r="N38" i="567"/>
  <c r="AF38" i="567"/>
  <c r="AG22" i="567" s="1"/>
  <c r="AE38" i="567"/>
  <c r="Q131" i="566"/>
  <c r="P131" i="566"/>
  <c r="Q41" i="567"/>
  <c r="P41" i="567"/>
  <c r="P39" i="566"/>
  <c r="Q39" i="566"/>
  <c r="Q127" i="566"/>
  <c r="P127" i="566"/>
  <c r="Q92" i="566"/>
  <c r="P92" i="566"/>
  <c r="P21" i="567"/>
  <c r="Q21" i="567"/>
  <c r="R5" i="567" s="1"/>
  <c r="Q38" i="566"/>
  <c r="R22" i="566" s="1"/>
  <c r="P38" i="566"/>
  <c r="Q6" i="566"/>
  <c r="P6" i="566"/>
  <c r="Q140" i="567"/>
  <c r="R124" i="567" s="1"/>
  <c r="P140" i="567"/>
  <c r="Q72" i="566"/>
  <c r="R56" i="566" s="1"/>
  <c r="P72" i="566"/>
  <c r="Q7" i="567"/>
  <c r="P7" i="567"/>
  <c r="Q126" i="567"/>
  <c r="P126" i="567"/>
  <c r="Q5" i="567"/>
  <c r="P5" i="567"/>
  <c r="Q6" i="567"/>
  <c r="P6" i="567"/>
  <c r="Q117" i="566"/>
  <c r="P117" i="566"/>
  <c r="Q123" i="566"/>
  <c r="R107" i="566" s="1"/>
  <c r="P123" i="566"/>
  <c r="P113" i="566"/>
  <c r="Q113" i="566"/>
  <c r="AB140" i="566"/>
  <c r="AC124" i="566" s="1"/>
  <c r="AA140" i="566"/>
  <c r="N140" i="566"/>
  <c r="P106" i="566"/>
  <c r="Q106" i="566"/>
  <c r="R90" i="566" s="1"/>
  <c r="Q89" i="578" l="1"/>
  <c r="R73" i="578" s="1"/>
  <c r="P89" i="578"/>
  <c r="D2" i="567"/>
  <c r="D2" i="597"/>
  <c r="D2" i="573"/>
  <c r="Q89" i="585"/>
  <c r="R73" i="585" s="1"/>
  <c r="P89" i="585"/>
  <c r="P123" i="624"/>
  <c r="Q123" i="624"/>
  <c r="R107" i="624" s="1"/>
  <c r="P21" i="624"/>
  <c r="D2" i="624"/>
  <c r="Q21" i="624"/>
  <c r="R5" i="624" s="1"/>
  <c r="Q38" i="623"/>
  <c r="R22" i="623" s="1"/>
  <c r="P38" i="623"/>
  <c r="Q106" i="624"/>
  <c r="R90" i="624" s="1"/>
  <c r="P106" i="624"/>
  <c r="Q55" i="623"/>
  <c r="R39" i="623" s="1"/>
  <c r="P55" i="623"/>
  <c r="D2" i="623"/>
  <c r="Q72" i="621"/>
  <c r="R56" i="621" s="1"/>
  <c r="P72" i="621"/>
  <c r="Q140" i="620"/>
  <c r="R124" i="620" s="1"/>
  <c r="P140" i="620"/>
  <c r="Q55" i="620"/>
  <c r="R39" i="620" s="1"/>
  <c r="P55" i="620"/>
  <c r="Q21" i="620"/>
  <c r="R5" i="620" s="1"/>
  <c r="P21" i="620"/>
  <c r="D2" i="620"/>
  <c r="P21" i="621"/>
  <c r="D2" i="621"/>
  <c r="Q21" i="621"/>
  <c r="R5" i="621" s="1"/>
  <c r="Q106" i="621"/>
  <c r="R90" i="621" s="1"/>
  <c r="P106" i="621"/>
  <c r="Q106" i="618"/>
  <c r="R90" i="618" s="1"/>
  <c r="P106" i="618"/>
  <c r="Q21" i="617"/>
  <c r="R5" i="617" s="1"/>
  <c r="P21" i="617"/>
  <c r="D2" i="617"/>
  <c r="P89" i="618"/>
  <c r="Q89" i="618"/>
  <c r="R73" i="618" s="1"/>
  <c r="D2" i="618"/>
  <c r="Q21" i="618"/>
  <c r="R5" i="618" s="1"/>
  <c r="P21" i="618"/>
  <c r="Q55" i="618"/>
  <c r="R39" i="618" s="1"/>
  <c r="P55" i="618"/>
  <c r="Q72" i="617"/>
  <c r="R56" i="617" s="1"/>
  <c r="P72" i="617"/>
  <c r="Q72" i="618"/>
  <c r="R56" i="618" s="1"/>
  <c r="P72" i="618"/>
  <c r="Q38" i="618"/>
  <c r="R22" i="618" s="1"/>
  <c r="P38" i="618"/>
  <c r="Q140" i="614"/>
  <c r="R124" i="614" s="1"/>
  <c r="P140" i="614"/>
  <c r="Q72" i="614"/>
  <c r="R56" i="614" s="1"/>
  <c r="P72" i="614"/>
  <c r="Q106" i="615"/>
  <c r="R90" i="615" s="1"/>
  <c r="P106" i="615"/>
  <c r="Q106" i="614"/>
  <c r="R90" i="614" s="1"/>
  <c r="P106" i="614"/>
  <c r="Q21" i="614"/>
  <c r="R5" i="614" s="1"/>
  <c r="P21" i="614"/>
  <c r="D2" i="614"/>
  <c r="Q123" i="615"/>
  <c r="R107" i="615" s="1"/>
  <c r="P123" i="615"/>
  <c r="Q55" i="614"/>
  <c r="R39" i="614" s="1"/>
  <c r="P55" i="614"/>
  <c r="D2" i="615"/>
  <c r="Q123" i="614"/>
  <c r="R107" i="614" s="1"/>
  <c r="P123" i="614"/>
  <c r="Q106" i="612"/>
  <c r="R90" i="612" s="1"/>
  <c r="P106" i="612"/>
  <c r="D2" i="612"/>
  <c r="P89" i="612"/>
  <c r="Q89" i="612"/>
  <c r="R73" i="612" s="1"/>
  <c r="Q55" i="611"/>
  <c r="R39" i="611" s="1"/>
  <c r="P55" i="611"/>
  <c r="Q123" i="611"/>
  <c r="R107" i="611" s="1"/>
  <c r="P123" i="611"/>
  <c r="Q106" i="611"/>
  <c r="R90" i="611" s="1"/>
  <c r="P106" i="611"/>
  <c r="Q157" i="612"/>
  <c r="R141" i="612" s="1"/>
  <c r="P157" i="612"/>
  <c r="Q72" i="611"/>
  <c r="R56" i="611" s="1"/>
  <c r="P72" i="611"/>
  <c r="Q106" i="609"/>
  <c r="R90" i="609" s="1"/>
  <c r="P106" i="609"/>
  <c r="Q123" i="609"/>
  <c r="R107" i="609" s="1"/>
  <c r="P123" i="609"/>
  <c r="Q55" i="609"/>
  <c r="R39" i="609" s="1"/>
  <c r="P55" i="609"/>
  <c r="D2" i="609"/>
  <c r="Q21" i="609"/>
  <c r="R5" i="609" s="1"/>
  <c r="P21" i="609"/>
  <c r="Q123" i="608"/>
  <c r="R107" i="608" s="1"/>
  <c r="P123" i="608"/>
  <c r="Q55" i="605"/>
  <c r="R39" i="605" s="1"/>
  <c r="P55" i="605"/>
  <c r="Q140" i="605"/>
  <c r="R124" i="605" s="1"/>
  <c r="P140" i="605"/>
  <c r="Q89" i="605"/>
  <c r="R73" i="605" s="1"/>
  <c r="P89" i="605"/>
  <c r="Q38" i="606"/>
  <c r="R22" i="606" s="1"/>
  <c r="P38" i="606"/>
  <c r="D2" i="606"/>
  <c r="D2" i="605"/>
  <c r="Q38" i="605"/>
  <c r="R22" i="605" s="1"/>
  <c r="P38" i="605"/>
  <c r="Q106" i="606"/>
  <c r="R90" i="606" s="1"/>
  <c r="P106" i="606"/>
  <c r="Q55" i="606"/>
  <c r="R39" i="606" s="1"/>
  <c r="P55" i="606"/>
  <c r="Q123" i="606"/>
  <c r="R107" i="606" s="1"/>
  <c r="P123" i="606"/>
  <c r="Q123" i="603"/>
  <c r="R107" i="603" s="1"/>
  <c r="P123" i="603"/>
  <c r="P21" i="602"/>
  <c r="D2" i="602"/>
  <c r="Q21" i="602"/>
  <c r="R5" i="602" s="1"/>
  <c r="P21" i="603"/>
  <c r="D2" i="603"/>
  <c r="Q21" i="603"/>
  <c r="R5" i="603" s="1"/>
  <c r="Q123" i="602"/>
  <c r="R107" i="602" s="1"/>
  <c r="P123" i="602"/>
  <c r="Q140" i="602"/>
  <c r="R124" i="602" s="1"/>
  <c r="P140" i="602"/>
  <c r="Q123" i="600"/>
  <c r="R107" i="600" s="1"/>
  <c r="P123" i="600"/>
  <c r="Q140" i="599"/>
  <c r="R124" i="599" s="1"/>
  <c r="P140" i="599"/>
  <c r="P21" i="600"/>
  <c r="D2" i="600"/>
  <c r="Q21" i="600"/>
  <c r="R5" i="600" s="1"/>
  <c r="Q140" i="600"/>
  <c r="R124" i="600" s="1"/>
  <c r="P140" i="600"/>
  <c r="Q55" i="599"/>
  <c r="R39" i="599" s="1"/>
  <c r="P55" i="599"/>
  <c r="Q89" i="599"/>
  <c r="R73" i="599" s="1"/>
  <c r="P89" i="599"/>
  <c r="Q21" i="599"/>
  <c r="R5" i="599" s="1"/>
  <c r="P21" i="599"/>
  <c r="D2" i="599"/>
  <c r="Q38" i="599"/>
  <c r="R22" i="599" s="1"/>
  <c r="P38" i="599"/>
  <c r="Q123" i="596"/>
  <c r="R107" i="596" s="1"/>
  <c r="P123" i="596"/>
  <c r="Q89" i="596"/>
  <c r="R73" i="596" s="1"/>
  <c r="P89" i="596"/>
  <c r="Q106" i="597"/>
  <c r="R90" i="597" s="1"/>
  <c r="P106" i="597"/>
  <c r="Q55" i="596"/>
  <c r="R39" i="596" s="1"/>
  <c r="P55" i="596"/>
  <c r="Q140" i="596"/>
  <c r="R124" i="596" s="1"/>
  <c r="P140" i="596"/>
  <c r="Q123" i="597"/>
  <c r="R107" i="597" s="1"/>
  <c r="P123" i="597"/>
  <c r="Q140" i="597"/>
  <c r="R124" i="597" s="1"/>
  <c r="P140" i="597"/>
  <c r="Q106" i="596"/>
  <c r="R90" i="596" s="1"/>
  <c r="P106" i="596"/>
  <c r="Q72" i="596"/>
  <c r="R56" i="596" s="1"/>
  <c r="P72" i="596"/>
  <c r="D2" i="596"/>
  <c r="Q38" i="597"/>
  <c r="R22" i="597" s="1"/>
  <c r="P38" i="597"/>
  <c r="Q140" i="593"/>
  <c r="R124" i="593" s="1"/>
  <c r="P140" i="593"/>
  <c r="Q21" i="593"/>
  <c r="R5" i="593" s="1"/>
  <c r="P21" i="593"/>
  <c r="D2" i="593"/>
  <c r="Q72" i="594"/>
  <c r="R56" i="594" s="1"/>
  <c r="P72" i="594"/>
  <c r="Q89" i="593"/>
  <c r="R73" i="593" s="1"/>
  <c r="P89" i="593"/>
  <c r="Q89" i="594"/>
  <c r="R73" i="594" s="1"/>
  <c r="P89" i="594"/>
  <c r="D2" i="594"/>
  <c r="Q72" i="593"/>
  <c r="R56" i="593" s="1"/>
  <c r="P72" i="593"/>
  <c r="Q38" i="593"/>
  <c r="R22" i="593" s="1"/>
  <c r="P38" i="593"/>
  <c r="Q55" i="593"/>
  <c r="R39" i="593" s="1"/>
  <c r="P55" i="593"/>
  <c r="Q72" i="590"/>
  <c r="R56" i="590" s="1"/>
  <c r="P72" i="590"/>
  <c r="Q140" i="590"/>
  <c r="R124" i="590" s="1"/>
  <c r="P140" i="590"/>
  <c r="Q55" i="590"/>
  <c r="R39" i="590" s="1"/>
  <c r="P55" i="590"/>
  <c r="Q123" i="591"/>
  <c r="R107" i="591" s="1"/>
  <c r="P123" i="591"/>
  <c r="Q38" i="591"/>
  <c r="R22" i="591" s="1"/>
  <c r="P38" i="591"/>
  <c r="Q55" i="591"/>
  <c r="R39" i="591" s="1"/>
  <c r="P55" i="591"/>
  <c r="Q123" i="590"/>
  <c r="R107" i="590" s="1"/>
  <c r="P123" i="590"/>
  <c r="Q89" i="591"/>
  <c r="R73" i="591" s="1"/>
  <c r="P89" i="591"/>
  <c r="Q21" i="590"/>
  <c r="R5" i="590" s="1"/>
  <c r="P21" i="590"/>
  <c r="D2" i="590"/>
  <c r="P106" i="588"/>
  <c r="Q106" i="588"/>
  <c r="R90" i="588" s="1"/>
  <c r="Q123" i="587"/>
  <c r="R107" i="587" s="1"/>
  <c r="P123" i="587"/>
  <c r="Q21" i="588"/>
  <c r="R5" i="588" s="1"/>
  <c r="P21" i="588"/>
  <c r="D2" i="588"/>
  <c r="Q123" i="588"/>
  <c r="R107" i="588" s="1"/>
  <c r="P123" i="588"/>
  <c r="Q72" i="587"/>
  <c r="R56" i="587" s="1"/>
  <c r="P72" i="587"/>
  <c r="Q106" i="585"/>
  <c r="R90" i="585" s="1"/>
  <c r="P106" i="585"/>
  <c r="Q140" i="584"/>
  <c r="R124" i="584" s="1"/>
  <c r="P140" i="584"/>
  <c r="Q55" i="584"/>
  <c r="R39" i="584" s="1"/>
  <c r="P55" i="584"/>
  <c r="Q72" i="584"/>
  <c r="R56" i="584" s="1"/>
  <c r="P72" i="584"/>
  <c r="Q55" i="585"/>
  <c r="R39" i="585" s="1"/>
  <c r="P55" i="585"/>
  <c r="Q123" i="584"/>
  <c r="R107" i="584" s="1"/>
  <c r="P123" i="584"/>
  <c r="Q21" i="584"/>
  <c r="R5" i="584" s="1"/>
  <c r="P21" i="584"/>
  <c r="D2" i="584"/>
  <c r="Q38" i="584"/>
  <c r="R22" i="584" s="1"/>
  <c r="P38" i="584"/>
  <c r="D2" i="585"/>
  <c r="Q21" i="581"/>
  <c r="R5" i="581" s="1"/>
  <c r="P21" i="581"/>
  <c r="Q106" i="582"/>
  <c r="R90" i="582" s="1"/>
  <c r="P106" i="582"/>
  <c r="Q89" i="581"/>
  <c r="R73" i="581" s="1"/>
  <c r="P89" i="581"/>
  <c r="P123" i="581"/>
  <c r="Q123" i="581"/>
  <c r="R107" i="581" s="1"/>
  <c r="Q55" i="582"/>
  <c r="R39" i="582" s="1"/>
  <c r="P55" i="582"/>
  <c r="Q72" i="582"/>
  <c r="R56" i="582" s="1"/>
  <c r="P72" i="582"/>
  <c r="Q55" i="581"/>
  <c r="R39" i="581" s="1"/>
  <c r="P55" i="581"/>
  <c r="Q123" i="582"/>
  <c r="R107" i="582" s="1"/>
  <c r="P123" i="582"/>
  <c r="Q21" i="582"/>
  <c r="R5" i="582" s="1"/>
  <c r="P21" i="582"/>
  <c r="D2" i="582"/>
  <c r="Q72" i="579"/>
  <c r="R56" i="579" s="1"/>
  <c r="P72" i="579"/>
  <c r="Q140" i="579"/>
  <c r="R124" i="579" s="1"/>
  <c r="P140" i="579"/>
  <c r="Q38" i="578"/>
  <c r="R22" i="578" s="1"/>
  <c r="P38" i="578"/>
  <c r="P21" i="578"/>
  <c r="D2" i="578"/>
  <c r="Q21" i="578"/>
  <c r="R5" i="578" s="1"/>
  <c r="D2" i="579"/>
  <c r="Q123" i="578"/>
  <c r="R107" i="578" s="1"/>
  <c r="P123" i="578"/>
  <c r="Q72" i="578"/>
  <c r="R56" i="578" s="1"/>
  <c r="P72" i="578"/>
  <c r="Q123" i="579"/>
  <c r="R107" i="579" s="1"/>
  <c r="P123" i="579"/>
  <c r="Q89" i="575"/>
  <c r="R73" i="575" s="1"/>
  <c r="P89" i="575"/>
  <c r="Q123" i="575"/>
  <c r="R107" i="575" s="1"/>
  <c r="P123" i="575"/>
  <c r="D2" i="575"/>
  <c r="Q72" i="576"/>
  <c r="R56" i="576" s="1"/>
  <c r="P72" i="576"/>
  <c r="Q106" i="576"/>
  <c r="R90" i="576" s="1"/>
  <c r="P106" i="576"/>
  <c r="Q140" i="573"/>
  <c r="R124" i="573" s="1"/>
  <c r="P140" i="573"/>
  <c r="Q123" i="572"/>
  <c r="R107" i="572" s="1"/>
  <c r="P123" i="572"/>
  <c r="Q106" i="572"/>
  <c r="R90" i="572" s="1"/>
  <c r="P106" i="572"/>
  <c r="Q140" i="572"/>
  <c r="R124" i="572" s="1"/>
  <c r="P140" i="572"/>
  <c r="Q123" i="573"/>
  <c r="R107" i="573" s="1"/>
  <c r="P123" i="573"/>
  <c r="Q106" i="573"/>
  <c r="R90" i="573" s="1"/>
  <c r="P106" i="573"/>
  <c r="P38" i="569"/>
  <c r="Q38" i="569"/>
  <c r="R22" i="569" s="1"/>
  <c r="Q21" i="570"/>
  <c r="R5" i="570" s="1"/>
  <c r="P21" i="570"/>
  <c r="D2" i="570"/>
  <c r="Q106" i="569"/>
  <c r="R90" i="569" s="1"/>
  <c r="P106" i="569"/>
  <c r="Q140" i="569"/>
  <c r="R124" i="569" s="1"/>
  <c r="P140" i="569"/>
  <c r="Q21" i="569"/>
  <c r="R5" i="569" s="1"/>
  <c r="P21" i="569"/>
  <c r="D2" i="569"/>
  <c r="Q123" i="569"/>
  <c r="R107" i="569" s="1"/>
  <c r="P123" i="569"/>
  <c r="Q123" i="570"/>
  <c r="R107" i="570" s="1"/>
  <c r="P123" i="570"/>
  <c r="Q140" i="566"/>
  <c r="R124" i="566" s="1"/>
  <c r="P140" i="566"/>
  <c r="Q123" i="567"/>
  <c r="R107" i="567" s="1"/>
  <c r="P123" i="567"/>
  <c r="P21" i="566"/>
  <c r="D2" i="566"/>
  <c r="Q21" i="566"/>
  <c r="R5" i="566" s="1"/>
  <c r="Q38" i="567"/>
  <c r="R22" i="567" s="1"/>
  <c r="P38" i="567"/>
  <c r="Q55" i="567"/>
  <c r="R39" i="567" s="1"/>
  <c r="P55" i="567"/>
  <c r="Q55" i="566"/>
  <c r="R39" i="566" s="1"/>
  <c r="P55" i="566"/>
</calcChain>
</file>

<file path=xl/sharedStrings.xml><?xml version="1.0" encoding="utf-8"?>
<sst xmlns="http://schemas.openxmlformats.org/spreadsheetml/2006/main" count="16897" uniqueCount="267">
  <si>
    <r>
      <t xml:space="preserve">屏榮 </t>
    </r>
    <r>
      <rPr>
        <b/>
        <sz val="26"/>
        <color rgb="FFFF0000"/>
        <rFont val="微軟正黑體"/>
        <family val="2"/>
        <charset val="136"/>
      </rPr>
      <t>大溪廠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6" type="noConversion"/>
  </si>
  <si>
    <t>日期</t>
    <phoneticPr fontId="6" type="noConversion"/>
  </si>
  <si>
    <t>115.06.30星期二</t>
    <phoneticPr fontId="9" type="noConversion"/>
  </si>
  <si>
    <t>訂單量</t>
    <phoneticPr fontId="6" type="noConversion"/>
  </si>
  <si>
    <t>營業額</t>
    <phoneticPr fontId="6" type="noConversion"/>
  </si>
  <si>
    <t>人時性</t>
    <phoneticPr fontId="6" type="noConversion"/>
  </si>
  <si>
    <t>項目</t>
    <phoneticPr fontId="9" type="noConversion"/>
  </si>
  <si>
    <t>➀</t>
    <phoneticPr fontId="9" type="noConversion"/>
  </si>
  <si>
    <t>➁</t>
    <phoneticPr fontId="9" type="noConversion"/>
  </si>
  <si>
    <t>➂</t>
    <phoneticPr fontId="9" type="noConversion"/>
  </si>
  <si>
    <t>④</t>
    <phoneticPr fontId="5" type="noConversion"/>
  </si>
  <si>
    <t>⑤</t>
    <phoneticPr fontId="5" type="noConversion"/>
  </si>
  <si>
    <t>異常停線</t>
    <phoneticPr fontId="9" type="noConversion"/>
  </si>
  <si>
    <t>短暫停線</t>
    <phoneticPr fontId="9" type="noConversion"/>
  </si>
  <si>
    <t>組合室</t>
    <phoneticPr fontId="6" type="noConversion"/>
  </si>
  <si>
    <t>全溫層</t>
    <phoneticPr fontId="6" type="noConversion"/>
  </si>
  <si>
    <t>4度C-各編組展開(一配)</t>
    <phoneticPr fontId="6" type="noConversion"/>
  </si>
  <si>
    <t>4度C-各編組展開(二配)</t>
    <phoneticPr fontId="5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</si>
  <si>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</t>
    </r>
    <r>
      <rPr>
        <sz val="12"/>
        <color theme="1"/>
        <rFont val="Microsoft JhengHei"/>
        <family val="2"/>
        <charset val="136"/>
      </rPr>
      <t>一配</t>
    </r>
    <r>
      <rPr>
        <sz val="12"/>
        <color theme="1"/>
        <rFont val="Calibri"/>
        <family val="2"/>
      </rPr>
      <t>)</t>
    </r>
    <phoneticPr fontId="6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</si>
  <si>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各編組展開(二配)</t>
    </r>
    <phoneticPr fontId="6" type="noConversion"/>
  </si>
  <si>
    <t>合計次數</t>
    <phoneticPr fontId="9" type="noConversion"/>
  </si>
  <si>
    <t>時間</t>
    <phoneticPr fontId="6" type="noConversion"/>
  </si>
  <si>
    <t>設備次數</t>
    <phoneticPr fontId="6" type="noConversion"/>
  </si>
  <si>
    <t>排關平均</t>
  </si>
  <si>
    <t>實績平均</t>
  </si>
  <si>
    <t>達成率平均</t>
  </si>
  <si>
    <t>※現行日本鮮食廠以達成率80%為基本(即為現行KPI)</t>
    <phoneticPr fontId="9" type="noConversion"/>
  </si>
  <si>
    <t>溫層</t>
    <phoneticPr fontId="6" type="noConversion"/>
  </si>
  <si>
    <t>➁4度C-各編組展開</t>
    <phoneticPr fontId="6" type="noConversion"/>
  </si>
  <si>
    <r>
      <rPr>
        <b/>
        <sz val="16"/>
        <color theme="1"/>
        <rFont val="Segoe UI Symbol"/>
        <family val="2"/>
      </rPr>
      <t>➂</t>
    </r>
    <r>
      <rPr>
        <b/>
        <sz val="16"/>
        <color theme="1"/>
        <rFont val="微軟正黑體"/>
        <family val="2"/>
        <charset val="136"/>
      </rPr>
      <t>4度C-各編組展開</t>
    </r>
    <phoneticPr fontId="5" type="noConversion"/>
  </si>
  <si>
    <t>編組</t>
    <phoneticPr fontId="6" type="noConversion"/>
  </si>
  <si>
    <t>便當一線</t>
  </si>
  <si>
    <t>便當二線</t>
  </si>
  <si>
    <t>涼麵一線</t>
    <phoneticPr fontId="5" type="noConversion"/>
  </si>
  <si>
    <t>涼麵二線</t>
  </si>
  <si>
    <t>涼麵三線</t>
  </si>
  <si>
    <t>自動包裝機</t>
  </si>
  <si>
    <t>自動包裝機2</t>
    <phoneticPr fontId="5" type="noConversion"/>
  </si>
  <si>
    <t>自動包裝機3</t>
  </si>
  <si>
    <t>便當一線</t>
    <phoneticPr fontId="5" type="noConversion"/>
  </si>
  <si>
    <t>涼麵一線</t>
  </si>
  <si>
    <t>人時性</t>
    <phoneticPr fontId="9" type="noConversion"/>
  </si>
  <si>
    <t>排關</t>
    <phoneticPr fontId="6" type="noConversion"/>
  </si>
  <si>
    <t>-</t>
  </si>
  <si>
    <t>實績</t>
    <phoneticPr fontId="6" type="noConversion"/>
  </si>
  <si>
    <t>達成率</t>
    <phoneticPr fontId="6" type="noConversion"/>
  </si>
  <si>
    <t>作業
時間</t>
    <phoneticPr fontId="6" type="noConversion"/>
  </si>
  <si>
    <t>開始</t>
    <phoneticPr fontId="6" type="noConversion"/>
  </si>
  <si>
    <t>結束</t>
    <phoneticPr fontId="6" type="noConversion"/>
  </si>
  <si>
    <t>產線異常
(5分鐘以上)</t>
    <phoneticPr fontId="5" type="noConversion"/>
  </si>
  <si>
    <t>次數</t>
    <phoneticPr fontId="5" type="noConversion"/>
  </si>
  <si>
    <t>時間/分</t>
    <phoneticPr fontId="5" type="noConversion"/>
  </si>
  <si>
    <t>短暫停線
(5分鐘以下)</t>
    <phoneticPr fontId="5" type="noConversion"/>
  </si>
  <si>
    <t>設備次數</t>
    <phoneticPr fontId="5" type="noConversion"/>
  </si>
  <si>
    <t>配置人數</t>
    <phoneticPr fontId="6" type="noConversion"/>
  </si>
  <si>
    <t>主要應用設備</t>
    <phoneticPr fontId="6" type="noConversion"/>
  </si>
  <si>
    <t>L型封口機</t>
  </si>
  <si>
    <t>ET-55</t>
  </si>
  <si>
    <t>ET-600</t>
  </si>
  <si>
    <t>伺服包裝機</t>
  </si>
  <si>
    <t>次要應用設備</t>
    <phoneticPr fontId="6" type="noConversion"/>
  </si>
  <si>
    <t>備註</t>
    <phoneticPr fontId="6" type="noConversion"/>
  </si>
  <si>
    <t>涼麵+烤飯糰</t>
  </si>
  <si>
    <t>大口飯糰線</t>
  </si>
  <si>
    <t>烤飯糰+手卷</t>
  </si>
  <si>
    <r>
      <rPr>
        <b/>
        <sz val="16"/>
        <color theme="1"/>
        <rFont val="Segoe UI Symbol"/>
        <family val="2"/>
      </rPr>
      <t>➃</t>
    </r>
    <r>
      <rPr>
        <b/>
        <sz val="16"/>
        <color theme="1"/>
        <rFont val="微軟正黑體"/>
        <family val="2"/>
        <charset val="136"/>
      </rPr>
      <t>18度C-各編組展開</t>
    </r>
    <r>
      <rPr>
        <b/>
        <sz val="16"/>
        <color theme="1"/>
        <rFont val="Calibri"/>
        <family val="2"/>
      </rPr>
      <t xml:space="preserve"> (</t>
    </r>
    <r>
      <rPr>
        <b/>
        <sz val="16"/>
        <color theme="1"/>
        <rFont val="微軟正黑體"/>
        <family val="2"/>
        <charset val="136"/>
      </rPr>
      <t>一配</t>
    </r>
    <r>
      <rPr>
        <b/>
        <sz val="16"/>
        <color theme="1"/>
        <rFont val="Calibri"/>
        <family val="2"/>
      </rPr>
      <t>)</t>
    </r>
    <phoneticPr fontId="6" type="noConversion"/>
  </si>
  <si>
    <t>⑤18度C-各編組展開 (二配)</t>
    <phoneticPr fontId="5" type="noConversion"/>
  </si>
  <si>
    <t>自動包裝機2</t>
  </si>
  <si>
    <t>味付飯糰線B</t>
  </si>
  <si>
    <t>(舊)
3300型飯糰線</t>
  </si>
  <si>
    <t>3000型飯糰線</t>
    <phoneticPr fontId="5" type="noConversion"/>
  </si>
  <si>
    <t>(新)
3300型飯糰機</t>
  </si>
  <si>
    <t>GKK3600型
飯糰機</t>
    <phoneticPr fontId="9" type="noConversion"/>
  </si>
  <si>
    <t>GKK3600型
飯糰機2</t>
    <phoneticPr fontId="5" type="noConversion"/>
  </si>
  <si>
    <t>自動包裝機</t>
    <phoneticPr fontId="6" type="noConversion"/>
  </si>
  <si>
    <t>自動包裝機3</t>
    <phoneticPr fontId="5" type="noConversion"/>
  </si>
  <si>
    <t>味付飯糰線B</t>
    <phoneticPr fontId="6" type="noConversion"/>
  </si>
  <si>
    <t>(舊)
3300型飯糰線</t>
    <phoneticPr fontId="6" type="noConversion"/>
  </si>
  <si>
    <t>(新)
3300型飯糰機</t>
    <phoneticPr fontId="6" type="noConversion"/>
  </si>
  <si>
    <t>GKK3600型
飯糰機2</t>
    <phoneticPr fontId="9" type="noConversion"/>
  </si>
  <si>
    <t>夾心型</t>
  </si>
  <si>
    <t>3300型</t>
  </si>
  <si>
    <t>GKK</t>
  </si>
  <si>
    <t>大溪廠日報分析</t>
    <phoneticPr fontId="9" type="noConversion"/>
  </si>
  <si>
    <t>總生產量</t>
    <phoneticPr fontId="9" type="noConversion"/>
  </si>
  <si>
    <t>出勤人數</t>
    <phoneticPr fontId="9" type="noConversion"/>
  </si>
  <si>
    <t>產線配置圖</t>
    <phoneticPr fontId="9" type="noConversion"/>
  </si>
  <si>
    <t>生產實績</t>
    <phoneticPr fontId="9" type="noConversion"/>
  </si>
  <si>
    <t>人時性差異分析</t>
    <phoneticPr fontId="9" type="noConversion"/>
  </si>
  <si>
    <t>日報登錄</t>
    <phoneticPr fontId="9" type="noConversion"/>
  </si>
  <si>
    <t>分析說明</t>
    <phoneticPr fontId="9" type="noConversion"/>
  </si>
  <si>
    <t>產能差異分析</t>
    <phoneticPr fontId="9" type="noConversion"/>
  </si>
  <si>
    <t>平均廠價</t>
  </si>
  <si>
    <t>多次生產數</t>
    <phoneticPr fontId="9" type="noConversion"/>
  </si>
  <si>
    <t>線別</t>
    <phoneticPr fontId="6" type="noConversion"/>
  </si>
  <si>
    <t>品類</t>
    <phoneticPr fontId="9" type="noConversion"/>
  </si>
  <si>
    <t>品名</t>
    <phoneticPr fontId="6" type="noConversion"/>
  </si>
  <si>
    <t>廠價</t>
    <phoneticPr fontId="9" type="noConversion"/>
  </si>
  <si>
    <t>生產量</t>
    <phoneticPr fontId="9" type="noConversion"/>
  </si>
  <si>
    <t>營收</t>
    <phoneticPr fontId="9" type="noConversion"/>
  </si>
  <si>
    <t>多次
生產</t>
    <phoneticPr fontId="9" type="noConversion"/>
  </si>
  <si>
    <t>人數</t>
    <phoneticPr fontId="9" type="noConversion"/>
  </si>
  <si>
    <t>產能/時</t>
    <phoneticPr fontId="9" type="noConversion"/>
  </si>
  <si>
    <t>達成率</t>
    <phoneticPr fontId="9" type="noConversion"/>
  </si>
  <si>
    <t>達成率
平均</t>
    <phoneticPr fontId="9" type="noConversion"/>
  </si>
  <si>
    <t>生產時間</t>
    <rPh sb="0" eb="4">
      <t>カイシジカン</t>
    </rPh>
    <phoneticPr fontId="1"/>
  </si>
  <si>
    <t>換線、休息/分</t>
    <rPh sb="0" eb="2">
      <t>キリカエ</t>
    </rPh>
    <phoneticPr fontId="1"/>
  </si>
  <si>
    <t>稼動時間/分</t>
    <phoneticPr fontId="9" type="noConversion"/>
  </si>
  <si>
    <t>休息時間</t>
    <phoneticPr fontId="9" type="noConversion"/>
  </si>
  <si>
    <t>(屏榮回填)</t>
    <phoneticPr fontId="9" type="noConversion"/>
  </si>
  <si>
    <t>達成率平均</t>
    <phoneticPr fontId="9" type="noConversion"/>
  </si>
  <si>
    <t>開始</t>
    <rPh sb="0" eb="2">
      <t>カイシジカン</t>
    </rPh>
    <phoneticPr fontId="1"/>
  </si>
  <si>
    <t>結束</t>
    <rPh sb="0" eb="2">
      <t>シュウリョウジカン</t>
    </rPh>
    <phoneticPr fontId="1"/>
  </si>
  <si>
    <t>開始</t>
    <phoneticPr fontId="9" type="noConversion"/>
  </si>
  <si>
    <t>結束</t>
    <phoneticPr fontId="9" type="noConversion"/>
  </si>
  <si>
    <t>自動包裝機</t>
    <phoneticPr fontId="9" type="noConversion"/>
  </si>
  <si>
    <t>18℃-壽司手卷</t>
  </si>
  <si>
    <t>一配長野稻荷壽司</t>
  </si>
  <si>
    <t>一配經典人氣雙手卷</t>
  </si>
  <si>
    <t>一配鮭鮪海饌雙手卷</t>
  </si>
  <si>
    <t>18℃-飯糰</t>
  </si>
  <si>
    <t>一配兩粒飯糰(鮪魚.焦糖鮭魚)</t>
  </si>
  <si>
    <t>平均</t>
    <phoneticPr fontId="9" type="noConversion"/>
  </si>
  <si>
    <t>(新)
3300型飯糰機</t>
    <phoneticPr fontId="9" type="noConversion"/>
  </si>
  <si>
    <t>一配鮭魚奶油醬油飯糰</t>
  </si>
  <si>
    <t>一配壹號醬炙烤牛飯糰</t>
  </si>
  <si>
    <t>一配鹽蔥燒肉飯糰</t>
  </si>
  <si>
    <t>一配山葵章魚飯糰</t>
  </si>
  <si>
    <t>一配熟成紅鮭飯糰</t>
  </si>
  <si>
    <t>一配蔬食鮪魚飯糰</t>
  </si>
  <si>
    <t>一配柚檸海灣貝飯糰</t>
  </si>
  <si>
    <t>一配鮪魚飯糰</t>
  </si>
  <si>
    <t>一配經典肉鬆飯糰</t>
  </si>
  <si>
    <t>一配黑胡椒洋蔥豬飯糰</t>
  </si>
  <si>
    <t>一配椒鹽檸檬鯖魚飯糰</t>
  </si>
  <si>
    <t>一配北海道秋鮭親子飯糰</t>
  </si>
  <si>
    <t>一配明太子龍蝦風味沙拉飯糰</t>
  </si>
  <si>
    <t>一配贅沢鮭魚肚飯糰</t>
  </si>
  <si>
    <t>一配雞肉飯飯糰</t>
  </si>
  <si>
    <t>自動包裝機
(二配)</t>
    <phoneticPr fontId="9" type="noConversion"/>
  </si>
  <si>
    <t>二配兩粒飯糰(鮪魚.焦糖鮭魚)</t>
  </si>
  <si>
    <t>二配溏心蛋五目飯糰</t>
  </si>
  <si>
    <t>二配鮭魚毛豆炊飯飯糰</t>
  </si>
  <si>
    <t>二配柚香雞胸五穀飯糰</t>
  </si>
  <si>
    <t>(新)
3300型飯糰機 (二配)</t>
    <phoneticPr fontId="9" type="noConversion"/>
  </si>
  <si>
    <t>二配鹽水G絲飯糰</t>
  </si>
  <si>
    <t>二配壹號醬炙烤牛飯糰</t>
  </si>
  <si>
    <t>二配鹽蔥燒肉飯糰</t>
  </si>
  <si>
    <t>二配大飯糰韓式蒜烤豬五花</t>
  </si>
  <si>
    <t>二配大飯糰乾燒風味鮮蝦</t>
  </si>
  <si>
    <t>二配大飯糰泡菜鮪魚</t>
  </si>
  <si>
    <t>GKK3600型
飯糰機
(二配)</t>
    <phoneticPr fontId="9" type="noConversion"/>
  </si>
  <si>
    <t>二配經典肉鬆飯糰</t>
  </si>
  <si>
    <t>二配鮪魚飯糰</t>
  </si>
  <si>
    <t>二配熟成紅鮭飯糰</t>
  </si>
  <si>
    <t>二配芝麻香鬆飯糰</t>
  </si>
  <si>
    <t>GKK3600型
飯糰機2
(二配)</t>
    <phoneticPr fontId="9" type="noConversion"/>
  </si>
  <si>
    <t>二配雞肉飯飯糰</t>
  </si>
  <si>
    <t>二配贅沢鮭魚肚飯糰</t>
  </si>
  <si>
    <t>二配北海道秋鮭親子飯糰</t>
  </si>
  <si>
    <t>二配蔬食鮪魚飯糰</t>
  </si>
  <si>
    <t>二配三杯醬爆菇菇飯糰</t>
  </si>
  <si>
    <t>二配明太子龍蝦風味沙拉飯糰</t>
  </si>
  <si>
    <t>原因回覆</t>
  </si>
  <si>
    <t>1.當日出勤人數較多</t>
  </si>
  <si>
    <t>2.當日出勤人數較少</t>
  </si>
  <si>
    <t>3.當日出勤熟手較多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</si>
  <si>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</si>
  <si>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</si>
  <si>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</si>
  <si>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</si>
  <si>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</si>
  <si>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</si>
  <si>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</si>
  <si>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</si>
  <si>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12.活動期間品項需貼標</t>
    <phoneticPr fontId="5" type="noConversion"/>
  </si>
  <si>
    <t>合計次數</t>
  </si>
  <si>
    <t>合計(時間/分)</t>
  </si>
  <si>
    <t>產線異常
分析說明(5分鐘以上)</t>
    <phoneticPr fontId="9" type="noConversion"/>
  </si>
  <si>
    <t>合計(時間/分)</t>
    <phoneticPr fontId="6" type="noConversion"/>
  </si>
  <si>
    <t>產線異常統計(5分鐘以上)</t>
    <phoneticPr fontId="9" type="noConversion"/>
  </si>
  <si>
    <t>短暫停線統計(5分鐘以下)</t>
    <phoneticPr fontId="9" type="noConversion"/>
  </si>
  <si>
    <t>總次數</t>
    <phoneticPr fontId="5" type="noConversion"/>
  </si>
  <si>
    <t>設備因素(次數)</t>
    <phoneticPr fontId="5" type="noConversion"/>
  </si>
  <si>
    <t>便當二線</t>
    <phoneticPr fontId="9" type="noConversion"/>
  </si>
  <si>
    <t>微波小吃</t>
  </si>
  <si>
    <t>日式茶碗蒸</t>
  </si>
  <si>
    <t>微波主食</t>
  </si>
  <si>
    <t>糖燻野郎三十天熟成牛飯</t>
  </si>
  <si>
    <t>便當</t>
  </si>
  <si>
    <t>香檸奶油魚排蔬滿盒</t>
  </si>
  <si>
    <t>美式雞丁餐盒</t>
  </si>
  <si>
    <t>嫩烤香料雞胸排蔬滿盒</t>
  </si>
  <si>
    <t>健身G肉餐盒</t>
  </si>
  <si>
    <t>涼麵一線</t>
    <phoneticPr fontId="9" type="noConversion"/>
  </si>
  <si>
    <t>4℃-壽司手卷</t>
  </si>
  <si>
    <t>海陸雙拼壽司</t>
  </si>
  <si>
    <t>馬鈴薯玉米濃湯</t>
  </si>
  <si>
    <t>三合一味噌湯</t>
  </si>
  <si>
    <t>蒸蛋湯</t>
  </si>
  <si>
    <t>越式牛肉寬粉</t>
  </si>
  <si>
    <t>4℃-飯糰</t>
  </si>
  <si>
    <t>麻油雞飯糰</t>
  </si>
  <si>
    <t>地中海布格麥烤魚餐盒</t>
  </si>
  <si>
    <t>涼麵二線</t>
    <phoneticPr fontId="9" type="noConversion"/>
  </si>
  <si>
    <t>香腸腿排雙拼便當</t>
  </si>
  <si>
    <t>蔬活腿排補力餐盒</t>
  </si>
  <si>
    <t>烤蛋白餐盒</t>
  </si>
  <si>
    <t>海陸雙拼肉肉餐盒</t>
  </si>
  <si>
    <t>懷舊滷雙拼便當</t>
  </si>
  <si>
    <t>涼麵三線</t>
    <phoneticPr fontId="9" type="noConversion"/>
  </si>
  <si>
    <t>季節調理麵</t>
  </si>
  <si>
    <t>和風涓絲冷麵</t>
  </si>
  <si>
    <t>台式麻醬涼麵</t>
  </si>
  <si>
    <t>鰹魚烏龍冷麵</t>
  </si>
  <si>
    <t>嘉義崇文白醋涼麵</t>
  </si>
  <si>
    <t>招牌雞絲胡麻涼麵</t>
  </si>
  <si>
    <t>日式胡麻雞絲冷麵</t>
  </si>
  <si>
    <t>大滿足香辣涼麵</t>
  </si>
  <si>
    <t>大滿足麻醬涼麵</t>
  </si>
  <si>
    <t>韓式辣炒豬肉飯卷</t>
  </si>
  <si>
    <t>厚香料優格咖哩烤雞飯卷</t>
  </si>
  <si>
    <t>自動包裝機2</t>
    <phoneticPr fontId="9" type="noConversion"/>
  </si>
  <si>
    <t>鮪魚昆布細卷</t>
  </si>
  <si>
    <t>肉鬆火腿細卷</t>
  </si>
  <si>
    <t>便當二線
(二配)</t>
    <phoneticPr fontId="9" type="noConversion"/>
  </si>
  <si>
    <t>二配鐵板豆腐燴蛋蓋飯</t>
  </si>
  <si>
    <t>二配西班牙風味海鮮燉飯</t>
  </si>
  <si>
    <t>涼麵一線
(二配)</t>
    <phoneticPr fontId="9" type="noConversion"/>
  </si>
  <si>
    <t>二配黃金雞排蘑菇白醬歐姆蛋飯</t>
  </si>
  <si>
    <t>二配里肌豬排可可咖哩歐姆蛋飯</t>
  </si>
  <si>
    <t>二配哞哞培根奶香海陸焗飯</t>
  </si>
  <si>
    <t>涼麵二線
(二配)</t>
    <phoneticPr fontId="9" type="noConversion"/>
  </si>
  <si>
    <t>二配酸酸辣辣椒麻雞飯</t>
  </si>
  <si>
    <t>二配香烤魚排青醬燉飯</t>
  </si>
  <si>
    <t>二配濃起司燻腸紅醬焗烤飯</t>
  </si>
  <si>
    <t>115.06.29星期一</t>
    <phoneticPr fontId="9" type="noConversion"/>
  </si>
  <si>
    <t>115.06.28星期日</t>
    <phoneticPr fontId="9" type="noConversion"/>
  </si>
  <si>
    <t>115.06.27星期六</t>
    <phoneticPr fontId="9" type="noConversion"/>
  </si>
  <si>
    <t>115.06.26星期五</t>
    <phoneticPr fontId="9" type="noConversion"/>
  </si>
  <si>
    <t>115.06.25星期四</t>
    <phoneticPr fontId="9" type="noConversion"/>
  </si>
  <si>
    <t>115.06.24星期三</t>
    <phoneticPr fontId="9" type="noConversion"/>
  </si>
  <si>
    <t>115.06.23星期二</t>
    <phoneticPr fontId="9" type="noConversion"/>
  </si>
  <si>
    <t>韓式辣炒豬肉飯卷</t>
    <phoneticPr fontId="5" type="noConversion"/>
  </si>
  <si>
    <t>115.06.22星期一</t>
    <phoneticPr fontId="9" type="noConversion"/>
  </si>
  <si>
    <t>115.06.21星期日</t>
    <phoneticPr fontId="9" type="noConversion"/>
  </si>
  <si>
    <t>115.06.20星期六</t>
    <phoneticPr fontId="9" type="noConversion"/>
  </si>
  <si>
    <r>
      <t>115.06.19星期</t>
    </r>
    <r>
      <rPr>
        <b/>
        <sz val="14"/>
        <color theme="0"/>
        <rFont val="Microsoft JhengHei UI"/>
        <family val="2"/>
        <charset val="136"/>
      </rPr>
      <t>五</t>
    </r>
    <phoneticPr fontId="9" type="noConversion"/>
  </si>
  <si>
    <r>
      <t>115.06.18星期</t>
    </r>
    <r>
      <rPr>
        <b/>
        <sz val="14"/>
        <color theme="0"/>
        <rFont val="Microsoft JhengHei UI"/>
        <family val="2"/>
        <charset val="136"/>
      </rPr>
      <t>四</t>
    </r>
    <phoneticPr fontId="9" type="noConversion"/>
  </si>
  <si>
    <r>
      <t>115.06.17星期</t>
    </r>
    <r>
      <rPr>
        <b/>
        <sz val="14"/>
        <color theme="0"/>
        <rFont val="Microsoft JhengHei UI"/>
        <family val="2"/>
        <charset val="136"/>
      </rPr>
      <t>三</t>
    </r>
    <phoneticPr fontId="9" type="noConversion"/>
  </si>
  <si>
    <r>
      <t>115.06.16星期</t>
    </r>
    <r>
      <rPr>
        <b/>
        <sz val="14"/>
        <color theme="0"/>
        <rFont val="Microsoft JhengHei UI"/>
        <family val="2"/>
        <charset val="136"/>
      </rPr>
      <t>二</t>
    </r>
    <phoneticPr fontId="9" type="noConversion"/>
  </si>
  <si>
    <r>
      <t>115.06.15星期</t>
    </r>
    <r>
      <rPr>
        <b/>
        <sz val="14"/>
        <color theme="0"/>
        <rFont val="Microsoft JhengHei UI"/>
        <family val="2"/>
        <charset val="136"/>
      </rPr>
      <t>一</t>
    </r>
    <phoneticPr fontId="9" type="noConversion"/>
  </si>
  <si>
    <t>115.06.14星期日</t>
    <phoneticPr fontId="9" type="noConversion"/>
  </si>
  <si>
    <t>115.06.13星期六</t>
    <phoneticPr fontId="9" type="noConversion"/>
  </si>
  <si>
    <t>115.06.12星期五</t>
    <phoneticPr fontId="9" type="noConversion"/>
  </si>
  <si>
    <t>115.06.11星期四</t>
    <phoneticPr fontId="9" type="noConversion"/>
  </si>
  <si>
    <t>115.06.10星期三</t>
    <phoneticPr fontId="9" type="noConversion"/>
  </si>
  <si>
    <t>115.06.09星期二</t>
    <phoneticPr fontId="9" type="noConversion"/>
  </si>
  <si>
    <t>115.06.08星期一</t>
    <phoneticPr fontId="9" type="noConversion"/>
  </si>
  <si>
    <t>115.06.07星期日</t>
    <phoneticPr fontId="9" type="noConversion"/>
  </si>
  <si>
    <t>山葵生鮪魚泥脆卷</t>
  </si>
  <si>
    <t>115.06.06星期六</t>
    <phoneticPr fontId="9" type="noConversion"/>
  </si>
  <si>
    <t>115.06.05星期五</t>
    <phoneticPr fontId="9" type="noConversion"/>
  </si>
  <si>
    <t>115.06.04星期四</t>
    <phoneticPr fontId="9" type="noConversion"/>
  </si>
  <si>
    <t>115.06.03星期三</t>
    <phoneticPr fontId="9" type="noConversion"/>
  </si>
  <si>
    <t>115.06.02星期二</t>
    <phoneticPr fontId="9" type="noConversion"/>
  </si>
  <si>
    <t>115.06.01星期一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</si>
</sst>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0.0%"/>
    <numFmt numFmtId="180" formatCode="h:mm;@"/>
    <numFmt numFmtId="181" formatCode="[$-F800]dddd\,\ mmmm\ dd\,\ yyyy"/>
    <numFmt numFmtId="182" formatCode="0_ "/>
    <numFmt numFmtId="183" formatCode="0.0_ "/>
    <numFmt numFmtId="184" formatCode="0_);[Red]\(0\)"/>
  </numFmts>
  <fonts count="31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Meiryo UI"/>
      <family val="2"/>
      <charset val="128"/>
    </font>
    <font>
      <sz val="18"/>
      <color theme="1"/>
      <name val="微軟正黑體"/>
      <family val="2"/>
      <charset val="136"/>
    </font>
    <font>
      <sz val="15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theme="1"/>
      <name val="Segoe UI Symbol"/>
      <family val="2"/>
    </font>
    <font>
      <sz val="11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6"/>
      <color theme="1"/>
      <name val="Calibri"/>
      <family val="2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name val="微軟正黑體"/>
      <family val="2"/>
      <charset val="136"/>
    </font>
    <font>
      <sz val="16"/>
      <name val="微軟正黑體"/>
      <family val="2"/>
      <charset val="136"/>
    </font>
    <font>
      <b/>
      <sz val="14"/>
      <color theme="0"/>
      <name val="Microsoft JhengHei UI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BF1DE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7" fillId="0" borderId="0">
      <alignment vertical="center"/>
    </xf>
  </cellStyleXfs>
  <cellXfs count="387">
    <xf numFmtId="0" fontId="0" fillId="0" borderId="0" xfId="0">
      <alignment vertical="center"/>
    </xf>
    <xf numFmtId="0" fontId="3" fillId="0" borderId="0" xfId="1" applyFont="1">
      <alignment vertical="center"/>
    </xf>
    <xf numFmtId="0" fontId="1" fillId="0" borderId="0" xfId="1" applyFont="1">
      <alignment vertical="center"/>
    </xf>
    <xf numFmtId="0" fontId="7" fillId="0" borderId="2" xfId="2" applyFont="1" applyBorder="1" applyAlignment="1">
      <alignment horizontal="center" vertical="center"/>
    </xf>
    <xf numFmtId="0" fontId="1" fillId="0" borderId="5" xfId="2" applyFont="1" applyBorder="1">
      <alignment vertical="center"/>
    </xf>
    <xf numFmtId="0" fontId="1" fillId="0" borderId="0" xfId="2" applyFont="1">
      <alignment vertical="center"/>
    </xf>
    <xf numFmtId="0" fontId="1" fillId="0" borderId="4" xfId="2" applyFont="1" applyBorder="1" applyAlignment="1">
      <alignment horizontal="center" vertical="center"/>
    </xf>
    <xf numFmtId="0" fontId="13" fillId="0" borderId="8" xfId="4" applyFont="1" applyBorder="1" applyAlignment="1">
      <alignment horizontal="center" vertical="center" wrapText="1"/>
    </xf>
    <xf numFmtId="0" fontId="13" fillId="0" borderId="9" xfId="4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7" fillId="0" borderId="0" xfId="2" applyFont="1">
      <alignment vertical="center"/>
    </xf>
    <xf numFmtId="0" fontId="18" fillId="0" borderId="0" xfId="2" applyFont="1">
      <alignment vertical="center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 wrapText="1"/>
    </xf>
    <xf numFmtId="0" fontId="21" fillId="0" borderId="2" xfId="1" applyFont="1" applyBorder="1" applyAlignment="1">
      <alignment horizontal="center" vertical="center" wrapText="1"/>
    </xf>
    <xf numFmtId="0" fontId="21" fillId="0" borderId="3" xfId="1" applyFont="1" applyBorder="1" applyAlignment="1">
      <alignment horizontal="center" vertical="center" wrapText="1"/>
    </xf>
    <xf numFmtId="0" fontId="21" fillId="0" borderId="1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21" fillId="0" borderId="15" xfId="1" applyFont="1" applyBorder="1" applyAlignment="1">
      <alignment horizontal="center" vertical="center" wrapText="1"/>
    </xf>
    <xf numFmtId="180" fontId="1" fillId="0" borderId="0" xfId="2" applyNumberFormat="1" applyFont="1" applyAlignment="1">
      <alignment horizontal="center" vertical="center"/>
    </xf>
    <xf numFmtId="0" fontId="1" fillId="0" borderId="15" xfId="2" applyFont="1" applyBorder="1" applyAlignment="1">
      <alignment horizontal="center" vertical="center" wrapText="1"/>
    </xf>
    <xf numFmtId="178" fontId="1" fillId="0" borderId="14" xfId="1" applyNumberFormat="1" applyFont="1" applyBorder="1" applyAlignment="1">
      <alignment horizontal="center" vertical="center" wrapText="1"/>
    </xf>
    <xf numFmtId="178" fontId="1" fillId="0" borderId="2" xfId="1" applyNumberFormat="1" applyFont="1" applyBorder="1" applyAlignment="1">
      <alignment horizontal="center" vertical="center" wrapText="1"/>
    </xf>
    <xf numFmtId="178" fontId="1" fillId="0" borderId="3" xfId="1" applyNumberFormat="1" applyFont="1" applyBorder="1" applyAlignment="1">
      <alignment horizontal="center" vertical="center" wrapText="1"/>
    </xf>
    <xf numFmtId="178" fontId="1" fillId="0" borderId="4" xfId="1" applyNumberFormat="1" applyFont="1" applyBorder="1" applyAlignment="1">
      <alignment horizontal="center" vertical="center" wrapText="1"/>
    </xf>
    <xf numFmtId="178" fontId="1" fillId="0" borderId="15" xfId="1" applyNumberFormat="1" applyFont="1" applyBorder="1" applyAlignment="1">
      <alignment horizontal="center" vertical="center" wrapText="1"/>
    </xf>
    <xf numFmtId="2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 wrapText="1"/>
    </xf>
    <xf numFmtId="178" fontId="23" fillId="9" borderId="14" xfId="1" applyNumberFormat="1" applyFont="1" applyFill="1" applyBorder="1" applyAlignment="1">
      <alignment horizontal="center" vertical="center"/>
    </xf>
    <xf numFmtId="178" fontId="23" fillId="9" borderId="2" xfId="1" applyNumberFormat="1" applyFont="1" applyFill="1" applyBorder="1" applyAlignment="1">
      <alignment horizontal="center" vertical="center"/>
    </xf>
    <xf numFmtId="178" fontId="23" fillId="9" borderId="3" xfId="1" applyNumberFormat="1" applyFont="1" applyFill="1" applyBorder="1" applyAlignment="1">
      <alignment horizontal="center" vertical="center"/>
    </xf>
    <xf numFmtId="178" fontId="23" fillId="9" borderId="4" xfId="1" applyNumberFormat="1" applyFont="1" applyFill="1" applyBorder="1" applyAlignment="1">
      <alignment horizontal="center" vertical="center"/>
    </xf>
    <xf numFmtId="178" fontId="23" fillId="9" borderId="15" xfId="1" applyNumberFormat="1" applyFont="1" applyFill="1" applyBorder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/>
    </xf>
    <xf numFmtId="179" fontId="23" fillId="0" borderId="14" xfId="6" applyNumberFormat="1" applyFont="1" applyBorder="1" applyAlignment="1">
      <alignment horizontal="center" vertical="center"/>
    </xf>
    <xf numFmtId="179" fontId="23" fillId="0" borderId="2" xfId="6" applyNumberFormat="1" applyFont="1" applyBorder="1" applyAlignment="1">
      <alignment horizontal="center" vertical="center"/>
    </xf>
    <xf numFmtId="179" fontId="23" fillId="0" borderId="3" xfId="6" applyNumberFormat="1" applyFont="1" applyBorder="1" applyAlignment="1">
      <alignment horizontal="center" vertical="center"/>
    </xf>
    <xf numFmtId="179" fontId="23" fillId="0" borderId="4" xfId="6" applyNumberFormat="1" applyFont="1" applyBorder="1" applyAlignment="1">
      <alignment horizontal="center" vertical="center"/>
    </xf>
    <xf numFmtId="179" fontId="23" fillId="0" borderId="15" xfId="6" applyNumberFormat="1" applyFont="1" applyBorder="1" applyAlignment="1">
      <alignment horizontal="center" vertical="center"/>
    </xf>
    <xf numFmtId="180" fontId="1" fillId="0" borderId="14" xfId="2" applyNumberFormat="1" applyFont="1" applyBorder="1" applyAlignment="1">
      <alignment horizontal="center" vertical="center"/>
    </xf>
    <xf numFmtId="180" fontId="1" fillId="0" borderId="2" xfId="2" applyNumberFormat="1" applyFont="1" applyBorder="1" applyAlignment="1">
      <alignment horizontal="center" vertical="center"/>
    </xf>
    <xf numFmtId="180" fontId="1" fillId="0" borderId="4" xfId="2" applyNumberFormat="1" applyFont="1" applyBorder="1" applyAlignment="1">
      <alignment horizontal="center" vertical="center"/>
    </xf>
    <xf numFmtId="180" fontId="1" fillId="0" borderId="15" xfId="2" applyNumberFormat="1" applyFont="1" applyBorder="1" applyAlignment="1">
      <alignment horizontal="center" vertical="center"/>
    </xf>
    <xf numFmtId="0" fontId="0" fillId="3" borderId="15" xfId="2" applyFont="1" applyFill="1" applyBorder="1" applyAlignment="1">
      <alignment horizontal="center" vertical="center"/>
    </xf>
    <xf numFmtId="0" fontId="1" fillId="3" borderId="2" xfId="2" applyFont="1" applyFill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" fillId="3" borderId="14" xfId="2" applyFont="1" applyFill="1" applyBorder="1" applyAlignment="1">
      <alignment horizontal="center" vertical="center"/>
    </xf>
    <xf numFmtId="0" fontId="1" fillId="3" borderId="4" xfId="2" applyFont="1" applyFill="1" applyBorder="1" applyAlignment="1">
      <alignment horizontal="center" vertical="center"/>
    </xf>
    <xf numFmtId="0" fontId="1" fillId="3" borderId="15" xfId="2" applyFont="1" applyFill="1" applyBorder="1" applyAlignment="1">
      <alignment horizontal="center" vertical="center"/>
    </xf>
    <xf numFmtId="1" fontId="1" fillId="0" borderId="14" xfId="1" applyNumberFormat="1" applyFont="1" applyBorder="1" applyAlignment="1">
      <alignment horizontal="center" vertical="center"/>
    </xf>
    <xf numFmtId="1" fontId="1" fillId="0" borderId="2" xfId="1" applyNumberFormat="1" applyFont="1" applyBorder="1" applyAlignment="1">
      <alignment horizontal="center" vertical="center"/>
    </xf>
    <xf numFmtId="1" fontId="1" fillId="0" borderId="3" xfId="1" applyNumberFormat="1" applyFont="1" applyBorder="1" applyAlignment="1">
      <alignment horizontal="center" vertical="center"/>
    </xf>
    <xf numFmtId="1" fontId="1" fillId="0" borderId="4" xfId="1" applyNumberFormat="1" applyFont="1" applyBorder="1" applyAlignment="1">
      <alignment horizontal="center" vertical="center"/>
    </xf>
    <xf numFmtId="1" fontId="1" fillId="0" borderId="15" xfId="1" applyNumberFormat="1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24" fillId="0" borderId="14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24" fillId="0" borderId="19" xfId="1" applyFont="1" applyBorder="1">
      <alignment vertical="center"/>
    </xf>
    <xf numFmtId="0" fontId="24" fillId="0" borderId="21" xfId="1" applyFont="1" applyBorder="1" applyAlignment="1">
      <alignment horizontal="center" vertical="center"/>
    </xf>
    <xf numFmtId="0" fontId="24" fillId="0" borderId="21" xfId="1" applyFont="1" applyBorder="1">
      <alignment vertical="center"/>
    </xf>
    <xf numFmtId="0" fontId="24" fillId="0" borderId="22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24" fillId="0" borderId="20" xfId="1" applyFont="1" applyBorder="1" applyAlignment="1">
      <alignment horizontal="center" vertical="center"/>
    </xf>
    <xf numFmtId="0" fontId="21" fillId="0" borderId="14" xfId="2" applyFont="1" applyBorder="1" applyAlignment="1">
      <alignment horizontal="center" vertical="center"/>
    </xf>
    <xf numFmtId="0" fontId="21" fillId="0" borderId="4" xfId="2" applyFont="1" applyBorder="1" applyAlignment="1">
      <alignment horizontal="center" vertical="center"/>
    </xf>
    <xf numFmtId="0" fontId="21" fillId="0" borderId="2" xfId="7" applyFont="1" applyBorder="1" applyAlignment="1">
      <alignment horizontal="center" vertical="center" wrapText="1"/>
    </xf>
    <xf numFmtId="0" fontId="21" fillId="0" borderId="15" xfId="7" applyFont="1" applyBorder="1" applyAlignment="1">
      <alignment horizontal="center" vertical="center" wrapText="1"/>
    </xf>
    <xf numFmtId="0" fontId="1" fillId="0" borderId="23" xfId="2" applyFont="1" applyBorder="1" applyAlignment="1">
      <alignment horizontal="center" vertical="center"/>
    </xf>
    <xf numFmtId="0" fontId="24" fillId="0" borderId="19" xfId="1" applyFont="1" applyBorder="1" applyAlignment="1">
      <alignment horizontal="center" vertical="center"/>
    </xf>
    <xf numFmtId="178" fontId="1" fillId="0" borderId="0" xfId="1" applyNumberFormat="1" applyFont="1">
      <alignment vertical="center"/>
    </xf>
    <xf numFmtId="0" fontId="22" fillId="0" borderId="11" xfId="2" applyFont="1" applyBorder="1">
      <alignment vertical="center"/>
    </xf>
    <xf numFmtId="0" fontId="22" fillId="0" borderId="24" xfId="2" applyFont="1" applyBorder="1" applyAlignment="1">
      <alignment vertical="center" shrinkToFit="1"/>
    </xf>
    <xf numFmtId="0" fontId="22" fillId="0" borderId="25" xfId="2" applyFont="1" applyBorder="1" applyAlignment="1">
      <alignment horizontal="left" vertical="center" shrinkToFit="1"/>
    </xf>
    <xf numFmtId="0" fontId="7" fillId="10" borderId="26" xfId="2" applyFont="1" applyFill="1" applyBorder="1" applyAlignment="1">
      <alignment horizontal="center" vertical="center" shrinkToFit="1"/>
    </xf>
    <xf numFmtId="0" fontId="22" fillId="0" borderId="26" xfId="2" applyFont="1" applyBorder="1" applyAlignment="1">
      <alignment horizontal="center" vertical="center" shrinkToFit="1"/>
    </xf>
    <xf numFmtId="43" fontId="7" fillId="0" borderId="25" xfId="2" applyNumberFormat="1" applyFont="1" applyBorder="1" applyAlignment="1">
      <alignment vertical="center" shrinkToFit="1"/>
    </xf>
    <xf numFmtId="0" fontId="22" fillId="0" borderId="25" xfId="2" applyFont="1" applyBorder="1" applyAlignment="1">
      <alignment vertical="center" shrinkToFit="1"/>
    </xf>
    <xf numFmtId="1" fontId="22" fillId="0" borderId="26" xfId="2" applyNumberFormat="1" applyFont="1" applyBorder="1" applyAlignment="1">
      <alignment horizontal="center" vertical="center" shrinkToFit="1"/>
    </xf>
    <xf numFmtId="0" fontId="22" fillId="0" borderId="6" xfId="2" applyFont="1" applyBorder="1" applyAlignment="1">
      <alignment horizontal="left" vertical="center" shrinkToFit="1"/>
    </xf>
    <xf numFmtId="178" fontId="22" fillId="0" borderId="34" xfId="2" applyNumberFormat="1" applyFont="1" applyBorder="1" applyAlignment="1">
      <alignment horizontal="center" vertical="center" shrinkToFit="1"/>
    </xf>
    <xf numFmtId="43" fontId="22" fillId="0" borderId="6" xfId="2" applyNumberFormat="1" applyFont="1" applyBorder="1" applyAlignment="1">
      <alignment vertical="center" shrinkToFit="1"/>
    </xf>
    <xf numFmtId="0" fontId="22" fillId="0" borderId="6" xfId="2" applyFont="1" applyBorder="1" applyAlignment="1">
      <alignment vertical="center" shrinkToFit="1"/>
    </xf>
    <xf numFmtId="0" fontId="22" fillId="0" borderId="34" xfId="2" applyFont="1" applyBorder="1" applyAlignment="1">
      <alignment horizontal="center" vertical="center" shrinkToFit="1"/>
    </xf>
    <xf numFmtId="0" fontId="1" fillId="0" borderId="25" xfId="2" applyFont="1" applyBorder="1" applyAlignment="1">
      <alignment horizontal="center" vertical="center"/>
    </xf>
    <xf numFmtId="0" fontId="1" fillId="0" borderId="46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shrinkToFit="1"/>
    </xf>
    <xf numFmtId="2" fontId="1" fillId="0" borderId="4" xfId="8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2" fontId="1" fillId="0" borderId="3" xfId="2" applyNumberFormat="1" applyFont="1" applyBorder="1" applyAlignment="1">
      <alignment horizontal="right" vertical="center"/>
    </xf>
    <xf numFmtId="1" fontId="1" fillId="4" borderId="14" xfId="2" applyNumberFormat="1" applyFont="1" applyFill="1" applyBorder="1" applyAlignment="1">
      <alignment horizontal="center" vertical="center"/>
    </xf>
    <xf numFmtId="1" fontId="1" fillId="0" borderId="2" xfId="2" applyNumberFormat="1" applyFont="1" applyBorder="1" applyAlignment="1">
      <alignment horizontal="center" vertical="center"/>
    </xf>
    <xf numFmtId="178" fontId="1" fillId="0" borderId="15" xfId="2" applyNumberFormat="1" applyFont="1" applyBorder="1" applyAlignment="1">
      <alignment horizontal="center" vertical="center"/>
    </xf>
    <xf numFmtId="0" fontId="1" fillId="4" borderId="4" xfId="2" applyFont="1" applyFill="1" applyBorder="1" applyAlignment="1">
      <alignment horizontal="center" vertical="center"/>
    </xf>
    <xf numFmtId="182" fontId="1" fillId="4" borderId="14" xfId="2" applyNumberFormat="1" applyFont="1" applyFill="1" applyBorder="1" applyAlignment="1">
      <alignment horizontal="center" vertical="center"/>
    </xf>
    <xf numFmtId="183" fontId="1" fillId="0" borderId="2" xfId="2" applyNumberFormat="1" applyFont="1" applyBorder="1" applyAlignment="1">
      <alignment horizontal="center" vertical="center"/>
    </xf>
    <xf numFmtId="179" fontId="1" fillId="0" borderId="2" xfId="6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 wrapText="1"/>
    </xf>
    <xf numFmtId="20" fontId="1" fillId="0" borderId="2" xfId="2" applyNumberFormat="1" applyFont="1" applyBorder="1" applyAlignment="1">
      <alignment horizontal="center" vertical="center"/>
    </xf>
    <xf numFmtId="0" fontId="1" fillId="0" borderId="45" xfId="2" applyFont="1" applyBorder="1" applyAlignment="1">
      <alignment horizontal="center" vertical="center" shrinkToFit="1"/>
    </xf>
    <xf numFmtId="182" fontId="1" fillId="0" borderId="45" xfId="2" applyNumberFormat="1" applyFont="1" applyBorder="1" applyAlignment="1">
      <alignment horizontal="center" vertical="center"/>
    </xf>
    <xf numFmtId="20" fontId="1" fillId="0" borderId="15" xfId="2" applyNumberFormat="1" applyFont="1" applyBorder="1" applyAlignment="1">
      <alignment horizontal="center" vertical="center"/>
    </xf>
    <xf numFmtId="182" fontId="1" fillId="0" borderId="14" xfId="2" applyNumberFormat="1" applyFont="1" applyBorder="1" applyAlignment="1">
      <alignment horizontal="center" vertical="center"/>
    </xf>
    <xf numFmtId="1" fontId="1" fillId="4" borderId="4" xfId="2" applyNumberFormat="1" applyFont="1" applyFill="1" applyBorder="1" applyAlignment="1">
      <alignment horizontal="center" vertical="center"/>
    </xf>
    <xf numFmtId="180" fontId="1" fillId="0" borderId="16" xfId="2" applyNumberFormat="1" applyFont="1" applyBorder="1" applyAlignment="1">
      <alignment horizontal="center" vertical="center"/>
    </xf>
    <xf numFmtId="180" fontId="1" fillId="0" borderId="6" xfId="2" applyNumberFormat="1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right" vertical="center"/>
    </xf>
    <xf numFmtId="0" fontId="1" fillId="0" borderId="18" xfId="2" applyFont="1" applyBorder="1" applyAlignment="1">
      <alignment horizontal="center" vertical="center" wrapText="1"/>
    </xf>
    <xf numFmtId="182" fontId="1" fillId="4" borderId="16" xfId="2" applyNumberFormat="1" applyFont="1" applyFill="1" applyBorder="1" applyAlignment="1">
      <alignment horizontal="center" vertical="center"/>
    </xf>
    <xf numFmtId="183" fontId="1" fillId="0" borderId="6" xfId="2" applyNumberFormat="1" applyFont="1" applyBorder="1" applyAlignment="1">
      <alignment horizontal="center" vertical="center"/>
    </xf>
    <xf numFmtId="179" fontId="1" fillId="0" borderId="6" xfId="6" applyNumberFormat="1" applyFont="1" applyBorder="1" applyAlignment="1">
      <alignment horizontal="center" vertical="center"/>
    </xf>
    <xf numFmtId="20" fontId="1" fillId="0" borderId="6" xfId="2" applyNumberFormat="1" applyFont="1" applyBorder="1" applyAlignment="1">
      <alignment horizontal="center" vertical="center"/>
    </xf>
    <xf numFmtId="20" fontId="1" fillId="0" borderId="18" xfId="2" applyNumberFormat="1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 wrapText="1"/>
    </xf>
    <xf numFmtId="179" fontId="1" fillId="0" borderId="10" xfId="6" applyNumberFormat="1" applyFont="1" applyBorder="1" applyAlignment="1">
      <alignment horizontal="center" vertical="center"/>
    </xf>
    <xf numFmtId="0" fontId="1" fillId="0" borderId="58" xfId="2" applyFont="1" applyBorder="1" applyAlignment="1">
      <alignment horizontal="center" vertical="center" shrinkToFit="1"/>
    </xf>
    <xf numFmtId="0" fontId="1" fillId="0" borderId="59" xfId="2" applyFont="1" applyBorder="1">
      <alignment vertical="center"/>
    </xf>
    <xf numFmtId="2" fontId="1" fillId="0" borderId="22" xfId="2" applyNumberFormat="1" applyFont="1" applyBorder="1" applyAlignment="1">
      <alignment horizontal="center" vertical="center"/>
    </xf>
    <xf numFmtId="1" fontId="1" fillId="4" borderId="19" xfId="2" applyNumberFormat="1" applyFont="1" applyFill="1" applyBorder="1" applyAlignment="1">
      <alignment horizontal="center" vertical="center"/>
    </xf>
    <xf numFmtId="1" fontId="1" fillId="0" borderId="21" xfId="2" applyNumberFormat="1" applyFont="1" applyBorder="1" applyAlignment="1">
      <alignment horizontal="center" vertical="center"/>
    </xf>
    <xf numFmtId="178" fontId="1" fillId="0" borderId="20" xfId="2" applyNumberFormat="1" applyFont="1" applyBorder="1" applyAlignment="1">
      <alignment horizontal="center" vertical="center"/>
    </xf>
    <xf numFmtId="182" fontId="1" fillId="4" borderId="19" xfId="2" applyNumberFormat="1" applyFont="1" applyFill="1" applyBorder="1" applyAlignment="1">
      <alignment horizontal="center" vertical="center"/>
    </xf>
    <xf numFmtId="183" fontId="1" fillId="0" borderId="21" xfId="2" applyNumberFormat="1" applyFont="1" applyBorder="1" applyAlignment="1">
      <alignment horizontal="center" vertical="center"/>
    </xf>
    <xf numFmtId="179" fontId="1" fillId="0" borderId="21" xfId="6" applyNumberFormat="1" applyFont="1" applyBorder="1" applyAlignment="1">
      <alignment horizontal="center" vertical="center"/>
    </xf>
    <xf numFmtId="180" fontId="1" fillId="0" borderId="19" xfId="2" applyNumberFormat="1" applyFont="1" applyBorder="1" applyAlignment="1">
      <alignment horizontal="center" vertical="center" shrinkToFit="1"/>
    </xf>
    <xf numFmtId="180" fontId="1" fillId="0" borderId="21" xfId="2" applyNumberFormat="1" applyFont="1" applyBorder="1" applyAlignment="1">
      <alignment horizontal="center" vertical="center" shrinkToFit="1"/>
    </xf>
    <xf numFmtId="184" fontId="1" fillId="0" borderId="21" xfId="2" applyNumberFormat="1" applyFont="1" applyBorder="1" applyAlignment="1">
      <alignment horizontal="center" vertical="center" shrinkToFit="1"/>
    </xf>
    <xf numFmtId="0" fontId="1" fillId="0" borderId="0" xfId="2" applyFont="1" applyAlignment="1">
      <alignment vertical="center" shrinkToFit="1"/>
    </xf>
    <xf numFmtId="0" fontId="1" fillId="0" borderId="60" xfId="2" applyFont="1" applyBorder="1" applyAlignment="1">
      <alignment horizontal="center" vertical="center" shrinkToFit="1"/>
    </xf>
    <xf numFmtId="2" fontId="1" fillId="0" borderId="24" xfId="8" applyNumberFormat="1" applyFont="1" applyBorder="1" applyAlignment="1">
      <alignment horizontal="center" vertical="center"/>
    </xf>
    <xf numFmtId="2" fontId="1" fillId="0" borderId="26" xfId="2" applyNumberFormat="1" applyFont="1" applyBorder="1" applyAlignment="1">
      <alignment horizontal="right" vertical="center"/>
    </xf>
    <xf numFmtId="0" fontId="1" fillId="0" borderId="46" xfId="2" applyFont="1" applyBorder="1" applyAlignment="1">
      <alignment horizontal="center" vertical="center" wrapText="1"/>
    </xf>
    <xf numFmtId="1" fontId="1" fillId="4" borderId="45" xfId="2" applyNumberFormat="1" applyFont="1" applyFill="1" applyBorder="1" applyAlignment="1">
      <alignment horizontal="center" vertical="center"/>
    </xf>
    <xf numFmtId="1" fontId="1" fillId="0" borderId="25" xfId="2" applyNumberFormat="1" applyFont="1" applyBorder="1" applyAlignment="1">
      <alignment horizontal="center" vertical="center"/>
    </xf>
    <xf numFmtId="178" fontId="1" fillId="0" borderId="46" xfId="2" applyNumberFormat="1" applyFont="1" applyBorder="1" applyAlignment="1">
      <alignment horizontal="center" vertical="center"/>
    </xf>
    <xf numFmtId="1" fontId="1" fillId="4" borderId="24" xfId="2" applyNumberFormat="1" applyFont="1" applyFill="1" applyBorder="1" applyAlignment="1">
      <alignment horizontal="center" vertical="center"/>
    </xf>
    <xf numFmtId="182" fontId="1" fillId="4" borderId="45" xfId="2" applyNumberFormat="1" applyFont="1" applyFill="1" applyBorder="1" applyAlignment="1">
      <alignment horizontal="center" vertical="center"/>
    </xf>
    <xf numFmtId="183" fontId="1" fillId="0" borderId="25" xfId="2" applyNumberFormat="1" applyFont="1" applyBorder="1" applyAlignment="1">
      <alignment horizontal="center" vertical="center"/>
    </xf>
    <xf numFmtId="179" fontId="1" fillId="0" borderId="25" xfId="6" applyNumberFormat="1" applyFont="1" applyBorder="1" applyAlignment="1">
      <alignment horizontal="center" vertical="center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 wrapText="1"/>
    </xf>
    <xf numFmtId="20" fontId="1" fillId="0" borderId="25" xfId="2" applyNumberFormat="1" applyFont="1" applyBorder="1" applyAlignment="1">
      <alignment horizontal="center" vertical="center"/>
    </xf>
    <xf numFmtId="20" fontId="1" fillId="0" borderId="46" xfId="2" applyNumberFormat="1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 shrinkToFit="1"/>
    </xf>
    <xf numFmtId="0" fontId="1" fillId="0" borderId="56" xfId="2" applyFont="1" applyBorder="1" applyAlignment="1">
      <alignment horizontal="left" vertical="center"/>
    </xf>
    <xf numFmtId="182" fontId="1" fillId="0" borderId="16" xfId="2" applyNumberFormat="1" applyFont="1" applyBorder="1" applyAlignment="1">
      <alignment horizontal="center" vertical="center"/>
    </xf>
    <xf numFmtId="184" fontId="1" fillId="0" borderId="21" xfId="2" applyNumberFormat="1" applyFont="1" applyBorder="1" applyAlignment="1">
      <alignment horizontal="center" vertical="center" wrapText="1"/>
    </xf>
    <xf numFmtId="178" fontId="1" fillId="0" borderId="21" xfId="2" applyNumberFormat="1" applyFont="1" applyBorder="1" applyAlignment="1">
      <alignment horizontal="center" vertical="center"/>
    </xf>
    <xf numFmtId="182" fontId="1" fillId="0" borderId="19" xfId="2" applyNumberFormat="1" applyFont="1" applyBorder="1" applyAlignment="1">
      <alignment horizontal="center" vertical="center"/>
    </xf>
    <xf numFmtId="180" fontId="1" fillId="0" borderId="46" xfId="2" applyNumberFormat="1" applyFont="1" applyBorder="1" applyAlignment="1">
      <alignment horizontal="center" vertical="center"/>
    </xf>
    <xf numFmtId="0" fontId="1" fillId="0" borderId="4" xfId="2" applyFont="1" applyBorder="1" applyAlignment="1">
      <alignment horizontal="left" vertical="center"/>
    </xf>
    <xf numFmtId="182" fontId="1" fillId="0" borderId="24" xfId="2" applyNumberFormat="1" applyFont="1" applyBorder="1" applyAlignment="1">
      <alignment horizontal="center" vertical="center"/>
    </xf>
    <xf numFmtId="182" fontId="1" fillId="0" borderId="4" xfId="2" applyNumberFormat="1" applyFont="1" applyBorder="1" applyAlignment="1">
      <alignment horizontal="center" vertical="center"/>
    </xf>
    <xf numFmtId="182" fontId="1" fillId="0" borderId="56" xfId="2" applyNumberFormat="1" applyFont="1" applyBorder="1" applyAlignment="1">
      <alignment horizontal="center" vertical="center"/>
    </xf>
    <xf numFmtId="182" fontId="1" fillId="0" borderId="23" xfId="2" applyNumberFormat="1" applyFont="1" applyBorder="1" applyAlignment="1">
      <alignment horizontal="center" vertical="center"/>
    </xf>
    <xf numFmtId="0" fontId="1" fillId="0" borderId="0" xfId="2" applyFont="1" applyAlignment="1">
      <alignment vertical="center" wrapText="1"/>
    </xf>
    <xf numFmtId="0" fontId="26" fillId="0" borderId="62" xfId="4" applyFont="1" applyBorder="1" applyAlignment="1">
      <alignment horizontal="center" vertical="center" shrinkToFit="1"/>
    </xf>
    <xf numFmtId="0" fontId="26" fillId="0" borderId="63" xfId="4" applyFont="1" applyBorder="1" applyAlignment="1">
      <alignment horizontal="center" vertical="center" shrinkToFit="1"/>
    </xf>
    <xf numFmtId="182" fontId="1" fillId="0" borderId="17" xfId="2" applyNumberFormat="1" applyFont="1" applyBorder="1" applyAlignment="1">
      <alignment horizontal="center" vertical="center"/>
    </xf>
    <xf numFmtId="1" fontId="1" fillId="0" borderId="19" xfId="2" applyNumberFormat="1" applyFont="1" applyBorder="1" applyAlignment="1">
      <alignment horizontal="center" vertical="center" shrinkToFit="1"/>
    </xf>
    <xf numFmtId="1" fontId="1" fillId="0" borderId="20" xfId="2" applyNumberFormat="1" applyFont="1" applyBorder="1" applyAlignment="1">
      <alignment horizontal="center" vertical="center" shrinkToFit="1"/>
    </xf>
    <xf numFmtId="178" fontId="1" fillId="0" borderId="25" xfId="2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/>
    </xf>
    <xf numFmtId="0" fontId="1" fillId="0" borderId="2" xfId="8" applyFont="1" applyBorder="1" applyAlignment="1">
      <alignment horizontal="center" vertical="center"/>
    </xf>
    <xf numFmtId="0" fontId="1" fillId="0" borderId="15" xfId="8" applyFont="1" applyBorder="1">
      <alignment vertical="center"/>
    </xf>
    <xf numFmtId="20" fontId="1" fillId="0" borderId="2" xfId="8" applyNumberFormat="1" applyFont="1" applyBorder="1" applyAlignment="1">
      <alignment horizontal="center" vertical="center"/>
    </xf>
    <xf numFmtId="20" fontId="1" fillId="0" borderId="15" xfId="8" applyNumberFormat="1" applyFont="1" applyBorder="1" applyAlignment="1">
      <alignment horizontal="center" vertical="center"/>
    </xf>
    <xf numFmtId="20" fontId="1" fillId="0" borderId="21" xfId="2" applyNumberFormat="1" applyFont="1" applyBorder="1" applyAlignment="1">
      <alignment horizontal="center" vertical="center"/>
    </xf>
    <xf numFmtId="20" fontId="1" fillId="0" borderId="20" xfId="2" applyNumberFormat="1" applyFont="1" applyBorder="1" applyAlignment="1">
      <alignment horizontal="center" vertical="center"/>
    </xf>
    <xf numFmtId="180" fontId="1" fillId="0" borderId="18" xfId="2" applyNumberFormat="1" applyFont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20" xfId="2" applyFont="1" applyBorder="1" applyAlignment="1">
      <alignment horizontal="center" vertical="center" shrinkToFit="1"/>
    </xf>
    <xf numFmtId="0" fontId="26" fillId="0" borderId="61" xfId="4" applyFont="1" applyBorder="1" applyAlignment="1">
      <alignment horizontal="center" vertical="center" wrapText="1"/>
    </xf>
    <xf numFmtId="182" fontId="29" fillId="0" borderId="2" xfId="4" applyNumberFormat="1" applyFont="1" applyBorder="1" applyAlignment="1">
      <alignment horizontal="center" vertical="center"/>
    </xf>
    <xf numFmtId="0" fontId="26" fillId="12" borderId="19" xfId="2" applyFont="1" applyFill="1" applyBorder="1" applyAlignment="1">
      <alignment horizontal="center" vertical="center"/>
    </xf>
    <xf numFmtId="0" fontId="26" fillId="12" borderId="20" xfId="2" applyFont="1" applyFill="1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1" fontId="1" fillId="0" borderId="64" xfId="2" applyNumberFormat="1" applyFont="1" applyBorder="1" applyAlignment="1">
      <alignment horizontal="center" vertical="center"/>
    </xf>
    <xf numFmtId="1" fontId="1" fillId="0" borderId="15" xfId="2" applyNumberFormat="1" applyFont="1" applyBorder="1" applyAlignment="1">
      <alignment horizontal="center" vertical="center"/>
    </xf>
    <xf numFmtId="182" fontId="1" fillId="0" borderId="65" xfId="2" applyNumberFormat="1" applyFont="1" applyBorder="1" applyAlignment="1">
      <alignment horizontal="center" vertical="center"/>
    </xf>
    <xf numFmtId="179" fontId="1" fillId="0" borderId="66" xfId="6" applyNumberFormat="1" applyFont="1" applyBorder="1" applyAlignment="1">
      <alignment horizontal="center" vertical="center"/>
    </xf>
    <xf numFmtId="182" fontId="29" fillId="0" borderId="19" xfId="4" applyNumberFormat="1" applyFont="1" applyBorder="1" applyAlignment="1">
      <alignment horizontal="center" vertical="center" shrinkToFit="1"/>
    </xf>
    <xf numFmtId="182" fontId="29" fillId="0" borderId="20" xfId="4" applyNumberFormat="1" applyFont="1" applyBorder="1" applyAlignment="1">
      <alignment horizontal="center" vertical="center" shrinkToFit="1"/>
    </xf>
    <xf numFmtId="180" fontId="1" fillId="0" borderId="19" xfId="2" applyNumberFormat="1" applyFont="1" applyBorder="1" applyAlignment="1">
      <alignment horizontal="center" vertical="center"/>
    </xf>
    <xf numFmtId="180" fontId="1" fillId="0" borderId="21" xfId="2" applyNumberFormat="1" applyFont="1" applyBorder="1" applyAlignment="1">
      <alignment horizontal="center" vertical="center"/>
    </xf>
    <xf numFmtId="180" fontId="1" fillId="0" borderId="0" xfId="2" applyNumberFormat="1" applyFont="1">
      <alignment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176" fontId="7" fillId="0" borderId="3" xfId="3" applyNumberFormat="1" applyFont="1" applyBorder="1" applyAlignment="1">
      <alignment horizontal="center" vertical="center"/>
    </xf>
    <xf numFmtId="176" fontId="7" fillId="0" borderId="4" xfId="3" applyNumberFormat="1" applyFont="1" applyBorder="1" applyAlignment="1">
      <alignment horizontal="center" vertical="center"/>
    </xf>
    <xf numFmtId="177" fontId="7" fillId="0" borderId="3" xfId="3" applyNumberFormat="1" applyFont="1" applyBorder="1" applyAlignment="1">
      <alignment horizontal="center" vertical="center"/>
    </xf>
    <xf numFmtId="177" fontId="7" fillId="0" borderId="4" xfId="3" applyNumberFormat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3" fillId="3" borderId="4" xfId="4" applyFont="1" applyFill="1" applyBorder="1" applyAlignment="1">
      <alignment horizontal="center" vertical="center"/>
    </xf>
    <xf numFmtId="0" fontId="13" fillId="3" borderId="2" xfId="4" applyFont="1" applyFill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  <xf numFmtId="176" fontId="1" fillId="4" borderId="3" xfId="3" applyNumberFormat="1" applyFont="1" applyFill="1" applyBorder="1" applyAlignment="1">
      <alignment horizontal="center" vertical="center"/>
    </xf>
    <xf numFmtId="176" fontId="1" fillId="4" borderId="4" xfId="3" applyNumberFormat="1" applyFont="1" applyFill="1" applyBorder="1" applyAlignment="1">
      <alignment horizontal="center" vertical="center"/>
    </xf>
    <xf numFmtId="176" fontId="0" fillId="5" borderId="3" xfId="3" applyNumberFormat="1" applyFont="1" applyFill="1" applyBorder="1" applyAlignment="1">
      <alignment horizontal="center" vertical="center"/>
    </xf>
    <xf numFmtId="176" fontId="1" fillId="5" borderId="4" xfId="3" applyNumberFormat="1" applyFont="1" applyFill="1" applyBorder="1" applyAlignment="1">
      <alignment horizontal="center" vertical="center"/>
    </xf>
    <xf numFmtId="176" fontId="0" fillId="6" borderId="3" xfId="3" applyNumberFormat="1" applyFont="1" applyFill="1" applyBorder="1" applyAlignment="1">
      <alignment horizontal="center" vertical="center"/>
    </xf>
    <xf numFmtId="176" fontId="1" fillId="6" borderId="4" xfId="3" applyNumberFormat="1" applyFont="1" applyFill="1" applyBorder="1" applyAlignment="1">
      <alignment horizontal="center" vertical="center"/>
    </xf>
    <xf numFmtId="176" fontId="0" fillId="7" borderId="3" xfId="3" applyNumberFormat="1" applyFont="1" applyFill="1" applyBorder="1" applyAlignment="1">
      <alignment horizontal="center" vertical="center"/>
    </xf>
    <xf numFmtId="176" fontId="1" fillId="7" borderId="4" xfId="3" applyNumberFormat="1" applyFont="1" applyFill="1" applyBorder="1" applyAlignment="1">
      <alignment horizontal="center" vertical="center"/>
    </xf>
    <xf numFmtId="0" fontId="22" fillId="0" borderId="14" xfId="2" applyFont="1" applyBorder="1" applyAlignment="1">
      <alignment horizontal="center" vertical="center" textRotation="255"/>
    </xf>
    <xf numFmtId="0" fontId="12" fillId="0" borderId="6" xfId="5" applyFont="1" applyBorder="1" applyAlignment="1">
      <alignment horizontal="center" vertical="center"/>
    </xf>
    <xf numFmtId="0" fontId="12" fillId="0" borderId="7" xfId="5" applyFont="1" applyBorder="1" applyAlignment="1">
      <alignment horizontal="center" vertical="center"/>
    </xf>
    <xf numFmtId="0" fontId="12" fillId="0" borderId="10" xfId="5" applyFont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78" fontId="16" fillId="8" borderId="3" xfId="2" applyNumberFormat="1" applyFont="1" applyFill="1" applyBorder="1" applyAlignment="1">
      <alignment horizontal="center" vertical="center"/>
    </xf>
    <xf numFmtId="178" fontId="16" fillId="8" borderId="4" xfId="2" applyNumberFormat="1" applyFont="1" applyFill="1" applyBorder="1" applyAlignment="1">
      <alignment horizontal="center" vertical="center"/>
    </xf>
    <xf numFmtId="178" fontId="16" fillId="8" borderId="3" xfId="3" applyNumberFormat="1" applyFont="1" applyFill="1" applyBorder="1" applyAlignment="1">
      <alignment horizontal="center" vertical="center"/>
    </xf>
    <xf numFmtId="178" fontId="16" fillId="8" borderId="4" xfId="3" applyNumberFormat="1" applyFont="1" applyFill="1" applyBorder="1" applyAlignment="1">
      <alignment horizontal="center" vertical="center"/>
    </xf>
    <xf numFmtId="178" fontId="7" fillId="0" borderId="3" xfId="2" applyNumberFormat="1" applyFont="1" applyBorder="1" applyAlignment="1">
      <alignment horizontal="center" vertical="center"/>
    </xf>
    <xf numFmtId="178" fontId="7" fillId="0" borderId="4" xfId="2" applyNumberFormat="1" applyFont="1" applyBorder="1" applyAlignment="1">
      <alignment horizontal="center" vertical="center"/>
    </xf>
    <xf numFmtId="178" fontId="7" fillId="0" borderId="3" xfId="3" applyNumberFormat="1" applyFont="1" applyBorder="1" applyAlignment="1">
      <alignment horizontal="center" vertical="center"/>
    </xf>
    <xf numFmtId="178" fontId="7" fillId="0" borderId="4" xfId="3" applyNumberFormat="1" applyFont="1" applyBorder="1" applyAlignment="1">
      <alignment horizontal="center" vertical="center"/>
    </xf>
    <xf numFmtId="179" fontId="16" fillId="0" borderId="3" xfId="6" applyNumberFormat="1" applyFont="1" applyFill="1" applyBorder="1" applyAlignment="1">
      <alignment horizontal="center" vertical="center"/>
    </xf>
    <xf numFmtId="179" fontId="16" fillId="0" borderId="4" xfId="6" applyNumberFormat="1" applyFont="1" applyFill="1" applyBorder="1" applyAlignment="1">
      <alignment horizontal="center" vertical="center"/>
    </xf>
    <xf numFmtId="0" fontId="1" fillId="0" borderId="11" xfId="2" applyFont="1" applyBorder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9" fillId="4" borderId="11" xfId="1" applyFont="1" applyFill="1" applyBorder="1" applyAlignment="1">
      <alignment horizontal="center" vertical="center"/>
    </xf>
    <xf numFmtId="0" fontId="19" fillId="4" borderId="13" xfId="1" applyFont="1" applyFill="1" applyBorder="1" applyAlignment="1">
      <alignment horizontal="center" vertical="center"/>
    </xf>
    <xf numFmtId="0" fontId="19" fillId="5" borderId="11" xfId="1" applyFont="1" applyFill="1" applyBorder="1" applyAlignment="1">
      <alignment horizontal="center" vertical="center" shrinkToFit="1"/>
    </xf>
    <xf numFmtId="0" fontId="19" fillId="5" borderId="13" xfId="1" applyFont="1" applyFill="1" applyBorder="1" applyAlignment="1">
      <alignment horizontal="center" vertical="center" shrinkToFit="1"/>
    </xf>
    <xf numFmtId="0" fontId="19" fillId="5" borderId="12" xfId="1" applyFont="1" applyFill="1" applyBorder="1" applyAlignment="1">
      <alignment horizontal="center" vertical="center" shrinkToFit="1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179" fontId="16" fillId="0" borderId="3" xfId="2" applyNumberFormat="1" applyFont="1" applyBorder="1" applyAlignment="1">
      <alignment horizontal="center" vertical="center"/>
    </xf>
    <xf numFmtId="179" fontId="16" fillId="0" borderId="4" xfId="2" applyNumberFormat="1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wrapText="1"/>
    </xf>
    <xf numFmtId="0" fontId="0" fillId="3" borderId="16" xfId="2" applyFont="1" applyFill="1" applyBorder="1" applyAlignment="1">
      <alignment horizontal="center" vertical="center" wrapText="1"/>
    </xf>
    <xf numFmtId="0" fontId="1" fillId="3" borderId="17" xfId="2" applyFont="1" applyFill="1" applyBorder="1" applyAlignment="1">
      <alignment horizontal="center" vertical="center"/>
    </xf>
    <xf numFmtId="0" fontId="1" fillId="0" borderId="16" xfId="2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9" fillId="6" borderId="11" xfId="1" applyFont="1" applyFill="1" applyBorder="1" applyAlignment="1">
      <alignment horizontal="center" vertical="center"/>
    </xf>
    <xf numFmtId="0" fontId="19" fillId="6" borderId="13" xfId="1" applyFont="1" applyFill="1" applyBorder="1" applyAlignment="1">
      <alignment horizontal="center" vertical="center"/>
    </xf>
    <xf numFmtId="0" fontId="19" fillId="6" borderId="12" xfId="1" applyFont="1" applyFill="1" applyBorder="1" applyAlignment="1">
      <alignment horizontal="center" vertical="center"/>
    </xf>
    <xf numFmtId="0" fontId="19" fillId="7" borderId="11" xfId="1" applyFont="1" applyFill="1" applyBorder="1" applyAlignment="1">
      <alignment horizontal="center" vertical="center"/>
    </xf>
    <xf numFmtId="0" fontId="19" fillId="7" borderId="13" xfId="1" applyFont="1" applyFill="1" applyBorder="1" applyAlignment="1">
      <alignment horizontal="center" vertical="center"/>
    </xf>
    <xf numFmtId="0" fontId="19" fillId="7" borderId="12" xfId="1" applyFont="1" applyFill="1" applyBorder="1" applyAlignment="1">
      <alignment horizontal="center" vertical="center"/>
    </xf>
    <xf numFmtId="0" fontId="12" fillId="0" borderId="28" xfId="2" applyFont="1" applyBorder="1" applyAlignment="1">
      <alignment horizontal="center" vertical="center"/>
    </xf>
    <xf numFmtId="0" fontId="12" fillId="0" borderId="33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40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/>
    </xf>
    <xf numFmtId="0" fontId="12" fillId="0" borderId="41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33" xfId="2" applyFont="1" applyBorder="1" applyAlignment="1">
      <alignment horizontal="center" vertical="center"/>
    </xf>
    <xf numFmtId="0" fontId="22" fillId="0" borderId="41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40" xfId="2" applyFont="1" applyBorder="1" applyAlignment="1">
      <alignment horizontal="center" vertical="center"/>
    </xf>
    <xf numFmtId="0" fontId="1" fillId="4" borderId="45" xfId="2" applyFont="1" applyFill="1" applyBorder="1" applyAlignment="1">
      <alignment horizontal="center" vertical="center"/>
    </xf>
    <xf numFmtId="0" fontId="1" fillId="4" borderId="19" xfId="2" applyFont="1" applyFill="1" applyBorder="1" applyAlignment="1">
      <alignment horizontal="center" vertical="center"/>
    </xf>
    <xf numFmtId="0" fontId="1" fillId="7" borderId="25" xfId="2" applyFont="1" applyFill="1" applyBorder="1" applyAlignment="1">
      <alignment horizontal="center" vertical="center"/>
    </xf>
    <xf numFmtId="0" fontId="1" fillId="7" borderId="21" xfId="2" applyFont="1" applyFill="1" applyBorder="1" applyAlignment="1">
      <alignment horizontal="center" vertical="center"/>
    </xf>
    <xf numFmtId="0" fontId="1" fillId="6" borderId="46" xfId="2" applyFont="1" applyFill="1" applyBorder="1" applyAlignment="1">
      <alignment horizontal="center" vertical="center"/>
    </xf>
    <xf numFmtId="0" fontId="1" fillId="6" borderId="20" xfId="2" applyFont="1" applyFill="1" applyBorder="1" applyAlignment="1">
      <alignment horizontal="center" vertical="center"/>
    </xf>
    <xf numFmtId="0" fontId="1" fillId="4" borderId="24" xfId="2" applyFont="1" applyFill="1" applyBorder="1" applyAlignment="1">
      <alignment horizontal="center" vertical="center"/>
    </xf>
    <xf numFmtId="0" fontId="1" fillId="4" borderId="23" xfId="2" applyFont="1" applyFill="1" applyBorder="1" applyAlignment="1">
      <alignment horizontal="center" vertical="center"/>
    </xf>
    <xf numFmtId="181" fontId="22" fillId="0" borderId="16" xfId="2" applyNumberFormat="1" applyFont="1" applyBorder="1" applyAlignment="1">
      <alignment horizontal="left" vertical="center"/>
    </xf>
    <xf numFmtId="181" fontId="22" fillId="0" borderId="6" xfId="2" applyNumberFormat="1" applyFont="1" applyBorder="1" applyAlignment="1">
      <alignment horizontal="left" vertical="center"/>
    </xf>
    <xf numFmtId="0" fontId="1" fillId="0" borderId="42" xfId="2" applyFont="1" applyBorder="1" applyAlignment="1">
      <alignment horizontal="center" vertical="center"/>
    </xf>
    <xf numFmtId="0" fontId="1" fillId="0" borderId="48" xfId="2" applyFont="1" applyBorder="1" applyAlignment="1">
      <alignment horizontal="center" vertical="center"/>
    </xf>
    <xf numFmtId="0" fontId="1" fillId="0" borderId="43" xfId="2" applyFont="1" applyBorder="1" applyAlignment="1">
      <alignment horizontal="center" vertical="center" shrinkToFit="1"/>
    </xf>
    <xf numFmtId="0" fontId="1" fillId="0" borderId="49" xfId="2" applyFont="1" applyBorder="1" applyAlignment="1">
      <alignment horizontal="center" vertical="center" shrinkToFit="1"/>
    </xf>
    <xf numFmtId="0" fontId="1" fillId="0" borderId="25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44" xfId="2" applyFont="1" applyBorder="1" applyAlignment="1">
      <alignment horizontal="center" vertical="center"/>
    </xf>
    <xf numFmtId="0" fontId="1" fillId="0" borderId="50" xfId="2" applyFont="1" applyBorder="1" applyAlignment="1">
      <alignment horizontal="center" vertical="center"/>
    </xf>
    <xf numFmtId="0" fontId="12" fillId="0" borderId="29" xfId="2" applyFont="1" applyBorder="1" applyAlignment="1">
      <alignment horizontal="center" vertical="center"/>
    </xf>
    <xf numFmtId="0" fontId="12" fillId="0" borderId="35" xfId="2" applyFont="1" applyBorder="1" applyAlignment="1">
      <alignment horizontal="center" vertical="center"/>
    </xf>
    <xf numFmtId="0" fontId="12" fillId="0" borderId="36" xfId="2" applyFont="1" applyBorder="1" applyAlignment="1">
      <alignment horizontal="center" vertical="center"/>
    </xf>
    <xf numFmtId="0" fontId="12" fillId="0" borderId="37" xfId="2" applyFont="1" applyBorder="1" applyAlignment="1">
      <alignment horizontal="center" vertical="center"/>
    </xf>
    <xf numFmtId="0" fontId="12" fillId="0" borderId="30" xfId="2" applyFont="1" applyBorder="1" applyAlignment="1">
      <alignment horizontal="center" vertical="center"/>
    </xf>
    <xf numFmtId="0" fontId="12" fillId="0" borderId="31" xfId="2" applyFont="1" applyBorder="1" applyAlignment="1">
      <alignment horizontal="center" vertical="center"/>
    </xf>
    <xf numFmtId="0" fontId="12" fillId="0" borderId="32" xfId="2" applyFont="1" applyBorder="1" applyAlignment="1">
      <alignment horizontal="center" vertical="center"/>
    </xf>
    <xf numFmtId="0" fontId="12" fillId="0" borderId="38" xfId="2" applyFont="1" applyBorder="1" applyAlignment="1">
      <alignment horizontal="center" vertical="center"/>
    </xf>
    <xf numFmtId="0" fontId="12" fillId="0" borderId="39" xfId="2" applyFont="1" applyBorder="1" applyAlignment="1">
      <alignment horizontal="center" vertical="center"/>
    </xf>
    <xf numFmtId="0" fontId="1" fillId="8" borderId="25" xfId="2" applyFont="1" applyFill="1" applyBorder="1" applyAlignment="1">
      <alignment horizontal="center" vertical="center"/>
    </xf>
    <xf numFmtId="0" fontId="1" fillId="8" borderId="21" xfId="2" applyFont="1" applyFill="1" applyBorder="1" applyAlignment="1">
      <alignment horizontal="center" vertical="center"/>
    </xf>
    <xf numFmtId="0" fontId="1" fillId="5" borderId="46" xfId="2" applyFont="1" applyFill="1" applyBorder="1" applyAlignment="1">
      <alignment horizontal="center" vertical="center" wrapText="1"/>
    </xf>
    <xf numFmtId="0" fontId="1" fillId="5" borderId="20" xfId="2" applyFont="1" applyFill="1" applyBorder="1" applyAlignment="1">
      <alignment horizontal="center" vertical="center" wrapText="1"/>
    </xf>
    <xf numFmtId="0" fontId="28" fillId="11" borderId="52" xfId="2" applyFont="1" applyFill="1" applyBorder="1" applyAlignment="1">
      <alignment horizontal="center" vertical="center" wrapText="1"/>
    </xf>
    <xf numFmtId="0" fontId="28" fillId="11" borderId="54" xfId="2" applyFont="1" applyFill="1" applyBorder="1" applyAlignment="1">
      <alignment horizontal="center" vertical="center" wrapText="1"/>
    </xf>
    <xf numFmtId="0" fontId="28" fillId="11" borderId="57" xfId="2" applyFont="1" applyFill="1" applyBorder="1" applyAlignment="1">
      <alignment horizontal="center" vertical="center" wrapText="1"/>
    </xf>
    <xf numFmtId="0" fontId="1" fillId="0" borderId="26" xfId="2" applyFont="1" applyBorder="1" applyAlignment="1">
      <alignment horizontal="left" vertical="center" shrinkToFit="1"/>
    </xf>
    <xf numFmtId="0" fontId="1" fillId="0" borderId="24" xfId="2" applyFont="1" applyBorder="1" applyAlignment="1">
      <alignment horizontal="left" vertical="center" shrinkToFit="1"/>
    </xf>
    <xf numFmtId="179" fontId="1" fillId="0" borderId="47" xfId="6" applyNumberFormat="1" applyFont="1" applyBorder="1" applyAlignment="1">
      <alignment horizontal="center" vertical="center" shrinkToFit="1"/>
    </xf>
    <xf numFmtId="179" fontId="1" fillId="0" borderId="53" xfId="6" applyNumberFormat="1" applyFont="1" applyBorder="1" applyAlignment="1">
      <alignment horizontal="center" vertical="center" shrinkToFit="1"/>
    </xf>
    <xf numFmtId="179" fontId="1" fillId="0" borderId="51" xfId="6" applyNumberFormat="1" applyFont="1" applyBorder="1" applyAlignment="1">
      <alignment horizontal="center" vertical="center" shrinkToFit="1"/>
    </xf>
    <xf numFmtId="0" fontId="1" fillId="0" borderId="45" xfId="2" applyFont="1" applyBorder="1" applyAlignment="1">
      <alignment horizontal="center" vertical="center" shrinkToFit="1"/>
    </xf>
    <xf numFmtId="0" fontId="1" fillId="0" borderId="46" xfId="2" applyFont="1" applyBorder="1" applyAlignment="1">
      <alignment horizontal="center" vertical="center" shrinkToFit="1"/>
    </xf>
    <xf numFmtId="179" fontId="1" fillId="0" borderId="47" xfId="6" applyNumberFormat="1" applyFont="1" applyBorder="1" applyAlignment="1">
      <alignment horizontal="center" vertical="center"/>
    </xf>
    <xf numFmtId="179" fontId="1" fillId="0" borderId="53" xfId="6" applyNumberFormat="1" applyFont="1" applyBorder="1" applyAlignment="1">
      <alignment horizontal="center" vertical="center"/>
    </xf>
    <xf numFmtId="179" fontId="1" fillId="0" borderId="51" xfId="6" applyNumberFormat="1" applyFont="1" applyBorder="1" applyAlignment="1">
      <alignment horizontal="center" vertical="center"/>
    </xf>
    <xf numFmtId="0" fontId="1" fillId="0" borderId="3" xfId="2" applyFont="1" applyBorder="1" applyAlignment="1">
      <alignment horizontal="left" vertical="center" shrinkToFit="1"/>
    </xf>
    <xf numFmtId="0" fontId="1" fillId="0" borderId="4" xfId="2" applyFont="1" applyBorder="1" applyAlignment="1">
      <alignment horizontal="left" vertical="center" shrinkToFit="1"/>
    </xf>
    <xf numFmtId="0" fontId="1" fillId="0" borderId="14" xfId="2" applyFont="1" applyBorder="1" applyAlignment="1">
      <alignment horizontal="center" vertical="center" shrinkToFit="1"/>
    </xf>
    <xf numFmtId="0" fontId="1" fillId="0" borderId="15" xfId="2" applyFont="1" applyBorder="1" applyAlignment="1">
      <alignment horizontal="center" vertical="center" shrinkToFit="1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0" fontId="1" fillId="0" borderId="25" xfId="2" applyFont="1" applyBorder="1" applyAlignment="1">
      <alignment horizontal="center" vertical="center" wrapText="1"/>
    </xf>
    <xf numFmtId="0" fontId="1" fillId="0" borderId="21" xfId="2" applyFont="1" applyBorder="1" applyAlignment="1">
      <alignment horizontal="center" vertical="center" wrapText="1"/>
    </xf>
    <xf numFmtId="0" fontId="1" fillId="0" borderId="46" xfId="2" applyFont="1" applyBorder="1" applyAlignment="1">
      <alignment horizontal="center" vertical="center"/>
    </xf>
    <xf numFmtId="0" fontId="7" fillId="3" borderId="45" xfId="2" applyFont="1" applyFill="1" applyBorder="1" applyAlignment="1">
      <alignment horizontal="center" vertical="center" wrapText="1"/>
    </xf>
    <xf numFmtId="0" fontId="7" fillId="3" borderId="26" xfId="2" applyFont="1" applyFill="1" applyBorder="1" applyAlignment="1">
      <alignment horizontal="center" vertical="center"/>
    </xf>
    <xf numFmtId="0" fontId="7" fillId="3" borderId="19" xfId="2" applyFont="1" applyFill="1" applyBorder="1" applyAlignment="1">
      <alignment horizontal="center" vertical="center"/>
    </xf>
    <xf numFmtId="0" fontId="7" fillId="3" borderId="22" xfId="2" applyFont="1" applyFill="1" applyBorder="1" applyAlignment="1">
      <alignment horizontal="center" vertical="center"/>
    </xf>
    <xf numFmtId="0" fontId="1" fillId="7" borderId="45" xfId="2" applyFont="1" applyFill="1" applyBorder="1" applyAlignment="1">
      <alignment horizontal="center" vertical="center"/>
    </xf>
    <xf numFmtId="0" fontId="1" fillId="7" borderId="19" xfId="2" applyFont="1" applyFill="1" applyBorder="1" applyAlignment="1">
      <alignment horizontal="center" vertical="center"/>
    </xf>
    <xf numFmtId="0" fontId="1" fillId="6" borderId="44" xfId="2" applyFont="1" applyFill="1" applyBorder="1" applyAlignment="1">
      <alignment horizontal="center" vertical="center"/>
    </xf>
    <xf numFmtId="0" fontId="1" fillId="6" borderId="50" xfId="2" applyFont="1" applyFill="1" applyBorder="1" applyAlignment="1">
      <alignment horizontal="center" vertical="center"/>
    </xf>
    <xf numFmtId="0" fontId="1" fillId="8" borderId="44" xfId="2" applyFont="1" applyFill="1" applyBorder="1" applyAlignment="1">
      <alignment horizontal="center" vertical="center"/>
    </xf>
    <xf numFmtId="0" fontId="1" fillId="8" borderId="50" xfId="2" applyFont="1" applyFill="1" applyBorder="1" applyAlignment="1">
      <alignment horizontal="center" vertical="center"/>
    </xf>
    <xf numFmtId="0" fontId="1" fillId="5" borderId="47" xfId="2" applyFont="1" applyFill="1" applyBorder="1" applyAlignment="1">
      <alignment horizontal="center" vertical="center" wrapText="1" shrinkToFit="1"/>
    </xf>
    <xf numFmtId="0" fontId="1" fillId="5" borderId="51" xfId="2" applyFont="1" applyFill="1" applyBorder="1" applyAlignment="1">
      <alignment horizontal="center" vertical="center" shrinkToFit="1"/>
    </xf>
    <xf numFmtId="0" fontId="1" fillId="0" borderId="26" xfId="2" applyFont="1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 wrapText="1"/>
    </xf>
    <xf numFmtId="0" fontId="1" fillId="0" borderId="59" xfId="2" applyFont="1" applyBorder="1" applyAlignment="1">
      <alignment vertical="center" shrinkToFit="1"/>
    </xf>
    <xf numFmtId="0" fontId="1" fillId="0" borderId="19" xfId="2" applyFont="1" applyBorder="1" applyAlignment="1">
      <alignment horizontal="center" vertical="center" shrinkToFit="1"/>
    </xf>
    <xf numFmtId="0" fontId="1" fillId="0" borderId="20" xfId="2" applyFont="1" applyBorder="1" applyAlignment="1">
      <alignment horizontal="center" vertical="center" shrinkToFit="1"/>
    </xf>
    <xf numFmtId="0" fontId="26" fillId="4" borderId="52" xfId="2" applyFont="1" applyFill="1" applyBorder="1" applyAlignment="1">
      <alignment horizontal="center" vertical="center" wrapText="1"/>
    </xf>
    <xf numFmtId="0" fontId="26" fillId="4" borderId="54" xfId="2" applyFont="1" applyFill="1" applyBorder="1" applyAlignment="1">
      <alignment horizontal="center" vertical="center"/>
    </xf>
    <xf numFmtId="0" fontId="26" fillId="4" borderId="55" xfId="2" applyFont="1" applyFill="1" applyBorder="1" applyAlignment="1">
      <alignment horizontal="center" vertical="center"/>
    </xf>
    <xf numFmtId="0" fontId="26" fillId="4" borderId="57" xfId="2" applyFont="1" applyFill="1" applyBorder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12" fillId="0" borderId="27" xfId="2" applyFont="1" applyBorder="1" applyAlignment="1">
      <alignment horizontal="center" vertical="center" wrapText="1"/>
    </xf>
    <xf numFmtId="0" fontId="12" fillId="0" borderId="28" xfId="2" applyFont="1" applyBorder="1" applyAlignment="1">
      <alignment horizontal="center" vertical="center" wrapText="1"/>
    </xf>
    <xf numFmtId="0" fontId="12" fillId="0" borderId="35" xfId="2" applyFont="1" applyBorder="1" applyAlignment="1">
      <alignment horizontal="center" vertical="center" wrapText="1"/>
    </xf>
    <xf numFmtId="0" fontId="12" fillId="0" borderId="36" xfId="2" applyFont="1" applyBorder="1" applyAlignment="1">
      <alignment horizontal="center" vertical="center" wrapText="1"/>
    </xf>
    <xf numFmtId="0" fontId="26" fillId="12" borderId="45" xfId="2" applyFont="1" applyFill="1" applyBorder="1" applyAlignment="1">
      <alignment horizontal="center" vertical="center" wrapText="1"/>
    </xf>
    <xf numFmtId="0" fontId="1" fillId="12" borderId="46" xfId="2" applyFont="1" applyFill="1" applyBorder="1" applyAlignment="1">
      <alignment horizontal="center" vertical="center"/>
    </xf>
    <xf numFmtId="0" fontId="1" fillId="0" borderId="25" xfId="2" applyFont="1" applyBorder="1" applyAlignment="1">
      <alignment horizontal="left" vertical="center" shrinkToFit="1"/>
    </xf>
    <xf numFmtId="179" fontId="1" fillId="0" borderId="64" xfId="6" applyNumberFormat="1" applyFont="1" applyBorder="1" applyAlignment="1">
      <alignment horizontal="center" vertical="center"/>
    </xf>
    <xf numFmtId="179" fontId="1" fillId="0" borderId="15" xfId="6" applyNumberFormat="1" applyFont="1" applyBorder="1" applyAlignment="1">
      <alignment horizontal="center" vertical="center"/>
    </xf>
    <xf numFmtId="179" fontId="1" fillId="0" borderId="20" xfId="6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 shrinkToFit="1"/>
    </xf>
    <xf numFmtId="0" fontId="7" fillId="0" borderId="24" xfId="2" applyFont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/>
    </xf>
    <xf numFmtId="179" fontId="1" fillId="0" borderId="46" xfId="6" applyNumberFormat="1" applyFont="1" applyBorder="1" applyAlignment="1">
      <alignment horizontal="center" vertical="center"/>
    </xf>
    <xf numFmtId="0" fontId="1" fillId="4" borderId="60" xfId="2" applyFont="1" applyFill="1" applyBorder="1" applyAlignment="1">
      <alignment horizontal="center" vertical="center"/>
    </xf>
    <xf numFmtId="0" fontId="1" fillId="4" borderId="69" xfId="2" applyFont="1" applyFill="1" applyBorder="1" applyAlignment="1">
      <alignment horizontal="center" vertical="center"/>
    </xf>
    <xf numFmtId="0" fontId="1" fillId="7" borderId="44" xfId="2" applyFont="1" applyFill="1" applyBorder="1" applyAlignment="1">
      <alignment horizontal="center" vertical="center"/>
    </xf>
    <xf numFmtId="0" fontId="1" fillId="7" borderId="50" xfId="2" applyFont="1" applyFill="1" applyBorder="1" applyAlignment="1">
      <alignment horizontal="center" vertical="center"/>
    </xf>
    <xf numFmtId="0" fontId="1" fillId="6" borderId="47" xfId="2" applyFont="1" applyFill="1" applyBorder="1" applyAlignment="1">
      <alignment horizontal="center" vertical="center"/>
    </xf>
    <xf numFmtId="0" fontId="1" fillId="6" borderId="51" xfId="2" applyFont="1" applyFill="1" applyBorder="1" applyAlignment="1">
      <alignment horizontal="center" vertical="center"/>
    </xf>
    <xf numFmtId="0" fontId="12" fillId="0" borderId="68" xfId="2" applyFont="1" applyBorder="1" applyAlignment="1">
      <alignment horizontal="center" vertical="center"/>
    </xf>
    <xf numFmtId="0" fontId="26" fillId="4" borderId="42" xfId="2" applyFont="1" applyFill="1" applyBorder="1" applyAlignment="1">
      <alignment horizontal="center" vertical="center" wrapText="1"/>
    </xf>
    <xf numFmtId="0" fontId="26" fillId="4" borderId="67" xfId="2" applyFont="1" applyFill="1" applyBorder="1" applyAlignment="1">
      <alignment horizontal="center" vertical="center" wrapText="1"/>
    </xf>
    <xf numFmtId="0" fontId="26" fillId="4" borderId="48" xfId="2" applyFont="1" applyFill="1" applyBorder="1" applyAlignment="1">
      <alignment horizontal="center" vertical="center" wrapText="1"/>
    </xf>
  </cellXfs>
  <cellStyles count="9">
    <cellStyle name="一般" xfId="0" builtinId="0"/>
    <cellStyle name="一般 2 17 2" xfId="5" xr:uid="{662F48AC-A1A5-4AA1-A92D-CE02F4C700C3}"/>
    <cellStyle name="一般 2 2 2" xfId="2" xr:uid="{43F96FCB-3879-4139-ADF4-FBC14938AA7B}"/>
    <cellStyle name="一般 2 4" xfId="8" xr:uid="{3760B261-7D7A-4A7A-9784-B0C4CC6D89B8}"/>
    <cellStyle name="一般 2 8" xfId="4" xr:uid="{52DE925B-3A59-4B1A-99E8-045A621A94BC}"/>
    <cellStyle name="一般 3" xfId="1" xr:uid="{30F16012-5E69-4490-A013-7AC762A0FE22}"/>
    <cellStyle name="一般 3 3" xfId="7" xr:uid="{DF43D444-DA1D-4CC4-8DEF-2CEB79A652CF}"/>
    <cellStyle name="千分位 2" xfId="3" xr:uid="{2952FEE4-85F8-4E8B-8553-B022C616DCE3}"/>
    <cellStyle name="百分比 2" xfId="6" xr:uid="{F407925A-4ED3-49F2-AE5D-7E454CB25D4B}"/>
  </cellStyles>
  <dxfs count="705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customXml" Target="../customXml/item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9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DDA3-023D-4AEA-AAE8-BE7C603FA99A}">
  <sheetPr>
    <tabColor theme="8" tint="0.59999389629810485"/>
  </sheetPr>
  <dimension ref="B1:AR42"/>
  <sheetViews>
    <sheetView tabSelected="1" zoomScale="70" zoomScaleNormal="70" workbookViewId="0">
      <selection activeCell="N18" sqref="N1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</v>
      </c>
      <c r="D3" s="209"/>
      <c r="E3" s="3" t="s">
        <v>3</v>
      </c>
      <c r="F3" s="210">
        <f>'0630(18度C)'!D1+'0630(4度C)'!D1</f>
        <v>229980</v>
      </c>
      <c r="G3" s="211"/>
      <c r="H3" s="3" t="s">
        <v>4</v>
      </c>
      <c r="I3" s="212">
        <f>'0630(18度C)'!F1+'0630(4度C)'!F1</f>
        <v>7292751.3200000022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467.18932285614551</v>
      </c>
      <c r="F6" s="246" t="e">
        <f>AVERAGE(#REF!,D14:K14)</f>
        <v>#REF!</v>
      </c>
      <c r="G6" s="247">
        <f>AVERAGE(D14:K14)</f>
        <v>259.10778915054323</v>
      </c>
      <c r="H6" s="248"/>
      <c r="I6" s="247">
        <f>AVERAGE(L14:O14)</f>
        <v>94.8585231193927</v>
      </c>
      <c r="J6" s="248"/>
      <c r="K6" s="247">
        <f>AVERAGE(D32:O32)</f>
        <v>758.22628458498025</v>
      </c>
      <c r="L6" s="248"/>
      <c r="M6" s="247">
        <f>AVERAGE(P32:X32)</f>
        <v>767.52276148827866</v>
      </c>
      <c r="N6" s="248"/>
      <c r="O6" s="236">
        <f>'0630(4度C)'!Y2</f>
        <v>0</v>
      </c>
      <c r="P6" s="236">
        <f>'0630(4度C)'!Z2</f>
        <v>0</v>
      </c>
      <c r="Q6" s="236">
        <f>'0630(4度C)'!AC2</f>
        <v>0</v>
      </c>
      <c r="R6" s="236">
        <f>'0630(4度C)'!AD2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414.46181534434942</v>
      </c>
      <c r="F7" s="242" t="e">
        <f>AVERAGE(#REF!,D15:K15)</f>
        <v>#REF!</v>
      </c>
      <c r="G7" s="243">
        <f>AVERAGE(D15:K15)</f>
        <v>224.55269626659415</v>
      </c>
      <c r="H7" s="244"/>
      <c r="I7" s="243">
        <f>AVERAGE(L15:O15)</f>
        <v>85.517794524816225</v>
      </c>
      <c r="J7" s="244"/>
      <c r="K7" s="243">
        <f>AVERAGE(D33:O33)</f>
        <v>676.9334675863106</v>
      </c>
      <c r="L7" s="244"/>
      <c r="M7" s="243">
        <f>AVERAGE(P33:X33)</f>
        <v>683.56185733367079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0.88940870795631877</v>
      </c>
      <c r="F8" s="261" t="e">
        <f>AVERAGE(D16:K16,#REF!)</f>
        <v>#REF!</v>
      </c>
      <c r="G8" s="249">
        <f>AVERAGE(D16:K16)</f>
        <v>0.88244286969395935</v>
      </c>
      <c r="H8" s="250"/>
      <c r="I8" s="249">
        <f>AVERAGE(L16:O16)</f>
        <v>0.90192169047725734</v>
      </c>
      <c r="J8" s="250"/>
      <c r="K8" s="249">
        <f>AVERAGE(D34:O34)</f>
        <v>0.8908461769625915</v>
      </c>
      <c r="L8" s="250"/>
      <c r="M8" s="249">
        <f>AVERAGE(P34:X34)</f>
        <v>0.88903525945288142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85.517241379310335</v>
      </c>
      <c r="F14" s="28">
        <v>116.32812500000001</v>
      </c>
      <c r="G14" s="28">
        <v>90.322580645161295</v>
      </c>
      <c r="H14" s="28">
        <v>174.54545454545453</v>
      </c>
      <c r="I14" s="28">
        <v>654.6</v>
      </c>
      <c r="J14" s="28">
        <v>433.33333333333331</v>
      </c>
      <c r="K14" s="29" t="s">
        <v>43</v>
      </c>
      <c r="L14" s="27" t="s">
        <v>43</v>
      </c>
      <c r="M14" s="30">
        <v>90.476190476190482</v>
      </c>
      <c r="N14" s="28">
        <v>86.956521739130437</v>
      </c>
      <c r="O14" s="31">
        <v>107.14285714285714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76.758861641887947</v>
      </c>
      <c r="F15" s="35">
        <v>103.58224251169035</v>
      </c>
      <c r="G15" s="35">
        <v>79.787463618288186</v>
      </c>
      <c r="H15" s="35">
        <v>156.30727659096985</v>
      </c>
      <c r="I15" s="35">
        <v>538.96456380817062</v>
      </c>
      <c r="J15" s="35">
        <v>391.91576942855812</v>
      </c>
      <c r="K15" s="36" t="s">
        <v>43</v>
      </c>
      <c r="L15" s="34" t="s">
        <v>43</v>
      </c>
      <c r="M15" s="37">
        <v>82.877695930637898</v>
      </c>
      <c r="N15" s="35">
        <v>77.896314241310051</v>
      </c>
      <c r="O15" s="38">
        <v>95.779373402500724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0.89758346274788336</v>
      </c>
      <c r="F16" s="43">
        <f t="shared" si="0"/>
        <v>0.89043163475462483</v>
      </c>
      <c r="G16" s="43">
        <f t="shared" si="0"/>
        <v>0.88336120434533338</v>
      </c>
      <c r="H16" s="43">
        <f t="shared" si="0"/>
        <v>0.89551043880243153</v>
      </c>
      <c r="I16" s="43">
        <f t="shared" si="0"/>
        <v>0.82334947113988788</v>
      </c>
      <c r="J16" s="43">
        <f t="shared" si="0"/>
        <v>0.90442100637359568</v>
      </c>
      <c r="K16" s="44" t="s">
        <v>43</v>
      </c>
      <c r="L16" s="42" t="s">
        <v>43</v>
      </c>
      <c r="M16" s="45">
        <f t="shared" ref="M16:O16" si="1">M15/M14</f>
        <v>0.91601663923336618</v>
      </c>
      <c r="N16" s="43">
        <f t="shared" si="1"/>
        <v>0.89580761377506557</v>
      </c>
      <c r="O16" s="46">
        <f t="shared" si="1"/>
        <v>0.89394081842334017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43</v>
      </c>
      <c r="L17" s="47" t="s">
        <v>43</v>
      </c>
      <c r="M17" s="49">
        <v>0.7354166666666665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0.71666666666666656</v>
      </c>
      <c r="F18" s="48">
        <v>0.65836805555555544</v>
      </c>
      <c r="G18" s="48">
        <v>0.62726851851851828</v>
      </c>
      <c r="H18" s="48">
        <v>0.5930439814814813</v>
      </c>
      <c r="I18" s="48">
        <v>0.45006944444444447</v>
      </c>
      <c r="J18" s="48">
        <v>0.33930555555555558</v>
      </c>
      <c r="K18" s="48" t="s">
        <v>43</v>
      </c>
      <c r="L18" s="47" t="s">
        <v>43</v>
      </c>
      <c r="M18" s="49">
        <v>0.81407407407407384</v>
      </c>
      <c r="N18" s="48">
        <v>0.83884259259259264</v>
      </c>
      <c r="O18" s="50">
        <v>0.85589120370370375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20.714285714285715</v>
      </c>
      <c r="F23" s="58">
        <v>18.428571428571427</v>
      </c>
      <c r="G23" s="58">
        <v>22.142857142857142</v>
      </c>
      <c r="H23" s="58">
        <v>20.625</v>
      </c>
      <c r="I23" s="58">
        <v>5.5</v>
      </c>
      <c r="J23" s="58">
        <v>6</v>
      </c>
      <c r="K23" s="59" t="s">
        <v>43</v>
      </c>
      <c r="L23" s="57" t="s">
        <v>43</v>
      </c>
      <c r="M23" s="60">
        <v>20.5</v>
      </c>
      <c r="N23" s="58">
        <v>23</v>
      </c>
      <c r="O23" s="61">
        <v>18.666666666666668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954.54545454545462</v>
      </c>
      <c r="O32" s="28">
        <v>926.08695652173913</v>
      </c>
      <c r="P32" s="27">
        <v>389.18918918918916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765.51724137931035</v>
      </c>
      <c r="W32" s="28">
        <v>1015.3846153846154</v>
      </c>
      <c r="X32" s="31">
        <v>900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287.46980670127863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747.45494135391311</v>
      </c>
      <c r="N33" s="35">
        <v>848.65719901716761</v>
      </c>
      <c r="O33" s="35">
        <v>824.15192327288332</v>
      </c>
      <c r="P33" s="34">
        <v>342.16966872812611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685.42306239003699</v>
      </c>
      <c r="W33" s="35">
        <v>908.42703704752012</v>
      </c>
      <c r="X33" s="38">
        <v>798.22766116900004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0.87837996492057369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0.90600598951989464</v>
      </c>
      <c r="N34" s="43">
        <f>N33/N32</f>
        <v>0.88906944658941367</v>
      </c>
      <c r="O34" s="43">
        <f>O33/O32</f>
        <v>0.88992930682048432</v>
      </c>
      <c r="P34" s="42">
        <f>P33/P32</f>
        <v>0.87918595437087965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0.89537246888788613</v>
      </c>
      <c r="W34" s="43">
        <f>W33/W32</f>
        <v>0.89466299103164859</v>
      </c>
      <c r="X34" s="46">
        <f>X33/X32</f>
        <v>0.8869196235211112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0.25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0.35694444444444445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0.78680555555555554</v>
      </c>
      <c r="X35" s="50">
        <v>0.75763888888888886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0.45006944444444447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0.46508101851851852</v>
      </c>
      <c r="N36" s="48">
        <v>0.54493055555555558</v>
      </c>
      <c r="O36" s="48">
        <v>0.54524305555555563</v>
      </c>
      <c r="P36" s="47">
        <v>0.83944444444444444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0.99738425925925922</v>
      </c>
      <c r="W36" s="48">
        <v>1.1701504629629629</v>
      </c>
      <c r="X36" s="50">
        <v>1.181759259259259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4</v>
      </c>
      <c r="N37" s="58">
        <v>3.6666666666666665</v>
      </c>
      <c r="O37" s="58">
        <v>3.8333333333333335</v>
      </c>
      <c r="P37" s="57">
        <v>9.25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4.1428571428571432</v>
      </c>
      <c r="W37" s="58">
        <v>3.25</v>
      </c>
      <c r="X37" s="61">
        <v>4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38:C38"/>
    <mergeCell ref="B39:C39"/>
    <mergeCell ref="B40:C40"/>
    <mergeCell ref="D29:O29"/>
    <mergeCell ref="P29:X29"/>
    <mergeCell ref="B30:C31"/>
    <mergeCell ref="B35:B36"/>
    <mergeCell ref="B37:C37"/>
    <mergeCell ref="B32:B34"/>
    <mergeCell ref="B17:B18"/>
    <mergeCell ref="B19:B20"/>
    <mergeCell ref="B21:B22"/>
    <mergeCell ref="B23:C23"/>
    <mergeCell ref="B24:C24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ED23-00FA-427D-A2A2-D03C26E172CA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E23" sqref="E23"/>
      <selection activeCell="C22" sqref="B5:X3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123366</v>
      </c>
      <c r="E1" s="88" t="s">
        <v>4</v>
      </c>
      <c r="F1" s="89">
        <f>SUM(G5:G140)</f>
        <v>2410082.48</v>
      </c>
      <c r="G1" s="90" t="s">
        <v>85</v>
      </c>
      <c r="H1" s="91">
        <f>L21+L38+L55+L72+L89+L106+L123+L140</f>
        <v>43.142857142857146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46203</v>
      </c>
      <c r="B2" s="295"/>
      <c r="C2" s="92" t="s">
        <v>41</v>
      </c>
      <c r="D2" s="93">
        <f>AVERAGE(N21,N38,N55,N72,N89,N106,N123,N140)</f>
        <v>680.24766245999069</v>
      </c>
      <c r="E2" s="93" t="s">
        <v>92</v>
      </c>
      <c r="F2" s="94">
        <f>F1/D1</f>
        <v>19.536034888056676</v>
      </c>
      <c r="G2" s="95" t="s">
        <v>93</v>
      </c>
      <c r="H2" s="96">
        <f>COUNT(H5:H140)</f>
        <v>11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1829</v>
      </c>
      <c r="G5" s="148">
        <f t="shared" ref="G5:G8" si="0">E5*F5</f>
        <v>46895.56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3214.0095511531895</v>
      </c>
      <c r="N5" s="152">
        <f>M5/L5</f>
        <v>321.40095511531894</v>
      </c>
      <c r="O5" s="154">
        <f>L5-I5</f>
        <v>0</v>
      </c>
      <c r="P5" s="155">
        <f>N5-K5</f>
        <v>-38.599044884681064</v>
      </c>
      <c r="Q5" s="156">
        <f>N5/K5</f>
        <v>0.89278043087588599</v>
      </c>
      <c r="R5" s="322">
        <f>Q21</f>
        <v>0.87837996492057369</v>
      </c>
      <c r="S5" s="157">
        <v>0.25</v>
      </c>
      <c r="T5" s="158">
        <v>0.27370370370370373</v>
      </c>
      <c r="U5" s="159"/>
      <c r="V5" s="160">
        <v>34.144266920621064</v>
      </c>
      <c r="W5" s="161"/>
      <c r="X5" s="162"/>
      <c r="Y5" s="325"/>
      <c r="Z5" s="326"/>
      <c r="AA5" s="115">
        <f>M5-J5</f>
        <v>-385.99044884681052</v>
      </c>
      <c r="AB5" s="156">
        <f>M5/J5</f>
        <v>0.89278043087588599</v>
      </c>
      <c r="AC5" s="327">
        <f>AB21</f>
        <v>0.87837996492057346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3065</v>
      </c>
      <c r="G6" s="103">
        <f t="shared" si="0"/>
        <v>90478.8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3159.2040984554387</v>
      </c>
      <c r="N6" s="106">
        <f>M6/L6</f>
        <v>287.20037258685807</v>
      </c>
      <c r="O6" s="108">
        <f>L6-I6</f>
        <v>0</v>
      </c>
      <c r="P6" s="109">
        <f>N6-K6</f>
        <v>-40.072354685869186</v>
      </c>
      <c r="Q6" s="110">
        <f>N6/K6</f>
        <v>0.87755669401539971</v>
      </c>
      <c r="R6" s="323"/>
      <c r="S6" s="47">
        <v>0.27708333333333335</v>
      </c>
      <c r="T6" s="48">
        <v>0.3175</v>
      </c>
      <c r="U6" s="111">
        <v>4.8666666666666547</v>
      </c>
      <c r="V6" s="112">
        <v>58.210863960929352</v>
      </c>
      <c r="W6" s="113"/>
      <c r="X6" s="116"/>
      <c r="Y6" s="332"/>
      <c r="Z6" s="333"/>
      <c r="AA6" s="117">
        <f>M6-J6</f>
        <v>-440.79590154456127</v>
      </c>
      <c r="AB6" s="110">
        <f>M6/J6</f>
        <v>0.8775566940153996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3560</v>
      </c>
      <c r="G7" s="103">
        <f t="shared" si="0"/>
        <v>106266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3161.0367638953021</v>
      </c>
      <c r="N7" s="106">
        <f>M7/L7</f>
        <v>287.36697853593654</v>
      </c>
      <c r="O7" s="108">
        <f>L7-I7</f>
        <v>0</v>
      </c>
      <c r="P7" s="109">
        <f>N7-K7</f>
        <v>-39.905748736790713</v>
      </c>
      <c r="Q7" s="110">
        <f>N7/K7</f>
        <v>0.87806576774869505</v>
      </c>
      <c r="R7" s="323"/>
      <c r="S7" s="47">
        <v>0.32083333333333336</v>
      </c>
      <c r="T7" s="48">
        <v>0.36775462962962968</v>
      </c>
      <c r="U7" s="111">
        <v>4.8000000000000309</v>
      </c>
      <c r="V7" s="112">
        <v>67.572766770603351</v>
      </c>
      <c r="W7" s="113"/>
      <c r="X7" s="116"/>
      <c r="Y7" s="332"/>
      <c r="Z7" s="333"/>
      <c r="AA7" s="117">
        <f>M7-J7</f>
        <v>-438.9632361046979</v>
      </c>
      <c r="AB7" s="110">
        <f>M7/J7</f>
        <v>0.87806576774869505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1863</v>
      </c>
      <c r="G8" s="103">
        <f t="shared" si="0"/>
        <v>53225.91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3114.4210813523268</v>
      </c>
      <c r="N8" s="106">
        <f>M8/L8</f>
        <v>259.53509011269392</v>
      </c>
      <c r="O8" s="108">
        <f>L8-I8</f>
        <v>0</v>
      </c>
      <c r="P8" s="109">
        <f>N8-K8</f>
        <v>-40.464909887306078</v>
      </c>
      <c r="Q8" s="110">
        <f>N8/K8</f>
        <v>0.86511696704231311</v>
      </c>
      <c r="R8" s="323"/>
      <c r="S8" s="47">
        <v>0.37152777777777779</v>
      </c>
      <c r="T8" s="48">
        <v>0.39644675925925926</v>
      </c>
      <c r="U8" s="111">
        <v>5.4333333333332767</v>
      </c>
      <c r="V8" s="112">
        <v>35.891100490324035</v>
      </c>
      <c r="W8" s="113"/>
      <c r="X8" s="116"/>
      <c r="Y8" s="332"/>
      <c r="Z8" s="333"/>
      <c r="AA8" s="117">
        <f>M8-J8</f>
        <v>-485.57891864767316</v>
      </c>
      <c r="AB8" s="110">
        <f>M8/J8</f>
        <v>0.865116967042313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3162.1678737140646</v>
      </c>
      <c r="N21" s="138">
        <f>M21/L21</f>
        <v>287.46980670127863</v>
      </c>
      <c r="O21" s="139">
        <f>L21-I21</f>
        <v>0</v>
      </c>
      <c r="P21" s="140">
        <f>N21-K21</f>
        <v>-39.802920571448624</v>
      </c>
      <c r="Q21" s="141">
        <f>N21/K21</f>
        <v>0.87837996492057369</v>
      </c>
      <c r="R21" s="324"/>
      <c r="S21" s="142">
        <v>0.25</v>
      </c>
      <c r="T21" s="143">
        <v>0.45006944444444447</v>
      </c>
      <c r="U21" s="144"/>
      <c r="V21" s="166"/>
      <c r="W21" s="167"/>
      <c r="X21" s="138"/>
      <c r="Y21" s="354"/>
      <c r="Z21" s="355"/>
      <c r="AA21" s="168">
        <f>M21-J21</f>
        <v>-437.83212628593537</v>
      </c>
      <c r="AB21" s="141">
        <f>M21/J21</f>
        <v>0.87837996492057346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2841</v>
      </c>
      <c r="G22" s="148">
        <f t="shared" ref="G22:G24" si="5">E22*F22</f>
        <v>52643.73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2989.8592962469575</v>
      </c>
      <c r="N22" s="152">
        <f>M22/L22</f>
        <v>996.61976541565252</v>
      </c>
      <c r="O22" s="154">
        <f>L22-I22</f>
        <v>0</v>
      </c>
      <c r="P22" s="155">
        <f>N22-K22</f>
        <v>-103.38023458434748</v>
      </c>
      <c r="Q22" s="156">
        <f>N22/K22</f>
        <v>0.90601796855968408</v>
      </c>
      <c r="R22" s="322">
        <f>Q38</f>
        <v>0.90600598951989464</v>
      </c>
      <c r="S22" s="157">
        <v>0.35694444444444445</v>
      </c>
      <c r="T22" s="158">
        <v>0.39652777777777781</v>
      </c>
      <c r="U22" s="159"/>
      <c r="V22" s="112">
        <v>57.012716355572699</v>
      </c>
      <c r="W22" s="161"/>
      <c r="X22" s="162"/>
      <c r="Y22" s="325"/>
      <c r="Z22" s="326"/>
      <c r="AA22" s="115">
        <f>M22-J22</f>
        <v>-310.14070375304254</v>
      </c>
      <c r="AB22" s="156">
        <f>M22/J22</f>
        <v>0.90601796855968408</v>
      </c>
      <c r="AC22" s="327">
        <f>AB38</f>
        <v>0.90600598951989464</v>
      </c>
    </row>
    <row r="23" spans="1:29" ht="15.75" customHeight="1">
      <c r="A23" s="357"/>
      <c r="B23" s="100" t="s">
        <v>120</v>
      </c>
      <c r="C23" s="330" t="s">
        <v>125</v>
      </c>
      <c r="D23" s="331"/>
      <c r="E23" s="101">
        <v>22.28</v>
      </c>
      <c r="F23" s="102">
        <v>1151</v>
      </c>
      <c r="G23" s="103">
        <f t="shared" si="5"/>
        <v>25644.280000000002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2989.8</v>
      </c>
      <c r="N23" s="106">
        <f>M23/L23</f>
        <v>597.96</v>
      </c>
      <c r="O23" s="108">
        <f>L23-I23</f>
        <v>0</v>
      </c>
      <c r="P23" s="109">
        <f>N23-K23</f>
        <v>-62.039999999999964</v>
      </c>
      <c r="Q23" s="110">
        <f>N23/K23</f>
        <v>0.90600000000000003</v>
      </c>
      <c r="R23" s="323"/>
      <c r="S23" s="47">
        <v>0.40069444444444446</v>
      </c>
      <c r="T23" s="48">
        <v>0.41672453703703705</v>
      </c>
      <c r="U23" s="111">
        <v>5.9999999999999787</v>
      </c>
      <c r="V23" s="112">
        <v>23.098535019064819</v>
      </c>
      <c r="W23" s="113"/>
      <c r="X23" s="116"/>
      <c r="Y23" s="332"/>
      <c r="Z23" s="333"/>
      <c r="AA23" s="117">
        <f>M23-J23</f>
        <v>-310.19999999999982</v>
      </c>
      <c r="AB23" s="110">
        <f>M23/J23</f>
        <v>0.90600000000000003</v>
      </c>
      <c r="AC23" s="328"/>
    </row>
    <row r="24" spans="1:29" ht="15.75" customHeight="1">
      <c r="A24" s="357"/>
      <c r="B24" s="100" t="s">
        <v>120</v>
      </c>
      <c r="C24" s="330" t="s">
        <v>126</v>
      </c>
      <c r="D24" s="331"/>
      <c r="E24" s="101">
        <v>17.89</v>
      </c>
      <c r="F24" s="102">
        <v>3225</v>
      </c>
      <c r="G24" s="103">
        <f t="shared" si="5"/>
        <v>57695.25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2989.7999999999997</v>
      </c>
      <c r="N24" s="106">
        <f>M24/L24</f>
        <v>747.44999999999993</v>
      </c>
      <c r="O24" s="108">
        <f>L24-I24</f>
        <v>0</v>
      </c>
      <c r="P24" s="109">
        <f>N24-K24</f>
        <v>-77.550000000000068</v>
      </c>
      <c r="Q24" s="110">
        <f>N24/K24</f>
        <v>0.90599999999999992</v>
      </c>
      <c r="R24" s="323"/>
      <c r="S24" s="47">
        <v>0.4201388888888889</v>
      </c>
      <c r="T24" s="48">
        <v>0.46508101851851852</v>
      </c>
      <c r="U24" s="111">
        <v>4.9166666666666625</v>
      </c>
      <c r="V24" s="112">
        <v>64.720048163756772</v>
      </c>
      <c r="W24" s="113"/>
      <c r="X24" s="116"/>
      <c r="Y24" s="332"/>
      <c r="Z24" s="333"/>
      <c r="AA24" s="117">
        <f>M24-J24</f>
        <v>-310.20000000000027</v>
      </c>
      <c r="AB24" s="110">
        <f>M24/J24</f>
        <v>0.90599999999999992</v>
      </c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2989.8197654156525</v>
      </c>
      <c r="N38" s="138">
        <f t="shared" ref="N38:N44" si="10">M38/L38</f>
        <v>747.45494135391311</v>
      </c>
      <c r="O38" s="139">
        <f t="shared" ref="O38:O44" si="11">L38-I38</f>
        <v>0</v>
      </c>
      <c r="P38" s="140">
        <f t="shared" ref="P38:P44" si="12">N38-K38</f>
        <v>-77.545058646086886</v>
      </c>
      <c r="Q38" s="141">
        <f t="shared" ref="Q38:Q44" si="13">N38/K38</f>
        <v>0.90600598951989464</v>
      </c>
      <c r="R38" s="324"/>
      <c r="S38" s="142">
        <v>0.35694444444444445</v>
      </c>
      <c r="T38" s="143">
        <v>0.46508101851851852</v>
      </c>
      <c r="U38" s="144"/>
      <c r="V38" s="166"/>
      <c r="W38" s="99"/>
      <c r="X38" s="69"/>
      <c r="Y38" s="354"/>
      <c r="Z38" s="355"/>
      <c r="AA38" s="168">
        <f t="shared" ref="AA38:AA44" si="14">M38-J38</f>
        <v>-310.18023458434755</v>
      </c>
      <c r="AB38" s="141">
        <f t="shared" ref="AB38:AB44" si="15">M38/J38</f>
        <v>0.90600598951989464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127</v>
      </c>
      <c r="D39" s="321"/>
      <c r="E39" s="147">
        <v>25.2</v>
      </c>
      <c r="F39" s="97">
        <v>1527</v>
      </c>
      <c r="G39" s="148">
        <f t="shared" ref="G39:G44" si="16">E39*F39</f>
        <v>38480.400000000001</v>
      </c>
      <c r="H39" s="149"/>
      <c r="I39" s="150">
        <v>3</v>
      </c>
      <c r="J39" s="151">
        <v>3600</v>
      </c>
      <c r="K39" s="152">
        <f>J39/I39</f>
        <v>1200</v>
      </c>
      <c r="L39" s="153">
        <v>3</v>
      </c>
      <c r="M39" s="151">
        <f t="shared" ref="M39:M44" si="17">F39/V39*60</f>
        <v>3187.7888959467377</v>
      </c>
      <c r="N39" s="152">
        <f t="shared" si="10"/>
        <v>1062.5962986489126</v>
      </c>
      <c r="O39" s="154">
        <f t="shared" si="11"/>
        <v>0</v>
      </c>
      <c r="P39" s="155">
        <f t="shared" si="12"/>
        <v>-137.40370135108742</v>
      </c>
      <c r="Q39" s="156">
        <f t="shared" si="13"/>
        <v>0.88549691554076049</v>
      </c>
      <c r="R39" s="322">
        <f>Q55</f>
        <v>0.88906944658941367</v>
      </c>
      <c r="S39" s="157">
        <v>0.25</v>
      </c>
      <c r="T39" s="158">
        <v>0.2699537037037037</v>
      </c>
      <c r="U39" s="159"/>
      <c r="V39" s="160">
        <v>28.740924506166174</v>
      </c>
      <c r="W39" s="161"/>
      <c r="X39" s="162"/>
      <c r="Y39" s="325"/>
      <c r="Z39" s="326"/>
      <c r="AA39" s="115">
        <f t="shared" si="14"/>
        <v>-412.21110405326226</v>
      </c>
      <c r="AB39" s="156">
        <f t="shared" si="15"/>
        <v>0.88549691554076049</v>
      </c>
      <c r="AC39" s="327">
        <f>AB55</f>
        <v>0.88906944658941367</v>
      </c>
    </row>
    <row r="40" spans="1:29" ht="15.75" customHeight="1">
      <c r="A40" s="318"/>
      <c r="B40" s="100" t="s">
        <v>120</v>
      </c>
      <c r="C40" s="330" t="s">
        <v>128</v>
      </c>
      <c r="D40" s="331"/>
      <c r="E40" s="101">
        <v>25.03</v>
      </c>
      <c r="F40" s="102">
        <v>1485</v>
      </c>
      <c r="G40" s="103">
        <f t="shared" si="16"/>
        <v>37169.550000000003</v>
      </c>
      <c r="H40" s="26"/>
      <c r="I40" s="104">
        <v>5</v>
      </c>
      <c r="J40" s="105">
        <v>3600</v>
      </c>
      <c r="K40" s="106">
        <f t="shared" ref="K40:K76" si="18">J40/I40</f>
        <v>720</v>
      </c>
      <c r="L40" s="107">
        <v>5</v>
      </c>
      <c r="M40" s="105">
        <f t="shared" si="17"/>
        <v>3193.4961676975386</v>
      </c>
      <c r="N40" s="106">
        <f t="shared" si="10"/>
        <v>638.69923353950776</v>
      </c>
      <c r="O40" s="108">
        <f t="shared" si="11"/>
        <v>0</v>
      </c>
      <c r="P40" s="109">
        <f t="shared" si="12"/>
        <v>-81.300766460492241</v>
      </c>
      <c r="Q40" s="110">
        <f t="shared" si="13"/>
        <v>0.88708226880487184</v>
      </c>
      <c r="R40" s="323"/>
      <c r="S40" s="47">
        <v>0.27986111111111112</v>
      </c>
      <c r="T40" s="48">
        <v>0.29923611111111109</v>
      </c>
      <c r="U40" s="111">
        <v>15</v>
      </c>
      <c r="V40" s="112">
        <v>27.900456215120411</v>
      </c>
      <c r="W40" s="113"/>
      <c r="X40" s="116"/>
      <c r="Y40" s="332"/>
      <c r="Z40" s="333"/>
      <c r="AA40" s="117">
        <f t="shared" si="14"/>
        <v>-406.50383230246143</v>
      </c>
      <c r="AB40" s="110">
        <f t="shared" si="15"/>
        <v>0.88708226880487184</v>
      </c>
      <c r="AC40" s="328"/>
    </row>
    <row r="41" spans="1:29" ht="15.75" customHeight="1">
      <c r="A41" s="318"/>
      <c r="B41" s="100" t="s">
        <v>120</v>
      </c>
      <c r="C41" s="330" t="s">
        <v>129</v>
      </c>
      <c r="D41" s="331"/>
      <c r="E41" s="101">
        <v>18.18</v>
      </c>
      <c r="F41" s="102">
        <v>1318</v>
      </c>
      <c r="G41" s="103">
        <f t="shared" si="16"/>
        <v>23961.239999999998</v>
      </c>
      <c r="H41" s="26"/>
      <c r="I41" s="104">
        <v>3</v>
      </c>
      <c r="J41" s="105">
        <v>3600</v>
      </c>
      <c r="K41" s="106">
        <f t="shared" si="18"/>
        <v>1200</v>
      </c>
      <c r="L41" s="107">
        <v>3</v>
      </c>
      <c r="M41" s="105">
        <f t="shared" si="17"/>
        <v>3186.2659073571767</v>
      </c>
      <c r="N41" s="106">
        <f t="shared" si="10"/>
        <v>1062.0886357857255</v>
      </c>
      <c r="O41" s="108">
        <f t="shared" si="11"/>
        <v>0</v>
      </c>
      <c r="P41" s="109">
        <f t="shared" si="12"/>
        <v>-137.9113642142745</v>
      </c>
      <c r="Q41" s="110">
        <f t="shared" si="13"/>
        <v>0.88507386315477121</v>
      </c>
      <c r="R41" s="323"/>
      <c r="S41" s="47">
        <v>0.30902777777777779</v>
      </c>
      <c r="T41" s="48">
        <v>0.32626157407407408</v>
      </c>
      <c r="U41" s="111">
        <v>15</v>
      </c>
      <c r="V41" s="112">
        <v>24.819020853658849</v>
      </c>
      <c r="W41" s="113"/>
      <c r="X41" s="116"/>
      <c r="Y41" s="332"/>
      <c r="Z41" s="333"/>
      <c r="AA41" s="117">
        <f t="shared" si="14"/>
        <v>-413.73409264282327</v>
      </c>
      <c r="AB41" s="110">
        <f t="shared" si="15"/>
        <v>0.88507386315477132</v>
      </c>
      <c r="AC41" s="328"/>
    </row>
    <row r="42" spans="1:29" ht="15.75" customHeight="1">
      <c r="A42" s="318"/>
      <c r="B42" s="100" t="s">
        <v>120</v>
      </c>
      <c r="C42" s="330" t="s">
        <v>130</v>
      </c>
      <c r="D42" s="331"/>
      <c r="E42" s="101">
        <v>23.72</v>
      </c>
      <c r="F42" s="102">
        <v>1542</v>
      </c>
      <c r="G42" s="103">
        <f t="shared" si="16"/>
        <v>36576.239999999998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3194.8311494849418</v>
      </c>
      <c r="N42" s="106">
        <f t="shared" si="10"/>
        <v>638.96622989698835</v>
      </c>
      <c r="O42" s="108">
        <f t="shared" si="11"/>
        <v>0</v>
      </c>
      <c r="P42" s="109">
        <f t="shared" si="12"/>
        <v>-81.033770103011648</v>
      </c>
      <c r="Q42" s="110">
        <f t="shared" si="13"/>
        <v>0.88745309707915054</v>
      </c>
      <c r="R42" s="323"/>
      <c r="S42" s="47">
        <v>0.33611111111111114</v>
      </c>
      <c r="T42" s="48">
        <v>0.35621527777777778</v>
      </c>
      <c r="U42" s="111">
        <v>15</v>
      </c>
      <c r="V42" s="112">
        <v>28.959276929209768</v>
      </c>
      <c r="W42" s="113"/>
      <c r="X42" s="116"/>
      <c r="Y42" s="332"/>
      <c r="Z42" s="333"/>
      <c r="AA42" s="117">
        <f t="shared" si="14"/>
        <v>-405.16885051505824</v>
      </c>
      <c r="AB42" s="110">
        <f t="shared" si="15"/>
        <v>0.88745309707915054</v>
      </c>
      <c r="AC42" s="328"/>
    </row>
    <row r="43" spans="1:29" ht="15.75" customHeight="1">
      <c r="A43" s="318"/>
      <c r="B43" s="100" t="s">
        <v>120</v>
      </c>
      <c r="C43" s="330" t="s">
        <v>131</v>
      </c>
      <c r="D43" s="331"/>
      <c r="E43" s="101">
        <v>14.28</v>
      </c>
      <c r="F43" s="102">
        <v>7042</v>
      </c>
      <c r="G43" s="103">
        <f t="shared" si="16"/>
        <v>100559.76</v>
      </c>
      <c r="H43" s="13"/>
      <c r="I43" s="104">
        <v>3</v>
      </c>
      <c r="J43" s="105">
        <v>3600</v>
      </c>
      <c r="K43" s="106">
        <f t="shared" si="18"/>
        <v>1200</v>
      </c>
      <c r="L43" s="107">
        <v>3</v>
      </c>
      <c r="M43" s="105">
        <f t="shared" si="17"/>
        <v>3190.0840921512017</v>
      </c>
      <c r="N43" s="106">
        <f t="shared" si="10"/>
        <v>1063.3613640504007</v>
      </c>
      <c r="O43" s="108">
        <f t="shared" si="11"/>
        <v>0</v>
      </c>
      <c r="P43" s="109">
        <f t="shared" si="12"/>
        <v>-136.63863594959935</v>
      </c>
      <c r="Q43" s="110">
        <f t="shared" si="13"/>
        <v>0.88613447004200052</v>
      </c>
      <c r="R43" s="323"/>
      <c r="S43" s="47">
        <v>0.36597222222222225</v>
      </c>
      <c r="T43" s="48">
        <v>0.45793981481481483</v>
      </c>
      <c r="U43" s="111">
        <v>15</v>
      </c>
      <c r="V43" s="112">
        <v>132.44791917540888</v>
      </c>
      <c r="W43" s="113"/>
      <c r="X43" s="116"/>
      <c r="Y43" s="332"/>
      <c r="Z43" s="333"/>
      <c r="AA43" s="117">
        <f t="shared" si="14"/>
        <v>-409.91590784879827</v>
      </c>
      <c r="AB43" s="110">
        <f t="shared" si="15"/>
        <v>0.88613447004200052</v>
      </c>
      <c r="AC43" s="328"/>
    </row>
    <row r="44" spans="1:29" ht="15.75" customHeight="1">
      <c r="A44" s="318"/>
      <c r="B44" s="100" t="s">
        <v>120</v>
      </c>
      <c r="C44" s="330" t="s">
        <v>132</v>
      </c>
      <c r="D44" s="331"/>
      <c r="E44" s="101">
        <v>14.03</v>
      </c>
      <c r="F44" s="102">
        <v>5015</v>
      </c>
      <c r="G44" s="121">
        <f t="shared" si="16"/>
        <v>70360.45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2717.9921657400932</v>
      </c>
      <c r="N44" s="106">
        <f t="shared" si="10"/>
        <v>905.99738858003104</v>
      </c>
      <c r="O44" s="108">
        <f t="shared" si="11"/>
        <v>0</v>
      </c>
      <c r="P44" s="109">
        <f t="shared" si="12"/>
        <v>-94.002611419968957</v>
      </c>
      <c r="Q44" s="110">
        <f t="shared" si="13"/>
        <v>0.90599738858003109</v>
      </c>
      <c r="R44" s="323"/>
      <c r="S44" s="47">
        <v>0.46805555555555561</v>
      </c>
      <c r="T44" s="120">
        <v>0.54493055555555558</v>
      </c>
      <c r="U44" s="111">
        <v>14.566666666666732</v>
      </c>
      <c r="V44" s="112">
        <v>110.70672086284939</v>
      </c>
      <c r="W44" s="113"/>
      <c r="X44" s="116"/>
      <c r="Y44" s="332"/>
      <c r="Z44" s="333"/>
      <c r="AA44" s="117">
        <f t="shared" si="14"/>
        <v>-282.00783425990676</v>
      </c>
      <c r="AB44" s="110">
        <f t="shared" si="15"/>
        <v>0.90599738858003109</v>
      </c>
      <c r="AC44" s="328"/>
    </row>
    <row r="45" spans="1:29" ht="15.75" customHeight="1">
      <c r="A45" s="318"/>
      <c r="B45" s="100"/>
      <c r="C45" s="330"/>
      <c r="D45" s="33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3"/>
      <c r="S45" s="47"/>
      <c r="T45" s="120"/>
      <c r="U45" s="111"/>
      <c r="V45" s="112"/>
      <c r="W45" s="113"/>
      <c r="X45" s="116"/>
      <c r="Y45" s="332"/>
      <c r="Z45" s="333"/>
      <c r="AA45" s="117"/>
      <c r="AB45" s="110"/>
      <c r="AC45" s="328"/>
    </row>
    <row r="46" spans="1:29" ht="15.75" customHeight="1">
      <c r="A46" s="318"/>
      <c r="B46" s="100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47"/>
      <c r="T46" s="120"/>
      <c r="U46" s="111"/>
      <c r="V46" s="112"/>
      <c r="W46" s="113"/>
      <c r="X46" s="116"/>
      <c r="Y46" s="332"/>
      <c r="Z46" s="333"/>
      <c r="AA46" s="117"/>
      <c r="AB46" s="110"/>
      <c r="AC46" s="328"/>
    </row>
    <row r="47" spans="1:29" ht="15.75" customHeight="1">
      <c r="A47" s="318"/>
      <c r="B47" s="100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47"/>
      <c r="T47" s="120"/>
      <c r="U47" s="111"/>
      <c r="V47" s="112"/>
      <c r="W47" s="113"/>
      <c r="X47" s="116"/>
      <c r="Y47" s="332"/>
      <c r="Z47" s="333"/>
      <c r="AA47" s="117"/>
      <c r="AB47" s="110"/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3111.7430630629478</v>
      </c>
      <c r="N55" s="138">
        <f t="shared" ref="N55:N61" si="22">M55/L55</f>
        <v>848.65719901716761</v>
      </c>
      <c r="O55" s="139">
        <f t="shared" ref="O55:O61" si="23">L55-I55</f>
        <v>0</v>
      </c>
      <c r="P55" s="140">
        <f t="shared" ref="P55:P61" si="24">N55-K55</f>
        <v>-105.888255528287</v>
      </c>
      <c r="Q55" s="141">
        <f t="shared" ref="Q55:Q61" si="25">N55/K55</f>
        <v>0.88906944658941367</v>
      </c>
      <c r="R55" s="324"/>
      <c r="S55" s="142">
        <v>0.25</v>
      </c>
      <c r="T55" s="143">
        <v>0.54493055555555558</v>
      </c>
      <c r="U55" s="144"/>
      <c r="V55" s="166"/>
      <c r="W55" s="99"/>
      <c r="X55" s="69"/>
      <c r="Y55" s="354"/>
      <c r="Z55" s="355"/>
      <c r="AA55" s="168">
        <f t="shared" ref="AA55:AA61" si="26">M55-J55</f>
        <v>-388.25693693705216</v>
      </c>
      <c r="AB55" s="141">
        <f t="shared" ref="AB55:AB61" si="27">M55/J55</f>
        <v>0.88906944658941367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133</v>
      </c>
      <c r="D56" s="321"/>
      <c r="E56" s="147">
        <v>17.07</v>
      </c>
      <c r="F56" s="97">
        <v>3029</v>
      </c>
      <c r="G56" s="148">
        <f t="shared" ref="G56:G61" si="28">E56*F56</f>
        <v>51705.03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2976.4588102369735</v>
      </c>
      <c r="N56" s="152">
        <f t="shared" si="22"/>
        <v>992.15293674565783</v>
      </c>
      <c r="O56" s="154">
        <f t="shared" si="23"/>
        <v>0</v>
      </c>
      <c r="P56" s="155">
        <f t="shared" si="24"/>
        <v>-107.84706325434217</v>
      </c>
      <c r="Q56" s="156">
        <f t="shared" si="25"/>
        <v>0.90195721522332528</v>
      </c>
      <c r="R56" s="322">
        <f>Q72</f>
        <v>0.88992930682048432</v>
      </c>
      <c r="S56" s="157">
        <v>0.25</v>
      </c>
      <c r="T56" s="158">
        <v>0.29239583333333335</v>
      </c>
      <c r="U56" s="159"/>
      <c r="V56" s="160">
        <v>61.059134893766796</v>
      </c>
      <c r="W56" s="158"/>
      <c r="X56" s="169"/>
      <c r="Y56" s="325"/>
      <c r="Z56" s="326"/>
      <c r="AA56" s="115">
        <f t="shared" si="26"/>
        <v>-323.54118976302652</v>
      </c>
      <c r="AB56" s="156">
        <f t="shared" si="27"/>
        <v>0.90195721522332528</v>
      </c>
      <c r="AC56" s="327">
        <f>AB72</f>
        <v>0.88992930682048443</v>
      </c>
    </row>
    <row r="57" spans="1:29" ht="15.75" customHeight="1">
      <c r="A57" s="357"/>
      <c r="B57" s="100" t="s">
        <v>120</v>
      </c>
      <c r="C57" s="330" t="s">
        <v>134</v>
      </c>
      <c r="D57" s="331"/>
      <c r="E57" s="101">
        <v>20.72</v>
      </c>
      <c r="F57" s="102">
        <v>2943</v>
      </c>
      <c r="G57" s="103">
        <f t="shared" si="28"/>
        <v>60978.96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3197.1979821693844</v>
      </c>
      <c r="N57" s="106">
        <f t="shared" si="22"/>
        <v>1065.7326607231282</v>
      </c>
      <c r="O57" s="108">
        <f t="shared" si="23"/>
        <v>0</v>
      </c>
      <c r="P57" s="109">
        <f t="shared" si="24"/>
        <v>-134.26733927687178</v>
      </c>
      <c r="Q57" s="110">
        <f t="shared" si="25"/>
        <v>0.8881105506026068</v>
      </c>
      <c r="R57" s="323"/>
      <c r="S57" s="47">
        <v>0.30277777777777781</v>
      </c>
      <c r="T57" s="48">
        <v>0.34112268518518524</v>
      </c>
      <c r="U57" s="111">
        <v>14.950000000000019</v>
      </c>
      <c r="V57" s="112">
        <v>55.229610735643504</v>
      </c>
      <c r="W57" s="113"/>
      <c r="X57" s="13"/>
      <c r="Y57" s="332"/>
      <c r="Z57" s="333"/>
      <c r="AA57" s="117">
        <f t="shared" si="26"/>
        <v>-402.80201783061557</v>
      </c>
      <c r="AB57" s="110">
        <f t="shared" si="27"/>
        <v>0.8881105506026068</v>
      </c>
      <c r="AC57" s="328"/>
    </row>
    <row r="58" spans="1:29" ht="15.75" customHeight="1">
      <c r="A58" s="357"/>
      <c r="B58" s="100" t="s">
        <v>120</v>
      </c>
      <c r="C58" s="330" t="s">
        <v>135</v>
      </c>
      <c r="D58" s="331"/>
      <c r="E58" s="101">
        <v>24.82</v>
      </c>
      <c r="F58" s="102">
        <v>1829</v>
      </c>
      <c r="G58" s="103">
        <f t="shared" si="28"/>
        <v>45395.78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3200.78332875462</v>
      </c>
      <c r="N58" s="106">
        <f t="shared" si="22"/>
        <v>640.15666575092405</v>
      </c>
      <c r="O58" s="108">
        <f t="shared" si="23"/>
        <v>0</v>
      </c>
      <c r="P58" s="109">
        <f t="shared" si="24"/>
        <v>-79.843334249075951</v>
      </c>
      <c r="Q58" s="110">
        <f t="shared" si="25"/>
        <v>0.88910648020961669</v>
      </c>
      <c r="R58" s="323"/>
      <c r="S58" s="47">
        <v>0.35138888888888892</v>
      </c>
      <c r="T58" s="48">
        <v>0.37519675925925927</v>
      </c>
      <c r="U58" s="111">
        <v>14.783333333333299</v>
      </c>
      <c r="V58" s="112">
        <v>34.285357279306467</v>
      </c>
      <c r="W58" s="113"/>
      <c r="X58" s="13"/>
      <c r="Y58" s="332"/>
      <c r="Z58" s="333"/>
      <c r="AA58" s="117">
        <f t="shared" si="26"/>
        <v>-399.21667124537998</v>
      </c>
      <c r="AB58" s="110">
        <f t="shared" si="27"/>
        <v>0.88910648020961669</v>
      </c>
      <c r="AC58" s="328"/>
    </row>
    <row r="59" spans="1:29" ht="15.75" customHeight="1">
      <c r="A59" s="357"/>
      <c r="B59" s="100" t="s">
        <v>120</v>
      </c>
      <c r="C59" s="330" t="s">
        <v>136</v>
      </c>
      <c r="D59" s="331"/>
      <c r="E59" s="101">
        <v>18.18</v>
      </c>
      <c r="F59" s="102">
        <v>2438</v>
      </c>
      <c r="G59" s="103">
        <f t="shared" si="28"/>
        <v>44322.84</v>
      </c>
      <c r="H59" s="26"/>
      <c r="I59" s="104">
        <v>3</v>
      </c>
      <c r="J59" s="105">
        <v>3600</v>
      </c>
      <c r="K59" s="106">
        <f t="shared" si="18"/>
        <v>1200</v>
      </c>
      <c r="L59" s="107">
        <v>3</v>
      </c>
      <c r="M59" s="105">
        <f t="shared" si="29"/>
        <v>3193.4382864460008</v>
      </c>
      <c r="N59" s="106">
        <f t="shared" si="22"/>
        <v>1064.4794288153337</v>
      </c>
      <c r="O59" s="108">
        <f t="shared" si="23"/>
        <v>0</v>
      </c>
      <c r="P59" s="109">
        <f t="shared" si="24"/>
        <v>-135.52057118466632</v>
      </c>
      <c r="Q59" s="110">
        <f t="shared" si="25"/>
        <v>0.8870661906794447</v>
      </c>
      <c r="R59" s="323"/>
      <c r="S59" s="47">
        <v>0.38541666666666669</v>
      </c>
      <c r="T59" s="48">
        <v>0.41722222222222222</v>
      </c>
      <c r="U59" s="111">
        <v>14.716666666666676</v>
      </c>
      <c r="V59" s="112">
        <v>45.806427705479791</v>
      </c>
      <c r="W59" s="113"/>
      <c r="X59" s="116"/>
      <c r="Y59" s="332"/>
      <c r="Z59" s="333"/>
      <c r="AA59" s="117">
        <f t="shared" si="26"/>
        <v>-406.5617135539992</v>
      </c>
      <c r="AB59" s="110">
        <f t="shared" si="27"/>
        <v>0.8870661906794447</v>
      </c>
      <c r="AC59" s="328"/>
    </row>
    <row r="60" spans="1:29" ht="15.75" customHeight="1">
      <c r="A60" s="358"/>
      <c r="B60" s="100" t="s">
        <v>120</v>
      </c>
      <c r="C60" s="330" t="s">
        <v>137</v>
      </c>
      <c r="D60" s="331"/>
      <c r="E60" s="101">
        <v>30</v>
      </c>
      <c r="F60" s="102">
        <v>2490</v>
      </c>
      <c r="G60" s="103">
        <f t="shared" si="28"/>
        <v>74700</v>
      </c>
      <c r="H60" s="13"/>
      <c r="I60" s="104">
        <v>4</v>
      </c>
      <c r="J60" s="105">
        <v>3600</v>
      </c>
      <c r="K60" s="106">
        <f t="shared" si="18"/>
        <v>900</v>
      </c>
      <c r="L60" s="107">
        <v>4</v>
      </c>
      <c r="M60" s="105">
        <f t="shared" si="29"/>
        <v>3193.2000000000021</v>
      </c>
      <c r="N60" s="106">
        <f t="shared" si="22"/>
        <v>798.30000000000052</v>
      </c>
      <c r="O60" s="108">
        <f t="shared" si="23"/>
        <v>0</v>
      </c>
      <c r="P60" s="109">
        <f t="shared" si="24"/>
        <v>-101.69999999999948</v>
      </c>
      <c r="Q60" s="110">
        <f t="shared" si="25"/>
        <v>0.88700000000000057</v>
      </c>
      <c r="R60" s="323"/>
      <c r="S60" s="47">
        <v>0.42708333333333337</v>
      </c>
      <c r="T60" s="48">
        <v>0.4595717592592593</v>
      </c>
      <c r="U60" s="111">
        <v>15</v>
      </c>
      <c r="V60" s="112">
        <v>46.786922209695575</v>
      </c>
      <c r="W60" s="113"/>
      <c r="X60" s="116"/>
      <c r="Y60" s="332"/>
      <c r="Z60" s="333"/>
      <c r="AA60" s="117">
        <f t="shared" si="26"/>
        <v>-406.79999999999791</v>
      </c>
      <c r="AB60" s="110">
        <f t="shared" si="27"/>
        <v>0.88700000000000057</v>
      </c>
      <c r="AC60" s="328"/>
    </row>
    <row r="61" spans="1:29" ht="15.75" customHeight="1">
      <c r="A61" s="358"/>
      <c r="B61" s="100" t="s">
        <v>120</v>
      </c>
      <c r="C61" s="330" t="s">
        <v>138</v>
      </c>
      <c r="D61" s="331"/>
      <c r="E61" s="101">
        <v>16.66</v>
      </c>
      <c r="F61" s="102">
        <v>5812</v>
      </c>
      <c r="G61" s="121">
        <f t="shared" si="28"/>
        <v>96827.92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3194.4158276693352</v>
      </c>
      <c r="N61" s="106">
        <f t="shared" si="22"/>
        <v>638.88316553386699</v>
      </c>
      <c r="O61" s="108">
        <f t="shared" si="23"/>
        <v>0</v>
      </c>
      <c r="P61" s="109">
        <f t="shared" si="24"/>
        <v>-81.116834466133014</v>
      </c>
      <c r="Q61" s="110">
        <f t="shared" si="25"/>
        <v>0.88733772990814863</v>
      </c>
      <c r="R61" s="323"/>
      <c r="S61" s="47">
        <v>0.4694444444444445</v>
      </c>
      <c r="T61" s="120">
        <v>0.54524305555555563</v>
      </c>
      <c r="U61" s="111">
        <v>15</v>
      </c>
      <c r="V61" s="112">
        <v>109.16549967586036</v>
      </c>
      <c r="W61" s="113"/>
      <c r="X61" s="50"/>
      <c r="Y61" s="332"/>
      <c r="Z61" s="333"/>
      <c r="AA61" s="117">
        <f t="shared" si="26"/>
        <v>-405.58417233066484</v>
      </c>
      <c r="AB61" s="110">
        <f t="shared" si="27"/>
        <v>0.88733772990814863</v>
      </c>
      <c r="AC61" s="328"/>
    </row>
    <row r="62" spans="1:29" ht="15.75" customHeight="1">
      <c r="A62" s="358"/>
      <c r="B62" s="100"/>
      <c r="C62" s="330"/>
      <c r="D62" s="331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3"/>
      <c r="S62" s="47"/>
      <c r="T62" s="120"/>
      <c r="U62" s="111"/>
      <c r="V62" s="112"/>
      <c r="W62" s="113"/>
      <c r="X62" s="116"/>
      <c r="Y62" s="332"/>
      <c r="Z62" s="333"/>
      <c r="AA62" s="117"/>
      <c r="AB62" s="110"/>
      <c r="AC62" s="328"/>
    </row>
    <row r="63" spans="1:29" ht="15.75" customHeight="1">
      <c r="A63" s="358"/>
      <c r="B63" s="100"/>
      <c r="C63" s="330"/>
      <c r="D63" s="33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3"/>
      <c r="S63" s="47"/>
      <c r="T63" s="120"/>
      <c r="U63" s="111"/>
      <c r="V63" s="112"/>
      <c r="W63" s="113"/>
      <c r="X63" s="116"/>
      <c r="Y63" s="332"/>
      <c r="Z63" s="333"/>
      <c r="AA63" s="117"/>
      <c r="AB63" s="110"/>
      <c r="AC63" s="328"/>
    </row>
    <row r="64" spans="1:29" ht="15.75" customHeight="1">
      <c r="A64" s="358"/>
      <c r="B64" s="100"/>
      <c r="C64" s="330"/>
      <c r="D64" s="33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26"/>
      <c r="X64" s="127"/>
      <c r="Y64" s="332"/>
      <c r="Z64" s="333"/>
      <c r="AA64" s="117"/>
      <c r="AB64" s="110"/>
      <c r="AC64" s="328"/>
    </row>
    <row r="65" spans="1:29" ht="15.75" customHeight="1">
      <c r="A65" s="358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30">AVERAGE(I56:I71)</f>
        <v>3.8333333333333335</v>
      </c>
      <c r="J72" s="137">
        <f t="shared" si="30"/>
        <v>3550</v>
      </c>
      <c r="K72" s="138">
        <f t="shared" ref="K72" si="31">J72/I72</f>
        <v>926.08695652173913</v>
      </c>
      <c r="L72" s="136">
        <f t="shared" ref="L72:M72" si="32">AVERAGE(L56:L71)</f>
        <v>3.8333333333333335</v>
      </c>
      <c r="M72" s="137">
        <f t="shared" si="32"/>
        <v>3159.2490392127197</v>
      </c>
      <c r="N72" s="138">
        <f>M72/L72</f>
        <v>824.15192327288332</v>
      </c>
      <c r="O72" s="139">
        <f>L72-I72</f>
        <v>0</v>
      </c>
      <c r="P72" s="140">
        <f>N72-K72</f>
        <v>-101.9350332488558</v>
      </c>
      <c r="Q72" s="141">
        <f>N72/K72</f>
        <v>0.88992930682048432</v>
      </c>
      <c r="R72" s="324"/>
      <c r="S72" s="142">
        <v>0.25</v>
      </c>
      <c r="T72" s="143">
        <v>0.54524305555555563</v>
      </c>
      <c r="U72" s="144"/>
      <c r="V72" s="166"/>
      <c r="W72" s="167"/>
      <c r="X72" s="138"/>
      <c r="Y72" s="354"/>
      <c r="Z72" s="355"/>
      <c r="AA72" s="168">
        <f>M72-J72</f>
        <v>-390.75096078728029</v>
      </c>
      <c r="AB72" s="141">
        <f>M72/J72</f>
        <v>0.88992930682048443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1619</v>
      </c>
      <c r="G73" s="148">
        <f t="shared" ref="G73:G76" si="33">E73*F73</f>
        <v>46254.83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3114.2225748615342</v>
      </c>
      <c r="N73" s="152">
        <f>M73/L73</f>
        <v>259.51854790512783</v>
      </c>
      <c r="O73" s="154">
        <f>L73-I73</f>
        <v>0</v>
      </c>
      <c r="P73" s="155">
        <f>N73-K73</f>
        <v>-40.481452094872168</v>
      </c>
      <c r="Q73" s="156">
        <f>N73/K73</f>
        <v>0.86506182635042606</v>
      </c>
      <c r="R73" s="322">
        <f>Q89</f>
        <v>0.87918595437087965</v>
      </c>
      <c r="S73" s="157">
        <v>0.70833333333333337</v>
      </c>
      <c r="T73" s="158">
        <v>0.72998842592592594</v>
      </c>
      <c r="U73" s="159"/>
      <c r="V73" s="160">
        <v>31.192375517449669</v>
      </c>
      <c r="W73" s="158"/>
      <c r="X73" s="169"/>
      <c r="Y73" s="325"/>
      <c r="Z73" s="326"/>
      <c r="AA73" s="115">
        <f>M73-J73</f>
        <v>-485.77742513846579</v>
      </c>
      <c r="AB73" s="156">
        <f>M73/J73</f>
        <v>0.86506182635042617</v>
      </c>
      <c r="AC73" s="327">
        <f>AB89</f>
        <v>0.87918595437087965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622</v>
      </c>
      <c r="G74" s="103">
        <f t="shared" si="33"/>
        <v>12701.240000000002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3261.3037684264045</v>
      </c>
      <c r="N74" s="106">
        <f>M74/L74</f>
        <v>250.86952064818496</v>
      </c>
      <c r="O74" s="108">
        <f>L74-I74</f>
        <v>0</v>
      </c>
      <c r="P74" s="109">
        <f>N74-K74</f>
        <v>-26.053556274891946</v>
      </c>
      <c r="Q74" s="110">
        <f>N74/K74</f>
        <v>0.90591771345177907</v>
      </c>
      <c r="R74" s="323"/>
      <c r="S74" s="47">
        <v>0.73402777777777783</v>
      </c>
      <c r="T74" s="48">
        <v>0.7419675925925926</v>
      </c>
      <c r="U74" s="111">
        <v>5.8166666666667233</v>
      </c>
      <c r="V74" s="112">
        <v>11.443276263102314</v>
      </c>
      <c r="W74" s="113"/>
      <c r="X74" s="13"/>
      <c r="Y74" s="332"/>
      <c r="Z74" s="333"/>
      <c r="AA74" s="117">
        <f>M74-J74</f>
        <v>-338.69623157359547</v>
      </c>
      <c r="AB74" s="110">
        <f>M74/J74</f>
        <v>0.90591771345177907</v>
      </c>
      <c r="AC74" s="328"/>
    </row>
    <row r="75" spans="1:29" ht="15.75" customHeight="1">
      <c r="A75" s="318"/>
      <c r="B75" s="100" t="s">
        <v>120</v>
      </c>
      <c r="C75" s="330" t="s">
        <v>142</v>
      </c>
      <c r="D75" s="331"/>
      <c r="E75" s="101">
        <v>18.920000000000002</v>
      </c>
      <c r="F75" s="102">
        <v>2406</v>
      </c>
      <c r="G75" s="103">
        <f t="shared" si="33"/>
        <v>45521.520000000004</v>
      </c>
      <c r="H75" s="26"/>
      <c r="I75" s="104">
        <v>6</v>
      </c>
      <c r="J75" s="105">
        <v>3600</v>
      </c>
      <c r="K75" s="106">
        <f t="shared" si="18"/>
        <v>600</v>
      </c>
      <c r="L75" s="107">
        <v>6</v>
      </c>
      <c r="M75" s="105">
        <f>F75/V75*60</f>
        <v>3261.3892396527285</v>
      </c>
      <c r="N75" s="106">
        <f>M75/L75</f>
        <v>543.56487327545472</v>
      </c>
      <c r="O75" s="108">
        <f>L75-I75</f>
        <v>0</v>
      </c>
      <c r="P75" s="109">
        <f>N75-K75</f>
        <v>-56.435126724545285</v>
      </c>
      <c r="Q75" s="110">
        <f>N75/K75</f>
        <v>0.90594145545909122</v>
      </c>
      <c r="R75" s="323"/>
      <c r="S75" s="47">
        <v>0.74513888888888891</v>
      </c>
      <c r="T75" s="48">
        <v>0.7758680555555556</v>
      </c>
      <c r="U75" s="111">
        <v>4.5666666666666877</v>
      </c>
      <c r="V75" s="112">
        <v>44.263345891020172</v>
      </c>
      <c r="W75" s="113"/>
      <c r="X75" s="13"/>
      <c r="Y75" s="332"/>
      <c r="Z75" s="333"/>
      <c r="AA75" s="117">
        <f>M75-J75</f>
        <v>-338.61076034727148</v>
      </c>
      <c r="AB75" s="110">
        <f>M75/J75</f>
        <v>0.90594145545909122</v>
      </c>
      <c r="AC75" s="328"/>
    </row>
    <row r="76" spans="1:29" ht="15.75" customHeight="1">
      <c r="A76" s="318"/>
      <c r="B76" s="100" t="s">
        <v>120</v>
      </c>
      <c r="C76" s="330" t="s">
        <v>143</v>
      </c>
      <c r="D76" s="331"/>
      <c r="E76" s="101">
        <v>17.71</v>
      </c>
      <c r="F76" s="102">
        <v>4374</v>
      </c>
      <c r="G76" s="103">
        <f t="shared" si="33"/>
        <v>77463.540000000008</v>
      </c>
      <c r="H76" s="26"/>
      <c r="I76" s="104">
        <v>6</v>
      </c>
      <c r="J76" s="105">
        <v>3600</v>
      </c>
      <c r="K76" s="106">
        <f t="shared" si="18"/>
        <v>600</v>
      </c>
      <c r="L76" s="107">
        <v>6</v>
      </c>
      <c r="M76" s="105">
        <f>F76/V76*60</f>
        <v>3023.3621600000001</v>
      </c>
      <c r="N76" s="106">
        <f>M76/L76</f>
        <v>503.89369333333337</v>
      </c>
      <c r="O76" s="108">
        <f>L76-I76</f>
        <v>0</v>
      </c>
      <c r="P76" s="109">
        <f>N76-K76</f>
        <v>-96.106306666666626</v>
      </c>
      <c r="Q76" s="110">
        <f>N76/K76</f>
        <v>0.83982282222222226</v>
      </c>
      <c r="R76" s="323"/>
      <c r="S76" s="47">
        <v>0.77916666666666667</v>
      </c>
      <c r="T76" s="48">
        <v>0.83944444444444444</v>
      </c>
      <c r="U76" s="111">
        <v>4.7499999999999432</v>
      </c>
      <c r="V76" s="112">
        <v>86.804023504746112</v>
      </c>
      <c r="W76" s="113"/>
      <c r="X76" s="116"/>
      <c r="Y76" s="332"/>
      <c r="Z76" s="333"/>
      <c r="AA76" s="117">
        <f>M76-J76</f>
        <v>-576.63783999999987</v>
      </c>
      <c r="AB76" s="110">
        <f>M76/J76</f>
        <v>0.83982282222222226</v>
      </c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4">AVERAGE(I73:I88)</f>
        <v>9.25</v>
      </c>
      <c r="J89" s="137">
        <f t="shared" si="34"/>
        <v>3600</v>
      </c>
      <c r="K89" s="138">
        <f t="shared" ref="K89" si="35">J89/I89</f>
        <v>389.18918918918916</v>
      </c>
      <c r="L89" s="136">
        <f t="shared" ref="L89:M89" si="36">AVERAGE(L73:L88)</f>
        <v>9.25</v>
      </c>
      <c r="M89" s="137">
        <f t="shared" si="36"/>
        <v>3165.0694357351667</v>
      </c>
      <c r="N89" s="138">
        <f t="shared" ref="N89:N96" si="37">M89/L89</f>
        <v>342.16966872812611</v>
      </c>
      <c r="O89" s="139">
        <f t="shared" ref="O89:O96" si="38">L89-I89</f>
        <v>0</v>
      </c>
      <c r="P89" s="140">
        <f t="shared" ref="P89:P96" si="39">N89-K89</f>
        <v>-47.019520461063053</v>
      </c>
      <c r="Q89" s="141">
        <f t="shared" ref="Q89:Q96" si="40">N89/K89</f>
        <v>0.87918595437087965</v>
      </c>
      <c r="R89" s="324"/>
      <c r="S89" s="142">
        <v>0.70833333333333337</v>
      </c>
      <c r="T89" s="143">
        <v>0.83944444444444444</v>
      </c>
      <c r="U89" s="144"/>
      <c r="V89" s="166"/>
      <c r="W89" s="167"/>
      <c r="X89" s="138"/>
      <c r="Y89" s="354"/>
      <c r="Z89" s="355"/>
      <c r="AA89" s="168">
        <f t="shared" ref="AA89:AA96" si="41">M89-J89</f>
        <v>-434.93056426483327</v>
      </c>
      <c r="AB89" s="141">
        <f t="shared" ref="AB89:AB96" si="42">M89/J89</f>
        <v>0.87918595437087965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145</v>
      </c>
      <c r="D90" s="321"/>
      <c r="E90" s="147">
        <v>17.22</v>
      </c>
      <c r="F90" s="97">
        <v>1219</v>
      </c>
      <c r="G90" s="148">
        <f t="shared" ref="G90:G96" si="43">E90*F90</f>
        <v>20991.18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 t="shared" ref="M90:M96" si="44">F90/V90*60</f>
        <v>2989.4264000322419</v>
      </c>
      <c r="N90" s="152">
        <f t="shared" si="37"/>
        <v>996.47546667741392</v>
      </c>
      <c r="O90" s="154">
        <f t="shared" si="38"/>
        <v>0</v>
      </c>
      <c r="P90" s="155">
        <f t="shared" si="39"/>
        <v>-103.52453332258608</v>
      </c>
      <c r="Q90" s="156">
        <f t="shared" si="40"/>
        <v>0.90588678788855814</v>
      </c>
      <c r="R90" s="322">
        <f>Q106</f>
        <v>0.89537246888788613</v>
      </c>
      <c r="S90" s="157">
        <v>0.70833333333333337</v>
      </c>
      <c r="T90" s="158">
        <v>0.72531250000000003</v>
      </c>
      <c r="U90" s="159"/>
      <c r="V90" s="160">
        <v>24.466232050138839</v>
      </c>
      <c r="W90" s="161"/>
      <c r="X90" s="162"/>
      <c r="Y90" s="325"/>
      <c r="Z90" s="326"/>
      <c r="AA90" s="115">
        <f t="shared" si="41"/>
        <v>-310.57359996775813</v>
      </c>
      <c r="AB90" s="156">
        <f t="shared" si="42"/>
        <v>0.90588678788855814</v>
      </c>
      <c r="AC90" s="327">
        <f>AB106</f>
        <v>0.89537246888788624</v>
      </c>
    </row>
    <row r="91" spans="1:29" ht="15.75" customHeight="1">
      <c r="A91" s="357"/>
      <c r="B91" s="100" t="s">
        <v>120</v>
      </c>
      <c r="C91" s="330" t="s">
        <v>146</v>
      </c>
      <c r="D91" s="331"/>
      <c r="E91" s="101">
        <v>22.28</v>
      </c>
      <c r="F91" s="102">
        <v>1822</v>
      </c>
      <c r="G91" s="103">
        <f t="shared" si="43"/>
        <v>40594.160000000003</v>
      </c>
      <c r="H91" s="26"/>
      <c r="I91" s="104">
        <v>5</v>
      </c>
      <c r="J91" s="105">
        <v>3300</v>
      </c>
      <c r="K91" s="106">
        <f t="shared" ref="K91:K137" si="45">J91/I91</f>
        <v>660</v>
      </c>
      <c r="L91" s="107">
        <v>5</v>
      </c>
      <c r="M91" s="105">
        <f t="shared" si="44"/>
        <v>2989.8</v>
      </c>
      <c r="N91" s="106">
        <f t="shared" si="37"/>
        <v>597.96</v>
      </c>
      <c r="O91" s="108">
        <f t="shared" si="38"/>
        <v>0</v>
      </c>
      <c r="P91" s="109">
        <f t="shared" si="39"/>
        <v>-62.039999999999964</v>
      </c>
      <c r="Q91" s="110">
        <f t="shared" si="40"/>
        <v>0.90600000000000003</v>
      </c>
      <c r="R91" s="323"/>
      <c r="S91" s="47">
        <v>0.7284722222222223</v>
      </c>
      <c r="T91" s="48">
        <v>0.75385416666666671</v>
      </c>
      <c r="U91" s="111">
        <v>4.5500000000000718</v>
      </c>
      <c r="V91" s="112">
        <v>36.564318683523979</v>
      </c>
      <c r="W91" s="113"/>
      <c r="X91" s="116"/>
      <c r="Y91" s="332"/>
      <c r="Z91" s="333"/>
      <c r="AA91" s="117">
        <f t="shared" si="41"/>
        <v>-310.19999999999982</v>
      </c>
      <c r="AB91" s="110">
        <f t="shared" si="42"/>
        <v>0.90600000000000003</v>
      </c>
      <c r="AC91" s="328"/>
    </row>
    <row r="92" spans="1:29" ht="15.75" customHeight="1">
      <c r="A92" s="357"/>
      <c r="B92" s="100" t="s">
        <v>120</v>
      </c>
      <c r="C92" s="330" t="s">
        <v>147</v>
      </c>
      <c r="D92" s="331"/>
      <c r="E92" s="101">
        <v>17.89</v>
      </c>
      <c r="F92" s="102">
        <v>1516</v>
      </c>
      <c r="G92" s="103">
        <f t="shared" si="43"/>
        <v>27121.24</v>
      </c>
      <c r="H92" s="26">
        <v>2</v>
      </c>
      <c r="I92" s="104">
        <v>4</v>
      </c>
      <c r="J92" s="105">
        <v>3300</v>
      </c>
      <c r="K92" s="106">
        <f t="shared" si="45"/>
        <v>825</v>
      </c>
      <c r="L92" s="107">
        <v>4</v>
      </c>
      <c r="M92" s="105">
        <f t="shared" si="44"/>
        <v>2989.7999999999997</v>
      </c>
      <c r="N92" s="106">
        <f t="shared" si="37"/>
        <v>747.44999999999993</v>
      </c>
      <c r="O92" s="108">
        <f t="shared" si="38"/>
        <v>0</v>
      </c>
      <c r="P92" s="109">
        <f t="shared" si="39"/>
        <v>-77.550000000000068</v>
      </c>
      <c r="Q92" s="110">
        <f t="shared" si="40"/>
        <v>0.90599999999999992</v>
      </c>
      <c r="R92" s="323"/>
      <c r="S92" s="47">
        <v>0.75694444444444453</v>
      </c>
      <c r="T92" s="48">
        <v>0.77806712962962976</v>
      </c>
      <c r="U92" s="111">
        <v>5</v>
      </c>
      <c r="V92" s="112">
        <v>30.423439694962873</v>
      </c>
      <c r="W92" s="113"/>
      <c r="X92" s="116"/>
      <c r="Y92" s="332"/>
      <c r="Z92" s="333"/>
      <c r="AA92" s="117">
        <f t="shared" si="41"/>
        <v>-310.20000000000027</v>
      </c>
      <c r="AB92" s="110">
        <f t="shared" si="42"/>
        <v>0.90599999999999992</v>
      </c>
      <c r="AC92" s="328"/>
    </row>
    <row r="93" spans="1:29" ht="15.75" customHeight="1">
      <c r="A93" s="357"/>
      <c r="B93" s="100" t="s">
        <v>120</v>
      </c>
      <c r="C93" s="330" t="s">
        <v>148</v>
      </c>
      <c r="D93" s="331"/>
      <c r="E93" s="101">
        <v>24.54</v>
      </c>
      <c r="F93" s="102">
        <v>1644</v>
      </c>
      <c r="G93" s="103">
        <f t="shared" si="43"/>
        <v>40343.760000000002</v>
      </c>
      <c r="H93" s="26"/>
      <c r="I93" s="104">
        <v>4</v>
      </c>
      <c r="J93" s="105">
        <v>3000</v>
      </c>
      <c r="K93" s="106">
        <f t="shared" si="45"/>
        <v>750</v>
      </c>
      <c r="L93" s="107">
        <v>4</v>
      </c>
      <c r="M93" s="105">
        <f t="shared" si="44"/>
        <v>2707.2757488864636</v>
      </c>
      <c r="N93" s="106">
        <f t="shared" si="37"/>
        <v>676.8189372216159</v>
      </c>
      <c r="O93" s="108">
        <f t="shared" si="38"/>
        <v>0</v>
      </c>
      <c r="P93" s="109">
        <f t="shared" si="39"/>
        <v>-73.181062778384103</v>
      </c>
      <c r="Q93" s="110">
        <f t="shared" si="40"/>
        <v>0.9024252496288212</v>
      </c>
      <c r="R93" s="323"/>
      <c r="S93" s="47">
        <v>0.78125000000000011</v>
      </c>
      <c r="T93" s="48">
        <v>0.80655092592592603</v>
      </c>
      <c r="U93" s="111">
        <v>4.5833333333333037</v>
      </c>
      <c r="V93" s="112">
        <v>36.43515073799626</v>
      </c>
      <c r="W93" s="113"/>
      <c r="X93" s="116"/>
      <c r="Y93" s="332"/>
      <c r="Z93" s="333"/>
      <c r="AA93" s="117">
        <f t="shared" si="41"/>
        <v>-292.72425111353641</v>
      </c>
      <c r="AB93" s="110">
        <f t="shared" si="42"/>
        <v>0.9024252496288212</v>
      </c>
      <c r="AC93" s="328"/>
    </row>
    <row r="94" spans="1:29" ht="15.75" customHeight="1">
      <c r="A94" s="358"/>
      <c r="B94" s="100" t="s">
        <v>120</v>
      </c>
      <c r="C94" s="330" t="s">
        <v>149</v>
      </c>
      <c r="D94" s="331"/>
      <c r="E94" s="101">
        <v>23.27</v>
      </c>
      <c r="F94" s="102">
        <v>1066</v>
      </c>
      <c r="G94" s="103">
        <f t="shared" si="43"/>
        <v>24805.82</v>
      </c>
      <c r="H94" s="13"/>
      <c r="I94" s="104">
        <v>5</v>
      </c>
      <c r="J94" s="105">
        <v>3000</v>
      </c>
      <c r="K94" s="106">
        <f t="shared" si="45"/>
        <v>600</v>
      </c>
      <c r="L94" s="107">
        <v>5</v>
      </c>
      <c r="M94" s="105">
        <f t="shared" si="44"/>
        <v>2710.2286603923676</v>
      </c>
      <c r="N94" s="106">
        <f t="shared" si="37"/>
        <v>542.04573207847352</v>
      </c>
      <c r="O94" s="108">
        <f t="shared" si="38"/>
        <v>0</v>
      </c>
      <c r="P94" s="109">
        <f t="shared" si="39"/>
        <v>-57.95426792152648</v>
      </c>
      <c r="Q94" s="110">
        <f t="shared" si="40"/>
        <v>0.90340955346412255</v>
      </c>
      <c r="R94" s="323"/>
      <c r="S94" s="47">
        <v>0.80972222222222234</v>
      </c>
      <c r="T94" s="48">
        <v>0.8260995370370372</v>
      </c>
      <c r="U94" s="111">
        <v>4.5666666666666877</v>
      </c>
      <c r="V94" s="112">
        <v>23.599484772159528</v>
      </c>
      <c r="W94" s="113"/>
      <c r="X94" s="116"/>
      <c r="Y94" s="332"/>
      <c r="Z94" s="333"/>
      <c r="AA94" s="117">
        <f t="shared" si="41"/>
        <v>-289.7713396076324</v>
      </c>
      <c r="AB94" s="110">
        <f t="shared" si="42"/>
        <v>0.90340955346412255</v>
      </c>
      <c r="AC94" s="328"/>
    </row>
    <row r="95" spans="1:29" ht="15.75" customHeight="1">
      <c r="A95" s="358"/>
      <c r="B95" s="100" t="s">
        <v>120</v>
      </c>
      <c r="C95" s="330" t="s">
        <v>150</v>
      </c>
      <c r="D95" s="331"/>
      <c r="E95" s="101">
        <v>24.33</v>
      </c>
      <c r="F95" s="102">
        <v>4387</v>
      </c>
      <c r="G95" s="121">
        <f t="shared" si="43"/>
        <v>106735.70999999999</v>
      </c>
      <c r="H95" s="122"/>
      <c r="I95" s="104">
        <v>4</v>
      </c>
      <c r="J95" s="105">
        <v>3000</v>
      </c>
      <c r="K95" s="106">
        <f t="shared" si="45"/>
        <v>750</v>
      </c>
      <c r="L95" s="107">
        <v>4</v>
      </c>
      <c r="M95" s="105">
        <f t="shared" si="44"/>
        <v>2500.9380000000001</v>
      </c>
      <c r="N95" s="106">
        <f t="shared" si="37"/>
        <v>625.23450000000003</v>
      </c>
      <c r="O95" s="108">
        <f t="shared" si="38"/>
        <v>0</v>
      </c>
      <c r="P95" s="109">
        <f t="shared" si="39"/>
        <v>-124.76549999999997</v>
      </c>
      <c r="Q95" s="110">
        <f t="shared" si="40"/>
        <v>0.833646</v>
      </c>
      <c r="R95" s="323"/>
      <c r="S95" s="47">
        <v>0.82916666666666672</v>
      </c>
      <c r="T95" s="120">
        <v>0.90224537037037045</v>
      </c>
      <c r="U95" s="111">
        <v>5</v>
      </c>
      <c r="V95" s="112">
        <v>105.24851075876332</v>
      </c>
      <c r="W95" s="113">
        <v>0.90224537037037045</v>
      </c>
      <c r="X95" s="116">
        <v>0.94027777777777777</v>
      </c>
      <c r="Y95" s="332"/>
      <c r="Z95" s="333"/>
      <c r="AA95" s="117">
        <f t="shared" si="41"/>
        <v>-499.0619999999999</v>
      </c>
      <c r="AB95" s="110">
        <f t="shared" si="42"/>
        <v>0.833646</v>
      </c>
      <c r="AC95" s="328"/>
    </row>
    <row r="96" spans="1:29" ht="15.75" customHeight="1">
      <c r="A96" s="358"/>
      <c r="B96" s="100" t="s">
        <v>120</v>
      </c>
      <c r="C96" s="330" t="s">
        <v>147</v>
      </c>
      <c r="D96" s="331"/>
      <c r="E96" s="101">
        <v>17.89</v>
      </c>
      <c r="F96" s="102">
        <v>4098</v>
      </c>
      <c r="G96" s="121">
        <f t="shared" si="43"/>
        <v>73313.22</v>
      </c>
      <c r="H96" s="62"/>
      <c r="I96" s="104">
        <v>4</v>
      </c>
      <c r="J96" s="105">
        <v>3300</v>
      </c>
      <c r="K96" s="106">
        <f t="shared" si="45"/>
        <v>825</v>
      </c>
      <c r="L96" s="107">
        <v>4</v>
      </c>
      <c r="M96" s="105">
        <f t="shared" si="44"/>
        <v>2989.8</v>
      </c>
      <c r="N96" s="106">
        <f t="shared" si="37"/>
        <v>747.45</v>
      </c>
      <c r="O96" s="123">
        <f t="shared" si="38"/>
        <v>0</v>
      </c>
      <c r="P96" s="124">
        <f t="shared" si="39"/>
        <v>-77.549999999999955</v>
      </c>
      <c r="Q96" s="125">
        <f t="shared" si="40"/>
        <v>0.90600000000000003</v>
      </c>
      <c r="R96" s="323"/>
      <c r="S96" s="47">
        <v>0.94027777777777777</v>
      </c>
      <c r="T96" s="120">
        <v>0.99738425925925922</v>
      </c>
      <c r="U96" s="111">
        <v>54.766666666666538</v>
      </c>
      <c r="V96" s="112">
        <v>82.23961468994581</v>
      </c>
      <c r="W96" s="113"/>
      <c r="X96" s="116"/>
      <c r="Y96" s="332"/>
      <c r="Z96" s="333"/>
      <c r="AA96" s="117">
        <f t="shared" si="41"/>
        <v>-310.19999999999982</v>
      </c>
      <c r="AB96" s="110">
        <f t="shared" si="42"/>
        <v>0.90600000000000003</v>
      </c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46">AVERAGE(I90:I105)</f>
        <v>4.1428571428571432</v>
      </c>
      <c r="J106" s="137">
        <f t="shared" si="46"/>
        <v>3171.4285714285716</v>
      </c>
      <c r="K106" s="138">
        <f t="shared" ref="K106" si="47">J106/I106</f>
        <v>765.51724137931035</v>
      </c>
      <c r="L106" s="136">
        <f t="shared" ref="L106:M106" si="48">AVERAGE(L90:L105)</f>
        <v>4.1428571428571432</v>
      </c>
      <c r="M106" s="137">
        <f t="shared" si="48"/>
        <v>2839.6098299015821</v>
      </c>
      <c r="N106" s="138">
        <f t="shared" ref="N106:N114" si="49">M106/L106</f>
        <v>685.42306239003699</v>
      </c>
      <c r="O106" s="139">
        <f t="shared" ref="O106:O114" si="50">L106-I106</f>
        <v>0</v>
      </c>
      <c r="P106" s="140">
        <f t="shared" ref="P106:P114" si="51">N106-K106</f>
        <v>-80.09417898927336</v>
      </c>
      <c r="Q106" s="141">
        <f t="shared" ref="Q106:Q114" si="52">N106/K106</f>
        <v>0.89537246888788613</v>
      </c>
      <c r="R106" s="324"/>
      <c r="S106" s="142">
        <v>0.70833333333333337</v>
      </c>
      <c r="T106" s="143">
        <v>0.99738425925925922</v>
      </c>
      <c r="U106" s="144"/>
      <c r="V106" s="166"/>
      <c r="W106" s="99"/>
      <c r="X106" s="69"/>
      <c r="Y106" s="354"/>
      <c r="Z106" s="355"/>
      <c r="AA106" s="168">
        <f t="shared" ref="AA106:AA114" si="53">M106-J106</f>
        <v>-331.81874152698947</v>
      </c>
      <c r="AB106" s="141">
        <f t="shared" ref="AB106:AB114" si="54">M106/J106</f>
        <v>0.89537246888788624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152</v>
      </c>
      <c r="D107" s="321"/>
      <c r="E107" s="147">
        <v>14.03</v>
      </c>
      <c r="F107" s="97">
        <v>311</v>
      </c>
      <c r="G107" s="148">
        <f t="shared" ref="G107:G114" si="55">E107*F107</f>
        <v>4363.33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4" si="56">F107/V107*60</f>
        <v>2714.7250361065094</v>
      </c>
      <c r="N107" s="152">
        <f t="shared" si="49"/>
        <v>904.90834536883642</v>
      </c>
      <c r="O107" s="154">
        <f t="shared" si="50"/>
        <v>0</v>
      </c>
      <c r="P107" s="155">
        <f t="shared" si="51"/>
        <v>-95.091654631163578</v>
      </c>
      <c r="Q107" s="156">
        <f t="shared" si="52"/>
        <v>0.90490834536883646</v>
      </c>
      <c r="R107" s="322">
        <f>Q123</f>
        <v>0.89466299103164859</v>
      </c>
      <c r="S107" s="157">
        <v>0.78680555555555554</v>
      </c>
      <c r="T107" s="158">
        <v>0.7915740740740741</v>
      </c>
      <c r="U107" s="159"/>
      <c r="V107" s="160">
        <v>6.873624308840645</v>
      </c>
      <c r="W107" s="161"/>
      <c r="X107" s="162"/>
      <c r="Y107" s="325"/>
      <c r="Z107" s="326"/>
      <c r="AA107" s="115">
        <f t="shared" si="53"/>
        <v>-285.27496389349062</v>
      </c>
      <c r="AB107" s="156">
        <f t="shared" si="54"/>
        <v>0.90490834536883646</v>
      </c>
      <c r="AC107" s="327">
        <f>AB123</f>
        <v>0.89466299103164859</v>
      </c>
    </row>
    <row r="108" spans="1:29" ht="15.75" customHeight="1">
      <c r="A108" s="318"/>
      <c r="B108" s="100" t="s">
        <v>120</v>
      </c>
      <c r="C108" s="330" t="s">
        <v>153</v>
      </c>
      <c r="D108" s="331"/>
      <c r="E108" s="101">
        <v>14.28</v>
      </c>
      <c r="F108" s="102">
        <v>331</v>
      </c>
      <c r="G108" s="103">
        <f t="shared" si="55"/>
        <v>4726.6799999999994</v>
      </c>
      <c r="H108" s="26">
        <v>3</v>
      </c>
      <c r="I108" s="104">
        <v>3</v>
      </c>
      <c r="J108" s="105">
        <v>3600</v>
      </c>
      <c r="K108" s="106">
        <f t="shared" si="45"/>
        <v>1200</v>
      </c>
      <c r="L108" s="107">
        <v>3</v>
      </c>
      <c r="M108" s="105">
        <f t="shared" si="56"/>
        <v>3185.4482678776444</v>
      </c>
      <c r="N108" s="106">
        <f t="shared" si="49"/>
        <v>1061.8160892925482</v>
      </c>
      <c r="O108" s="108">
        <f t="shared" si="50"/>
        <v>0</v>
      </c>
      <c r="P108" s="109">
        <f t="shared" si="51"/>
        <v>-138.18391070745179</v>
      </c>
      <c r="Q108" s="110">
        <f t="shared" si="52"/>
        <v>0.88484674107712347</v>
      </c>
      <c r="R108" s="323"/>
      <c r="S108" s="47">
        <v>0.80138888888888882</v>
      </c>
      <c r="T108" s="48">
        <v>0.80571759259259257</v>
      </c>
      <c r="U108" s="111">
        <v>15</v>
      </c>
      <c r="V108" s="112">
        <v>6.2346013276279137</v>
      </c>
      <c r="W108" s="113"/>
      <c r="X108" s="116"/>
      <c r="Y108" s="332"/>
      <c r="Z108" s="333"/>
      <c r="AA108" s="117">
        <f t="shared" si="53"/>
        <v>-414.55173212235559</v>
      </c>
      <c r="AB108" s="110">
        <f t="shared" si="54"/>
        <v>0.88484674107712347</v>
      </c>
      <c r="AC108" s="328"/>
    </row>
    <row r="109" spans="1:29" ht="15.75" customHeight="1">
      <c r="A109" s="318"/>
      <c r="B109" s="100" t="s">
        <v>120</v>
      </c>
      <c r="C109" s="330" t="s">
        <v>154</v>
      </c>
      <c r="D109" s="331"/>
      <c r="E109" s="101">
        <v>25.03</v>
      </c>
      <c r="F109" s="102">
        <v>579</v>
      </c>
      <c r="G109" s="103">
        <f t="shared" si="55"/>
        <v>14492.37</v>
      </c>
      <c r="H109" s="26">
        <v>2</v>
      </c>
      <c r="I109" s="104">
        <v>5</v>
      </c>
      <c r="J109" s="105">
        <v>3600</v>
      </c>
      <c r="K109" s="106">
        <f t="shared" si="45"/>
        <v>720</v>
      </c>
      <c r="L109" s="107">
        <v>5</v>
      </c>
      <c r="M109" s="105">
        <f t="shared" si="56"/>
        <v>3201.2903265899226</v>
      </c>
      <c r="N109" s="106">
        <f t="shared" si="49"/>
        <v>640.25806531798457</v>
      </c>
      <c r="O109" s="108">
        <f t="shared" si="50"/>
        <v>0</v>
      </c>
      <c r="P109" s="109">
        <f t="shared" si="51"/>
        <v>-79.741934682015426</v>
      </c>
      <c r="Q109" s="110">
        <f t="shared" si="52"/>
        <v>0.88924731294164527</v>
      </c>
      <c r="R109" s="323"/>
      <c r="S109" s="47">
        <v>0.8159722222222221</v>
      </c>
      <c r="T109" s="48">
        <v>0.82350694444444428</v>
      </c>
      <c r="U109" s="111">
        <v>14.766666666666524</v>
      </c>
      <c r="V109" s="112">
        <v>10.851874230665524</v>
      </c>
      <c r="W109" s="113"/>
      <c r="X109" s="116"/>
      <c r="Y109" s="332"/>
      <c r="Z109" s="333"/>
      <c r="AA109" s="117">
        <f t="shared" si="53"/>
        <v>-398.70967341007736</v>
      </c>
      <c r="AB109" s="110">
        <f t="shared" si="54"/>
        <v>0.88924731294164516</v>
      </c>
      <c r="AC109" s="328"/>
    </row>
    <row r="110" spans="1:29" ht="15.75" customHeight="1">
      <c r="A110" s="318"/>
      <c r="B110" s="100" t="s">
        <v>120</v>
      </c>
      <c r="C110" s="330" t="s">
        <v>155</v>
      </c>
      <c r="D110" s="331"/>
      <c r="E110" s="101">
        <v>18.18</v>
      </c>
      <c r="F110" s="102">
        <v>655</v>
      </c>
      <c r="G110" s="103">
        <f t="shared" si="55"/>
        <v>11907.9</v>
      </c>
      <c r="H110" s="26">
        <v>2</v>
      </c>
      <c r="I110" s="104">
        <v>3</v>
      </c>
      <c r="J110" s="105">
        <v>3000</v>
      </c>
      <c r="K110" s="106">
        <f t="shared" si="45"/>
        <v>1000</v>
      </c>
      <c r="L110" s="107">
        <v>3</v>
      </c>
      <c r="M110" s="105">
        <f t="shared" si="56"/>
        <v>2716.0088803998251</v>
      </c>
      <c r="N110" s="106">
        <f t="shared" si="49"/>
        <v>905.33629346660837</v>
      </c>
      <c r="O110" s="108">
        <f t="shared" si="50"/>
        <v>0</v>
      </c>
      <c r="P110" s="109">
        <f t="shared" si="51"/>
        <v>-94.663706533391633</v>
      </c>
      <c r="Q110" s="110">
        <f t="shared" si="52"/>
        <v>0.90533629346660838</v>
      </c>
      <c r="R110" s="323"/>
      <c r="S110" s="47">
        <v>0.83333333333333315</v>
      </c>
      <c r="T110" s="48">
        <v>0.84337962962962942</v>
      </c>
      <c r="U110" s="111">
        <v>15</v>
      </c>
      <c r="V110" s="112">
        <v>14.469761230756591</v>
      </c>
      <c r="W110" s="113"/>
      <c r="X110" s="116"/>
      <c r="Y110" s="332"/>
      <c r="Z110" s="333"/>
      <c r="AA110" s="117">
        <f t="shared" si="53"/>
        <v>-283.9911196001749</v>
      </c>
      <c r="AB110" s="110">
        <f t="shared" si="54"/>
        <v>0.90533629346660838</v>
      </c>
      <c r="AC110" s="328"/>
    </row>
    <row r="111" spans="1:29" ht="15.75" customHeight="1">
      <c r="A111" s="318"/>
      <c r="B111" s="100" t="s">
        <v>120</v>
      </c>
      <c r="C111" s="330" t="s">
        <v>153</v>
      </c>
      <c r="D111" s="331"/>
      <c r="E111" s="101">
        <v>14.28</v>
      </c>
      <c r="F111" s="102">
        <v>2584</v>
      </c>
      <c r="G111" s="103">
        <f t="shared" si="55"/>
        <v>36899.519999999997</v>
      </c>
      <c r="H111" s="13"/>
      <c r="I111" s="104">
        <v>3</v>
      </c>
      <c r="J111" s="105">
        <v>3600</v>
      </c>
      <c r="K111" s="106">
        <f t="shared" si="45"/>
        <v>1200</v>
      </c>
      <c r="L111" s="107">
        <v>3</v>
      </c>
      <c r="M111" s="105">
        <f t="shared" si="56"/>
        <v>3185.4482678776449</v>
      </c>
      <c r="N111" s="106">
        <f t="shared" si="49"/>
        <v>1061.8160892925482</v>
      </c>
      <c r="O111" s="108">
        <f t="shared" si="50"/>
        <v>0</v>
      </c>
      <c r="P111" s="109">
        <f t="shared" si="51"/>
        <v>-138.18391070745179</v>
      </c>
      <c r="Q111" s="110">
        <f t="shared" si="52"/>
        <v>0.88484674107712347</v>
      </c>
      <c r="R111" s="323"/>
      <c r="S111" s="47">
        <v>0.85347222222222197</v>
      </c>
      <c r="T111" s="48">
        <v>0.88726851851851829</v>
      </c>
      <c r="U111" s="111">
        <v>14.53333333333326</v>
      </c>
      <c r="V111" s="112">
        <v>48.671328793324861</v>
      </c>
      <c r="W111" s="113"/>
      <c r="X111" s="116"/>
      <c r="Y111" s="332"/>
      <c r="Z111" s="333"/>
      <c r="AA111" s="117">
        <f t="shared" si="53"/>
        <v>-414.55173212235513</v>
      </c>
      <c r="AB111" s="110">
        <f t="shared" si="54"/>
        <v>0.88484674107712358</v>
      </c>
      <c r="AC111" s="328"/>
    </row>
    <row r="112" spans="1:29" ht="15.75" customHeight="1">
      <c r="A112" s="318"/>
      <c r="B112" s="100" t="s">
        <v>120</v>
      </c>
      <c r="C112" s="330" t="s">
        <v>152</v>
      </c>
      <c r="D112" s="331"/>
      <c r="E112" s="101">
        <v>14.03</v>
      </c>
      <c r="F112" s="102">
        <v>8298</v>
      </c>
      <c r="G112" s="121">
        <f t="shared" si="55"/>
        <v>116420.93999999999</v>
      </c>
      <c r="H112" s="122"/>
      <c r="I112" s="104">
        <v>3</v>
      </c>
      <c r="J112" s="105">
        <v>3000</v>
      </c>
      <c r="K112" s="106">
        <f t="shared" si="45"/>
        <v>1000</v>
      </c>
      <c r="L112" s="107">
        <v>3</v>
      </c>
      <c r="M112" s="105">
        <f t="shared" si="56"/>
        <v>2714.7250361065094</v>
      </c>
      <c r="N112" s="106">
        <f t="shared" si="49"/>
        <v>904.90834536883642</v>
      </c>
      <c r="O112" s="108">
        <f t="shared" si="50"/>
        <v>0</v>
      </c>
      <c r="P112" s="109">
        <f t="shared" si="51"/>
        <v>-95.091654631163578</v>
      </c>
      <c r="Q112" s="110">
        <f t="shared" si="52"/>
        <v>0.90490834536883646</v>
      </c>
      <c r="R112" s="323"/>
      <c r="S112" s="47">
        <v>0.89722222222222192</v>
      </c>
      <c r="T112" s="120">
        <v>1.0245717592592589</v>
      </c>
      <c r="U112" s="111">
        <v>15</v>
      </c>
      <c r="V112" s="112">
        <v>183.39978943652628</v>
      </c>
      <c r="W112" s="113"/>
      <c r="X112" s="116"/>
      <c r="Y112" s="332"/>
      <c r="Z112" s="333"/>
      <c r="AA112" s="117">
        <f t="shared" si="53"/>
        <v>-285.27496389349062</v>
      </c>
      <c r="AB112" s="110">
        <f t="shared" si="54"/>
        <v>0.90490834536883646</v>
      </c>
      <c r="AC112" s="328"/>
    </row>
    <row r="113" spans="1:29" ht="15.75" customHeight="1">
      <c r="A113" s="318"/>
      <c r="B113" s="100" t="s">
        <v>120</v>
      </c>
      <c r="C113" s="330" t="s">
        <v>155</v>
      </c>
      <c r="D113" s="331"/>
      <c r="E113" s="101">
        <v>18.18</v>
      </c>
      <c r="F113" s="102">
        <v>1375</v>
      </c>
      <c r="G113" s="121">
        <f t="shared" si="55"/>
        <v>24997.5</v>
      </c>
      <c r="H113" s="62"/>
      <c r="I113" s="104">
        <v>3</v>
      </c>
      <c r="J113" s="105">
        <v>3000</v>
      </c>
      <c r="K113" s="106">
        <f t="shared" si="45"/>
        <v>1000</v>
      </c>
      <c r="L113" s="107">
        <v>3</v>
      </c>
      <c r="M113" s="105">
        <f t="shared" si="56"/>
        <v>2716.0088803998246</v>
      </c>
      <c r="N113" s="106">
        <f t="shared" si="49"/>
        <v>905.33629346660825</v>
      </c>
      <c r="O113" s="123">
        <f t="shared" si="50"/>
        <v>0</v>
      </c>
      <c r="P113" s="124">
        <f t="shared" si="51"/>
        <v>-94.663706533391746</v>
      </c>
      <c r="Q113" s="125">
        <f t="shared" si="52"/>
        <v>0.90533629346660827</v>
      </c>
      <c r="R113" s="323"/>
      <c r="S113" s="47">
        <v>1.0347222222222221</v>
      </c>
      <c r="T113" s="120">
        <v>1.0558101851851851</v>
      </c>
      <c r="U113" s="111">
        <v>14.61666666666698</v>
      </c>
      <c r="V113" s="112">
        <v>30.375452965328723</v>
      </c>
      <c r="W113" s="113"/>
      <c r="X113" s="116"/>
      <c r="Y113" s="332"/>
      <c r="Z113" s="333"/>
      <c r="AA113" s="117">
        <f t="shared" si="53"/>
        <v>-283.99111960017535</v>
      </c>
      <c r="AB113" s="110">
        <f t="shared" si="54"/>
        <v>0.90533629346660827</v>
      </c>
      <c r="AC113" s="328"/>
    </row>
    <row r="114" spans="1:29" ht="15.75" customHeight="1">
      <c r="A114" s="318"/>
      <c r="B114" s="100" t="s">
        <v>120</v>
      </c>
      <c r="C114" s="330" t="s">
        <v>153</v>
      </c>
      <c r="D114" s="331"/>
      <c r="E114" s="101">
        <v>14.28</v>
      </c>
      <c r="F114" s="102">
        <v>7965</v>
      </c>
      <c r="G114" s="121">
        <f t="shared" si="55"/>
        <v>113740.2</v>
      </c>
      <c r="H114" s="62"/>
      <c r="I114" s="104">
        <v>3</v>
      </c>
      <c r="J114" s="105">
        <v>3600</v>
      </c>
      <c r="K114" s="106">
        <f t="shared" si="45"/>
        <v>1200</v>
      </c>
      <c r="L114" s="118">
        <v>3</v>
      </c>
      <c r="M114" s="105">
        <f t="shared" si="56"/>
        <v>3185.4482678776444</v>
      </c>
      <c r="N114" s="106">
        <f t="shared" si="49"/>
        <v>1061.8160892925482</v>
      </c>
      <c r="O114" s="123">
        <f t="shared" si="50"/>
        <v>0</v>
      </c>
      <c r="P114" s="124">
        <f t="shared" si="51"/>
        <v>-138.18391070745179</v>
      </c>
      <c r="Q114" s="125">
        <f t="shared" si="52"/>
        <v>0.88484674107712347</v>
      </c>
      <c r="R114" s="323"/>
      <c r="S114" s="47">
        <v>1.0659722222222221</v>
      </c>
      <c r="T114" s="120">
        <v>1.1701504629629629</v>
      </c>
      <c r="U114" s="111">
        <v>14.633333333333276</v>
      </c>
      <c r="V114" s="112">
        <v>150.02598058778349</v>
      </c>
      <c r="W114" s="113"/>
      <c r="X114" s="116"/>
      <c r="Y114" s="332"/>
      <c r="Z114" s="333"/>
      <c r="AA114" s="117">
        <f t="shared" si="53"/>
        <v>-414.55173212235559</v>
      </c>
      <c r="AB114" s="110">
        <f t="shared" si="54"/>
        <v>0.88484674107712347</v>
      </c>
      <c r="AC114" s="328"/>
    </row>
    <row r="115" spans="1:29" ht="15.75" customHeight="1">
      <c r="A115" s="318"/>
      <c r="B115" s="100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47"/>
      <c r="T115" s="120"/>
      <c r="U115" s="111"/>
      <c r="V115" s="112"/>
      <c r="W115" s="113"/>
      <c r="X115" s="116"/>
      <c r="Y115" s="332"/>
      <c r="Z115" s="333"/>
      <c r="AA115" s="117"/>
      <c r="AB115" s="110"/>
      <c r="AC115" s="328"/>
    </row>
    <row r="116" spans="1:29" ht="15.75" customHeight="1">
      <c r="A116" s="318"/>
      <c r="B116" s="100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47"/>
      <c r="T116" s="120"/>
      <c r="U116" s="111"/>
      <c r="V116" s="112"/>
      <c r="W116" s="113"/>
      <c r="X116" s="116"/>
      <c r="Y116" s="332"/>
      <c r="Z116" s="333"/>
      <c r="AA116" s="117"/>
      <c r="AB116" s="110"/>
      <c r="AC116" s="328"/>
    </row>
    <row r="117" spans="1:29" ht="15.75" customHeight="1">
      <c r="A117" s="318"/>
      <c r="B117" s="100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47"/>
      <c r="T117" s="120"/>
      <c r="U117" s="111"/>
      <c r="V117" s="112"/>
      <c r="W117" s="126"/>
      <c r="X117" s="127"/>
      <c r="Y117" s="332"/>
      <c r="Z117" s="333"/>
      <c r="AA117" s="117"/>
      <c r="AB117" s="110"/>
      <c r="AC117" s="328"/>
    </row>
    <row r="118" spans="1:29" ht="15.75" customHeight="1">
      <c r="A118" s="318"/>
      <c r="B118" s="100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47"/>
      <c r="T118" s="120"/>
      <c r="U118" s="111"/>
      <c r="V118" s="112"/>
      <c r="W118" s="126"/>
      <c r="X118" s="127"/>
      <c r="Y118" s="332"/>
      <c r="Z118" s="333"/>
      <c r="AA118" s="117"/>
      <c r="AB118" s="110"/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57">AVERAGE(I107:I122)</f>
        <v>3.25</v>
      </c>
      <c r="J123" s="137">
        <f t="shared" si="57"/>
        <v>3300</v>
      </c>
      <c r="K123" s="138">
        <f t="shared" ref="K123" si="58">J123/I123</f>
        <v>1015.3846153846154</v>
      </c>
      <c r="L123" s="136">
        <f t="shared" ref="L123:M123" si="59">AVERAGE(L107:L122)</f>
        <v>3.25</v>
      </c>
      <c r="M123" s="137">
        <f t="shared" si="59"/>
        <v>2952.3878704044405</v>
      </c>
      <c r="N123" s="138">
        <f t="shared" ref="N123:N137" si="60">M123/L123</f>
        <v>908.42703704752012</v>
      </c>
      <c r="O123" s="139">
        <f t="shared" ref="O123:O137" si="61">L123-I123</f>
        <v>0</v>
      </c>
      <c r="P123" s="140">
        <f t="shared" ref="P123:P137" si="62">N123-K123</f>
        <v>-106.95757833709524</v>
      </c>
      <c r="Q123" s="141">
        <f t="shared" ref="Q123:Q137" si="63">N123/K123</f>
        <v>0.89466299103164859</v>
      </c>
      <c r="R123" s="324"/>
      <c r="S123" s="142">
        <v>0.78680555555555554</v>
      </c>
      <c r="T123" s="143">
        <v>1.1701504629629629</v>
      </c>
      <c r="U123" s="144"/>
      <c r="V123" s="166"/>
      <c r="W123" s="99"/>
      <c r="X123" s="69"/>
      <c r="Y123" s="354"/>
      <c r="Z123" s="355"/>
      <c r="AA123" s="168">
        <f t="shared" ref="AA123:AA137" si="64">M123-J123</f>
        <v>-347.61212959555951</v>
      </c>
      <c r="AB123" s="141">
        <f t="shared" ref="AB123:AB137" si="65">M123/J123</f>
        <v>0.89466299103164859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157</v>
      </c>
      <c r="D124" s="321"/>
      <c r="E124" s="147">
        <v>16.66</v>
      </c>
      <c r="F124" s="97">
        <v>235</v>
      </c>
      <c r="G124" s="148">
        <f t="shared" ref="G124:G137" si="66">E124*F124</f>
        <v>3915.1</v>
      </c>
      <c r="H124" s="149">
        <v>3</v>
      </c>
      <c r="I124" s="150">
        <v>5</v>
      </c>
      <c r="J124" s="151">
        <v>3600</v>
      </c>
      <c r="K124" s="152">
        <f>J124/I124</f>
        <v>720</v>
      </c>
      <c r="L124" s="153">
        <v>5</v>
      </c>
      <c r="M124" s="151">
        <f t="shared" ref="M124:M137" si="67">F124/V124*60</f>
        <v>3192.0678973714535</v>
      </c>
      <c r="N124" s="152">
        <f t="shared" si="60"/>
        <v>638.41357947429071</v>
      </c>
      <c r="O124" s="154">
        <f t="shared" si="61"/>
        <v>0</v>
      </c>
      <c r="P124" s="155">
        <f t="shared" si="62"/>
        <v>-81.586420525709286</v>
      </c>
      <c r="Q124" s="156">
        <f t="shared" si="63"/>
        <v>0.88668552704762604</v>
      </c>
      <c r="R124" s="322">
        <f>Q140</f>
        <v>0.8869196235211112</v>
      </c>
      <c r="S124" s="157">
        <v>0.75763888888888886</v>
      </c>
      <c r="T124" s="158">
        <v>0.76070601851851849</v>
      </c>
      <c r="U124" s="159"/>
      <c r="V124" s="160">
        <v>4.417199274367194</v>
      </c>
      <c r="W124" s="158"/>
      <c r="X124" s="169"/>
      <c r="Y124" s="325"/>
      <c r="Z124" s="326"/>
      <c r="AA124" s="171">
        <f t="shared" si="64"/>
        <v>-407.93210262854655</v>
      </c>
      <c r="AB124" s="156">
        <f t="shared" si="65"/>
        <v>0.88668552704762593</v>
      </c>
      <c r="AC124" s="327">
        <f>AB140</f>
        <v>0.8869196235211112</v>
      </c>
    </row>
    <row r="125" spans="1:29" ht="15.75" customHeight="1">
      <c r="A125" s="357"/>
      <c r="B125" s="100" t="s">
        <v>120</v>
      </c>
      <c r="C125" s="330" t="s">
        <v>158</v>
      </c>
      <c r="D125" s="331"/>
      <c r="E125" s="101">
        <v>30</v>
      </c>
      <c r="F125" s="102">
        <v>795</v>
      </c>
      <c r="G125" s="103">
        <f t="shared" si="66"/>
        <v>23850</v>
      </c>
      <c r="H125" s="26">
        <v>2</v>
      </c>
      <c r="I125" s="104">
        <v>4</v>
      </c>
      <c r="J125" s="105">
        <v>3600</v>
      </c>
      <c r="K125" s="106">
        <f t="shared" si="45"/>
        <v>900</v>
      </c>
      <c r="L125" s="107">
        <v>4</v>
      </c>
      <c r="M125" s="105">
        <f t="shared" si="67"/>
        <v>3193.5599999999981</v>
      </c>
      <c r="N125" s="106">
        <f t="shared" si="60"/>
        <v>798.38999999999953</v>
      </c>
      <c r="O125" s="108">
        <f t="shared" si="61"/>
        <v>0</v>
      </c>
      <c r="P125" s="109">
        <f t="shared" si="62"/>
        <v>-101.61000000000047</v>
      </c>
      <c r="Q125" s="110">
        <f t="shared" si="63"/>
        <v>0.88709999999999944</v>
      </c>
      <c r="R125" s="323"/>
      <c r="S125" s="47">
        <v>0.77083333333333326</v>
      </c>
      <c r="T125" s="48">
        <v>0.78120370370370362</v>
      </c>
      <c r="U125" s="111">
        <v>14.583333333333268</v>
      </c>
      <c r="V125" s="112">
        <v>14.936309322511562</v>
      </c>
      <c r="W125" s="113"/>
      <c r="X125" s="13"/>
      <c r="Y125" s="332"/>
      <c r="Z125" s="333"/>
      <c r="AA125" s="172">
        <f t="shared" si="64"/>
        <v>-406.44000000000187</v>
      </c>
      <c r="AB125" s="110">
        <f t="shared" si="65"/>
        <v>0.88709999999999944</v>
      </c>
      <c r="AC125" s="328"/>
    </row>
    <row r="126" spans="1:29" ht="15.75" customHeight="1">
      <c r="A126" s="357"/>
      <c r="B126" s="100" t="s">
        <v>120</v>
      </c>
      <c r="C126" s="330" t="s">
        <v>159</v>
      </c>
      <c r="D126" s="331"/>
      <c r="E126" s="101">
        <v>24.82</v>
      </c>
      <c r="F126" s="102">
        <v>784</v>
      </c>
      <c r="G126" s="103">
        <f t="shared" si="66"/>
        <v>19458.88</v>
      </c>
      <c r="H126" s="26">
        <v>2</v>
      </c>
      <c r="I126" s="104">
        <v>5</v>
      </c>
      <c r="J126" s="105">
        <v>3600</v>
      </c>
      <c r="K126" s="106">
        <f t="shared" si="45"/>
        <v>720</v>
      </c>
      <c r="L126" s="107">
        <v>5</v>
      </c>
      <c r="M126" s="105">
        <f t="shared" si="67"/>
        <v>3189.968288371294</v>
      </c>
      <c r="N126" s="106">
        <f t="shared" si="60"/>
        <v>637.99365767425877</v>
      </c>
      <c r="O126" s="108">
        <f t="shared" si="61"/>
        <v>0</v>
      </c>
      <c r="P126" s="109">
        <f t="shared" si="62"/>
        <v>-82.00634232574123</v>
      </c>
      <c r="Q126" s="110">
        <f t="shared" si="63"/>
        <v>0.88610230232535936</v>
      </c>
      <c r="R126" s="323"/>
      <c r="S126" s="47">
        <v>0.79097222222222208</v>
      </c>
      <c r="T126" s="48">
        <v>0.80120370370370353</v>
      </c>
      <c r="U126" s="111">
        <v>15</v>
      </c>
      <c r="V126" s="112">
        <v>14.746228096210094</v>
      </c>
      <c r="W126" s="113"/>
      <c r="X126" s="13"/>
      <c r="Y126" s="332"/>
      <c r="Z126" s="333"/>
      <c r="AA126" s="172">
        <f t="shared" si="64"/>
        <v>-410.03171162870603</v>
      </c>
      <c r="AB126" s="110">
        <f t="shared" si="65"/>
        <v>0.88610230232535947</v>
      </c>
      <c r="AC126" s="328"/>
    </row>
    <row r="127" spans="1:29" ht="15.75" customHeight="1">
      <c r="A127" s="357"/>
      <c r="B127" s="100" t="s">
        <v>120</v>
      </c>
      <c r="C127" s="330" t="s">
        <v>160</v>
      </c>
      <c r="D127" s="331"/>
      <c r="E127" s="101">
        <v>18.18</v>
      </c>
      <c r="F127" s="102">
        <v>399</v>
      </c>
      <c r="G127" s="103">
        <f t="shared" si="66"/>
        <v>7253.82</v>
      </c>
      <c r="H127" s="26">
        <v>2</v>
      </c>
      <c r="I127" s="104">
        <v>3</v>
      </c>
      <c r="J127" s="105">
        <v>3600</v>
      </c>
      <c r="K127" s="106">
        <f t="shared" si="45"/>
        <v>1200</v>
      </c>
      <c r="L127" s="107">
        <v>3</v>
      </c>
      <c r="M127" s="105">
        <f t="shared" si="67"/>
        <v>3194.1560598015249</v>
      </c>
      <c r="N127" s="106">
        <f t="shared" si="60"/>
        <v>1064.7186866005084</v>
      </c>
      <c r="O127" s="108">
        <f t="shared" si="61"/>
        <v>0</v>
      </c>
      <c r="P127" s="109">
        <f t="shared" si="62"/>
        <v>-135.28131339949164</v>
      </c>
      <c r="Q127" s="110">
        <f t="shared" si="63"/>
        <v>0.88726557216709034</v>
      </c>
      <c r="R127" s="323"/>
      <c r="S127" s="47">
        <v>0.81111111111111089</v>
      </c>
      <c r="T127" s="48">
        <v>0.81630787037037011</v>
      </c>
      <c r="U127" s="111">
        <v>15</v>
      </c>
      <c r="V127" s="112">
        <v>7.4949374895250296</v>
      </c>
      <c r="W127" s="113"/>
      <c r="X127" s="13"/>
      <c r="Y127" s="332"/>
      <c r="Z127" s="333"/>
      <c r="AA127" s="172">
        <f t="shared" si="64"/>
        <v>-405.84394019847514</v>
      </c>
      <c r="AB127" s="110">
        <f t="shared" si="65"/>
        <v>0.88726557216709023</v>
      </c>
      <c r="AC127" s="328"/>
    </row>
    <row r="128" spans="1:29" ht="15.75" customHeight="1">
      <c r="A128" s="358"/>
      <c r="B128" s="100" t="s">
        <v>120</v>
      </c>
      <c r="C128" s="330" t="s">
        <v>161</v>
      </c>
      <c r="D128" s="331"/>
      <c r="E128" s="101">
        <v>16.7</v>
      </c>
      <c r="F128" s="102">
        <v>534</v>
      </c>
      <c r="G128" s="103">
        <f t="shared" si="66"/>
        <v>8917.7999999999993</v>
      </c>
      <c r="H128" s="26">
        <v>2</v>
      </c>
      <c r="I128" s="104">
        <v>3</v>
      </c>
      <c r="J128" s="105">
        <v>3600</v>
      </c>
      <c r="K128" s="106">
        <f t="shared" si="45"/>
        <v>1200</v>
      </c>
      <c r="L128" s="107">
        <v>3</v>
      </c>
      <c r="M128" s="105">
        <f t="shared" si="67"/>
        <v>3190.6053565367615</v>
      </c>
      <c r="N128" s="106">
        <f t="shared" si="60"/>
        <v>1063.5351188455872</v>
      </c>
      <c r="O128" s="108">
        <f t="shared" si="61"/>
        <v>0</v>
      </c>
      <c r="P128" s="109">
        <f t="shared" si="62"/>
        <v>-136.46488115441275</v>
      </c>
      <c r="Q128" s="110">
        <f t="shared" si="63"/>
        <v>0.88627926570465609</v>
      </c>
      <c r="R128" s="323"/>
      <c r="S128" s="47">
        <v>0.82638888888888862</v>
      </c>
      <c r="T128" s="48">
        <v>0.83335648148148123</v>
      </c>
      <c r="U128" s="111">
        <v>14.516666666666644</v>
      </c>
      <c r="V128" s="112">
        <v>10.041981511238287</v>
      </c>
      <c r="W128" s="113"/>
      <c r="X128" s="116"/>
      <c r="Y128" s="332"/>
      <c r="Z128" s="333"/>
      <c r="AA128" s="172">
        <f t="shared" si="64"/>
        <v>-409.39464346323848</v>
      </c>
      <c r="AB128" s="110">
        <f t="shared" si="65"/>
        <v>0.88627926570465598</v>
      </c>
      <c r="AC128" s="328"/>
    </row>
    <row r="129" spans="1:29" ht="15.75" customHeight="1">
      <c r="A129" s="358"/>
      <c r="B129" s="100" t="s">
        <v>120</v>
      </c>
      <c r="C129" s="330" t="s">
        <v>162</v>
      </c>
      <c r="D129" s="331"/>
      <c r="E129" s="101">
        <v>18.18</v>
      </c>
      <c r="F129" s="102">
        <v>1046</v>
      </c>
      <c r="G129" s="121">
        <f t="shared" si="66"/>
        <v>19016.28</v>
      </c>
      <c r="H129" s="26">
        <v>2</v>
      </c>
      <c r="I129" s="104">
        <v>3</v>
      </c>
      <c r="J129" s="105">
        <v>3600</v>
      </c>
      <c r="K129" s="106">
        <f t="shared" si="45"/>
        <v>1200</v>
      </c>
      <c r="L129" s="107">
        <v>3</v>
      </c>
      <c r="M129" s="105">
        <f t="shared" si="67"/>
        <v>3193.3377986702817</v>
      </c>
      <c r="N129" s="106">
        <f t="shared" si="60"/>
        <v>1064.4459328900939</v>
      </c>
      <c r="O129" s="108">
        <f t="shared" si="61"/>
        <v>0</v>
      </c>
      <c r="P129" s="109">
        <f t="shared" si="62"/>
        <v>-135.5540671099061</v>
      </c>
      <c r="Q129" s="110">
        <f t="shared" si="63"/>
        <v>0.88703827740841157</v>
      </c>
      <c r="R129" s="323"/>
      <c r="S129" s="47">
        <v>0.84374999999999967</v>
      </c>
      <c r="T129" s="120">
        <v>0.85739583333333302</v>
      </c>
      <c r="U129" s="111">
        <v>14.966666666666555</v>
      </c>
      <c r="V129" s="112">
        <v>19.653417194426943</v>
      </c>
      <c r="W129" s="113"/>
      <c r="X129" s="50"/>
      <c r="Y129" s="332"/>
      <c r="Z129" s="333"/>
      <c r="AA129" s="172">
        <f t="shared" si="64"/>
        <v>-406.6622013297183</v>
      </c>
      <c r="AB129" s="110">
        <f t="shared" si="65"/>
        <v>0.88703827740841157</v>
      </c>
      <c r="AC129" s="328"/>
    </row>
    <row r="130" spans="1:29" ht="15.75" customHeight="1">
      <c r="A130" s="358"/>
      <c r="B130" s="100" t="s">
        <v>120</v>
      </c>
      <c r="C130" s="330" t="s">
        <v>157</v>
      </c>
      <c r="D130" s="331"/>
      <c r="E130" s="101">
        <v>16.66</v>
      </c>
      <c r="F130" s="102">
        <v>2212</v>
      </c>
      <c r="G130" s="121">
        <f t="shared" si="66"/>
        <v>36851.919999999998</v>
      </c>
      <c r="H130" s="26"/>
      <c r="I130" s="104">
        <v>5</v>
      </c>
      <c r="J130" s="105">
        <v>3600</v>
      </c>
      <c r="K130" s="106">
        <f t="shared" si="45"/>
        <v>720</v>
      </c>
      <c r="L130" s="107">
        <v>5</v>
      </c>
      <c r="M130" s="105">
        <f t="shared" si="67"/>
        <v>3192.0678973714535</v>
      </c>
      <c r="N130" s="106">
        <f t="shared" si="60"/>
        <v>638.41357947429071</v>
      </c>
      <c r="O130" s="123">
        <f t="shared" si="61"/>
        <v>0</v>
      </c>
      <c r="P130" s="124">
        <f t="shared" si="62"/>
        <v>-81.586420525709286</v>
      </c>
      <c r="Q130" s="125">
        <f t="shared" si="63"/>
        <v>0.88668552704762604</v>
      </c>
      <c r="R130" s="323"/>
      <c r="S130" s="47">
        <v>0.86736111111111069</v>
      </c>
      <c r="T130" s="120">
        <v>0.89622685185185147</v>
      </c>
      <c r="U130" s="111">
        <v>15</v>
      </c>
      <c r="V130" s="112">
        <v>41.578062957022269</v>
      </c>
      <c r="W130" s="113"/>
      <c r="X130" s="116"/>
      <c r="Y130" s="332"/>
      <c r="Z130" s="333"/>
      <c r="AA130" s="172">
        <f t="shared" si="64"/>
        <v>-407.93210262854655</v>
      </c>
      <c r="AB130" s="110">
        <f t="shared" si="65"/>
        <v>0.88668552704762593</v>
      </c>
      <c r="AC130" s="328"/>
    </row>
    <row r="131" spans="1:29" ht="15.75" customHeight="1">
      <c r="A131" s="358"/>
      <c r="B131" s="100" t="s">
        <v>120</v>
      </c>
      <c r="C131" s="330" t="s">
        <v>158</v>
      </c>
      <c r="D131" s="331"/>
      <c r="E131" s="101">
        <v>30</v>
      </c>
      <c r="F131" s="102">
        <v>2012</v>
      </c>
      <c r="G131" s="121">
        <f t="shared" si="66"/>
        <v>60360</v>
      </c>
      <c r="H131" s="26"/>
      <c r="I131" s="104">
        <v>4</v>
      </c>
      <c r="J131" s="105">
        <v>3600</v>
      </c>
      <c r="K131" s="106">
        <f t="shared" si="45"/>
        <v>900</v>
      </c>
      <c r="L131" s="118">
        <v>4</v>
      </c>
      <c r="M131" s="105">
        <f t="shared" si="67"/>
        <v>3193.559999999999</v>
      </c>
      <c r="N131" s="106">
        <f t="shared" si="60"/>
        <v>798.38999999999976</v>
      </c>
      <c r="O131" s="123">
        <f t="shared" si="61"/>
        <v>0</v>
      </c>
      <c r="P131" s="124">
        <f t="shared" si="62"/>
        <v>-101.61000000000024</v>
      </c>
      <c r="Q131" s="125">
        <f t="shared" si="63"/>
        <v>0.88709999999999978</v>
      </c>
      <c r="R131" s="323"/>
      <c r="S131" s="47">
        <v>0.90624999999999956</v>
      </c>
      <c r="T131" s="120">
        <v>0.93249999999999955</v>
      </c>
      <c r="U131" s="111">
        <v>15</v>
      </c>
      <c r="V131" s="112">
        <v>37.801074662758815</v>
      </c>
      <c r="W131" s="113"/>
      <c r="X131" s="116"/>
      <c r="Y131" s="332"/>
      <c r="Z131" s="333"/>
      <c r="AA131" s="172">
        <f t="shared" si="64"/>
        <v>-406.44000000000096</v>
      </c>
      <c r="AB131" s="110">
        <f t="shared" si="65"/>
        <v>0.88709999999999978</v>
      </c>
      <c r="AC131" s="328"/>
    </row>
    <row r="132" spans="1:29" ht="15.75" customHeight="1">
      <c r="A132" s="358"/>
      <c r="B132" s="100" t="s">
        <v>120</v>
      </c>
      <c r="C132" s="330" t="s">
        <v>159</v>
      </c>
      <c r="D132" s="331"/>
      <c r="E132" s="101">
        <v>24.82</v>
      </c>
      <c r="F132" s="102">
        <v>1906</v>
      </c>
      <c r="G132" s="121">
        <f t="shared" si="66"/>
        <v>47306.92</v>
      </c>
      <c r="H132" s="26"/>
      <c r="I132" s="104">
        <v>5</v>
      </c>
      <c r="J132" s="105">
        <v>3600</v>
      </c>
      <c r="K132" s="106">
        <f t="shared" si="45"/>
        <v>720</v>
      </c>
      <c r="L132" s="118">
        <v>5</v>
      </c>
      <c r="M132" s="105">
        <f t="shared" si="67"/>
        <v>3189.9682883712949</v>
      </c>
      <c r="N132" s="106">
        <f t="shared" si="60"/>
        <v>637.993657674259</v>
      </c>
      <c r="O132" s="123">
        <f t="shared" si="61"/>
        <v>0</v>
      </c>
      <c r="P132" s="124">
        <f t="shared" si="62"/>
        <v>-82.006342325741002</v>
      </c>
      <c r="Q132" s="125">
        <f t="shared" si="63"/>
        <v>0.88610230232535969</v>
      </c>
      <c r="R132" s="323"/>
      <c r="S132" s="47">
        <v>0.94236111111111065</v>
      </c>
      <c r="T132" s="120">
        <v>0.96724537037036995</v>
      </c>
      <c r="U132" s="111">
        <v>15</v>
      </c>
      <c r="V132" s="112">
        <v>35.849886162469943</v>
      </c>
      <c r="W132" s="126"/>
      <c r="X132" s="127"/>
      <c r="Y132" s="332"/>
      <c r="Z132" s="333"/>
      <c r="AA132" s="172">
        <f t="shared" si="64"/>
        <v>-410.03171162870512</v>
      </c>
      <c r="AB132" s="110">
        <f t="shared" si="65"/>
        <v>0.88610230232535969</v>
      </c>
      <c r="AC132" s="328"/>
    </row>
    <row r="133" spans="1:29" ht="15.75" customHeight="1">
      <c r="A133" s="358"/>
      <c r="B133" s="100" t="s">
        <v>120</v>
      </c>
      <c r="C133" s="330" t="s">
        <v>160</v>
      </c>
      <c r="D133" s="331"/>
      <c r="E133" s="101">
        <v>18.18</v>
      </c>
      <c r="F133" s="102">
        <v>883</v>
      </c>
      <c r="G133" s="121">
        <f t="shared" si="66"/>
        <v>16052.94</v>
      </c>
      <c r="H133" s="26"/>
      <c r="I133" s="104">
        <v>3</v>
      </c>
      <c r="J133" s="105">
        <v>3600</v>
      </c>
      <c r="K133" s="106">
        <f t="shared" si="45"/>
        <v>1200</v>
      </c>
      <c r="L133" s="118">
        <v>3</v>
      </c>
      <c r="M133" s="105">
        <f t="shared" si="67"/>
        <v>3194.1560598015253</v>
      </c>
      <c r="N133" s="106">
        <f t="shared" si="60"/>
        <v>1064.7186866005084</v>
      </c>
      <c r="O133" s="123">
        <f t="shared" si="61"/>
        <v>0</v>
      </c>
      <c r="P133" s="124">
        <f t="shared" si="62"/>
        <v>-135.28131339949164</v>
      </c>
      <c r="Q133" s="125">
        <f t="shared" si="63"/>
        <v>0.88726557216709034</v>
      </c>
      <c r="R133" s="323"/>
      <c r="S133" s="47">
        <v>0.97708333333333286</v>
      </c>
      <c r="T133" s="120">
        <v>0.98859953703703651</v>
      </c>
      <c r="U133" s="111">
        <v>15</v>
      </c>
      <c r="V133" s="112">
        <v>16.586540860277193</v>
      </c>
      <c r="W133" s="126"/>
      <c r="X133" s="127"/>
      <c r="Y133" s="332"/>
      <c r="Z133" s="333"/>
      <c r="AA133" s="172">
        <f t="shared" si="64"/>
        <v>-405.84394019847468</v>
      </c>
      <c r="AB133" s="110">
        <f t="shared" si="65"/>
        <v>0.88726557216709034</v>
      </c>
      <c r="AC133" s="328"/>
    </row>
    <row r="134" spans="1:29" ht="15.75" customHeight="1">
      <c r="A134" s="358"/>
      <c r="B134" s="100" t="s">
        <v>120</v>
      </c>
      <c r="C134" s="330" t="s">
        <v>161</v>
      </c>
      <c r="D134" s="331"/>
      <c r="E134" s="101">
        <v>16.7</v>
      </c>
      <c r="F134" s="102">
        <v>1170</v>
      </c>
      <c r="G134" s="121">
        <f t="shared" si="66"/>
        <v>19539</v>
      </c>
      <c r="H134" s="26"/>
      <c r="I134" s="104">
        <v>3</v>
      </c>
      <c r="J134" s="105">
        <v>3600</v>
      </c>
      <c r="K134" s="106">
        <f t="shared" si="45"/>
        <v>1200</v>
      </c>
      <c r="L134" s="118">
        <v>3</v>
      </c>
      <c r="M134" s="105">
        <f t="shared" si="67"/>
        <v>3190.6053565367615</v>
      </c>
      <c r="N134" s="106">
        <f t="shared" si="60"/>
        <v>1063.5351188455872</v>
      </c>
      <c r="O134" s="123">
        <f t="shared" si="61"/>
        <v>0</v>
      </c>
      <c r="P134" s="124">
        <f t="shared" si="62"/>
        <v>-136.46488115441275</v>
      </c>
      <c r="Q134" s="125">
        <f t="shared" si="63"/>
        <v>0.88627926570465609</v>
      </c>
      <c r="R134" s="323"/>
      <c r="S134" s="47">
        <v>0.99861111111111056</v>
      </c>
      <c r="T134" s="120">
        <v>1.0138888888888884</v>
      </c>
      <c r="U134" s="111">
        <v>15</v>
      </c>
      <c r="V134" s="112">
        <v>22.002094322376021</v>
      </c>
      <c r="W134" s="126"/>
      <c r="X134" s="127"/>
      <c r="Y134" s="332"/>
      <c r="Z134" s="333"/>
      <c r="AA134" s="172">
        <f t="shared" si="64"/>
        <v>-409.39464346323848</v>
      </c>
      <c r="AB134" s="110">
        <f t="shared" si="65"/>
        <v>0.88627926570465598</v>
      </c>
      <c r="AC134" s="328"/>
    </row>
    <row r="135" spans="1:29" ht="15.75" customHeight="1">
      <c r="A135" s="358"/>
      <c r="B135" s="100" t="s">
        <v>120</v>
      </c>
      <c r="C135" s="330" t="s">
        <v>162</v>
      </c>
      <c r="D135" s="331"/>
      <c r="E135" s="101">
        <v>18.18</v>
      </c>
      <c r="F135" s="102">
        <v>2730</v>
      </c>
      <c r="G135" s="121">
        <f t="shared" si="66"/>
        <v>49631.4</v>
      </c>
      <c r="H135" s="62"/>
      <c r="I135" s="104">
        <v>3</v>
      </c>
      <c r="J135" s="105">
        <v>3600</v>
      </c>
      <c r="K135" s="106">
        <f t="shared" si="45"/>
        <v>1200</v>
      </c>
      <c r="L135" s="118">
        <v>3</v>
      </c>
      <c r="M135" s="105">
        <f t="shared" si="67"/>
        <v>3193.3377986702817</v>
      </c>
      <c r="N135" s="106">
        <f t="shared" si="60"/>
        <v>1064.4459328900939</v>
      </c>
      <c r="O135" s="123">
        <f t="shared" si="61"/>
        <v>0</v>
      </c>
      <c r="P135" s="124">
        <f t="shared" si="62"/>
        <v>-135.5540671099061</v>
      </c>
      <c r="Q135" s="125">
        <f t="shared" si="63"/>
        <v>0.88703827740841157</v>
      </c>
      <c r="R135" s="323"/>
      <c r="S135" s="47">
        <v>1.0243055555555551</v>
      </c>
      <c r="T135" s="120">
        <v>1.0599189814814811</v>
      </c>
      <c r="U135" s="111">
        <v>15.000000000000107</v>
      </c>
      <c r="V135" s="112">
        <v>51.294291530387724</v>
      </c>
      <c r="W135" s="126"/>
      <c r="X135" s="127"/>
      <c r="Y135" s="332"/>
      <c r="Z135" s="333"/>
      <c r="AA135" s="172">
        <f t="shared" si="64"/>
        <v>-406.6622013297183</v>
      </c>
      <c r="AB135" s="110">
        <f t="shared" si="65"/>
        <v>0.88703827740841157</v>
      </c>
      <c r="AC135" s="328"/>
    </row>
    <row r="136" spans="1:29" ht="15.75" customHeight="1">
      <c r="A136" s="358"/>
      <c r="B136" s="100" t="s">
        <v>120</v>
      </c>
      <c r="C136" s="330" t="s">
        <v>154</v>
      </c>
      <c r="D136" s="331"/>
      <c r="E136" s="101">
        <v>25.03</v>
      </c>
      <c r="F136" s="102">
        <v>1308</v>
      </c>
      <c r="G136" s="121">
        <f t="shared" si="66"/>
        <v>32739.24</v>
      </c>
      <c r="H136" s="62"/>
      <c r="I136" s="104">
        <v>5</v>
      </c>
      <c r="J136" s="105">
        <v>3600</v>
      </c>
      <c r="K136" s="106">
        <f t="shared" si="45"/>
        <v>720</v>
      </c>
      <c r="L136" s="118">
        <v>5</v>
      </c>
      <c r="M136" s="105">
        <f t="shared" si="67"/>
        <v>3201.2903265899226</v>
      </c>
      <c r="N136" s="106">
        <f t="shared" si="60"/>
        <v>640.25806531798457</v>
      </c>
      <c r="O136" s="123">
        <f t="shared" si="61"/>
        <v>0</v>
      </c>
      <c r="P136" s="124">
        <f t="shared" si="62"/>
        <v>-79.741934682015426</v>
      </c>
      <c r="Q136" s="125">
        <f t="shared" si="63"/>
        <v>0.88924731294164527</v>
      </c>
      <c r="R136" s="323"/>
      <c r="S136" s="47">
        <v>1.0701388888888885</v>
      </c>
      <c r="T136" s="120">
        <v>1.0871527777777774</v>
      </c>
      <c r="U136" s="111">
        <v>14.716666666666676</v>
      </c>
      <c r="V136" s="112">
        <v>24.51511484233248</v>
      </c>
      <c r="W136" s="126"/>
      <c r="X136" s="127"/>
      <c r="Y136" s="332"/>
      <c r="Z136" s="333"/>
      <c r="AA136" s="172">
        <f t="shared" si="64"/>
        <v>-398.70967341007736</v>
      </c>
      <c r="AB136" s="110">
        <f t="shared" si="65"/>
        <v>0.88924731294164516</v>
      </c>
      <c r="AC136" s="328"/>
    </row>
    <row r="137" spans="1:29" ht="15.75" customHeight="1">
      <c r="A137" s="358"/>
      <c r="B137" s="100" t="s">
        <v>120</v>
      </c>
      <c r="C137" s="330" t="s">
        <v>157</v>
      </c>
      <c r="D137" s="331"/>
      <c r="E137" s="101">
        <v>16.66</v>
      </c>
      <c r="F137" s="102">
        <v>6477</v>
      </c>
      <c r="G137" s="121">
        <f t="shared" si="66"/>
        <v>107906.82</v>
      </c>
      <c r="H137" s="62"/>
      <c r="I137" s="104">
        <v>5</v>
      </c>
      <c r="J137" s="105">
        <v>3600</v>
      </c>
      <c r="K137" s="106">
        <f t="shared" si="45"/>
        <v>720</v>
      </c>
      <c r="L137" s="118">
        <v>5</v>
      </c>
      <c r="M137" s="105">
        <f t="shared" si="67"/>
        <v>3192.0678973714539</v>
      </c>
      <c r="N137" s="106">
        <f t="shared" si="60"/>
        <v>638.41357947429083</v>
      </c>
      <c r="O137" s="123">
        <f t="shared" si="61"/>
        <v>0</v>
      </c>
      <c r="P137" s="124">
        <f t="shared" si="62"/>
        <v>-81.586420525709173</v>
      </c>
      <c r="Q137" s="125">
        <f t="shared" si="63"/>
        <v>0.88668552704762615</v>
      </c>
      <c r="R137" s="323"/>
      <c r="S137" s="47">
        <v>1.0972222222222219</v>
      </c>
      <c r="T137" s="120">
        <v>1.181759259259259</v>
      </c>
      <c r="U137" s="111">
        <v>14.500000000000028</v>
      </c>
      <c r="V137" s="112">
        <v>121.74553063862261</v>
      </c>
      <c r="W137" s="113"/>
      <c r="X137" s="116"/>
      <c r="Y137" s="332"/>
      <c r="Z137" s="333"/>
      <c r="AA137" s="172">
        <f t="shared" si="64"/>
        <v>-407.93210262854609</v>
      </c>
      <c r="AB137" s="110">
        <f t="shared" si="65"/>
        <v>0.88668552704762604</v>
      </c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8">AVERAGE(I124:I139)</f>
        <v>4</v>
      </c>
      <c r="J140" s="137">
        <f t="shared" si="68"/>
        <v>3600</v>
      </c>
      <c r="K140" s="138">
        <f t="shared" ref="K140" si="69">J140/I140</f>
        <v>900</v>
      </c>
      <c r="L140" s="136">
        <f t="shared" ref="L140:M140" si="70">AVERAGE(L124:L139)</f>
        <v>4</v>
      </c>
      <c r="M140" s="137">
        <f t="shared" si="70"/>
        <v>3192.9106446760002</v>
      </c>
      <c r="N140" s="138">
        <f>M140/L140</f>
        <v>798.22766116900004</v>
      </c>
      <c r="O140" s="139">
        <f>L140-I140</f>
        <v>0</v>
      </c>
      <c r="P140" s="140">
        <f>N140-K140</f>
        <v>-101.77233883099996</v>
      </c>
      <c r="Q140" s="141">
        <f>N140/K140</f>
        <v>0.8869196235211112</v>
      </c>
      <c r="R140" s="324"/>
      <c r="S140" s="142">
        <v>0.75763888888888886</v>
      </c>
      <c r="T140" s="143">
        <v>1.181759259259259</v>
      </c>
      <c r="U140" s="144"/>
      <c r="V140" s="166"/>
      <c r="W140" s="167"/>
      <c r="X140" s="138"/>
      <c r="Y140" s="354"/>
      <c r="Z140" s="355"/>
      <c r="AA140" s="174">
        <f>M140-J140</f>
        <v>-407.08935532399983</v>
      </c>
      <c r="AB140" s="141">
        <f>M140/J140</f>
        <v>0.8869196235211112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11:Z111"/>
    <mergeCell ref="C112:D112"/>
    <mergeCell ref="Y127:Z127"/>
    <mergeCell ref="C128:D128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704" priority="1" operator="greaterThan">
      <formula>0</formula>
    </cfRule>
  </conditionalFormatting>
  <conditionalFormatting sqref="P5:P140 AA5:AA140">
    <cfRule type="cellIs" dxfId="703" priority="4" operator="lessThan">
      <formula>0</formula>
    </cfRule>
  </conditionalFormatting>
  <conditionalFormatting sqref="Q5:Q140 AB5:AB140">
    <cfRule type="cellIs" dxfId="702" priority="2" operator="greaterThan">
      <formula>1</formula>
    </cfRule>
    <cfRule type="cellIs" dxfId="701" priority="3" operator="lessThan">
      <formula>0.8</formula>
    </cfRule>
  </conditionalFormatting>
  <conditionalFormatting sqref="AC5:AC6 R5:R140 AC73:AC78">
    <cfRule type="cellIs" dxfId="700" priority="5" operator="lessThan">
      <formula>0.8</formula>
    </cfRule>
  </conditionalFormatting>
  <conditionalFormatting sqref="AC12:AC20">
    <cfRule type="cellIs" dxfId="699" priority="12" operator="lessThan">
      <formula>0.8</formula>
    </cfRule>
  </conditionalFormatting>
  <conditionalFormatting sqref="AC22">
    <cfRule type="cellIs" dxfId="698" priority="11" operator="lessThan">
      <formula>0.8</formula>
    </cfRule>
  </conditionalFormatting>
  <conditionalFormatting sqref="AC39">
    <cfRule type="cellIs" dxfId="697" priority="7" operator="lessThan">
      <formula>0.8</formula>
    </cfRule>
  </conditionalFormatting>
  <conditionalFormatting sqref="AC56:AC61">
    <cfRule type="cellIs" dxfId="696" priority="6" operator="lessThan">
      <formula>0.8</formula>
    </cfRule>
  </conditionalFormatting>
  <conditionalFormatting sqref="AC90">
    <cfRule type="cellIs" dxfId="695" priority="10" operator="lessThan">
      <formula>0.8</formula>
    </cfRule>
  </conditionalFormatting>
  <conditionalFormatting sqref="AC107">
    <cfRule type="cellIs" dxfId="694" priority="9" operator="lessThan">
      <formula>0.8</formula>
    </cfRule>
  </conditionalFormatting>
  <conditionalFormatting sqref="AC124:AC129">
    <cfRule type="cellIs" dxfId="693" priority="8" operator="lessThan">
      <formula>0.8</formula>
    </cfRule>
  </conditionalFormatting>
  <dataValidations count="1">
    <dataValidation type="list" allowBlank="1" showInputMessage="1" showErrorMessage="1" sqref="Y5:Z140" xr:uid="{3E1524EE-986F-44D2-9694-9E7746D6E8E0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3E81-8800-46C4-88F6-26FEC36A2F97}">
  <sheetPr>
    <tabColor theme="8" tint="0.59999389629810485"/>
    <pageSetUpPr fitToPage="1"/>
  </sheetPr>
  <dimension ref="A1:AG171"/>
  <sheetViews>
    <sheetView zoomScale="85" zoomScaleNormal="85" workbookViewId="0">
      <pane ySplit="4" topLeftCell="A5" activePane="bottomLeft" state="frozen"/>
      <selection pane="bottomLeft" activeCell="C32" sqref="C32:D32"/>
      <selection activeCell="C22" sqref="B21:X3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SUM(F5:F157)</f>
        <v>106614</v>
      </c>
      <c r="E1" s="88" t="s">
        <v>4</v>
      </c>
      <c r="F1" s="89">
        <f>SUM(G5:G157)</f>
        <v>4882668.8400000017</v>
      </c>
      <c r="G1" s="90" t="s">
        <v>85</v>
      </c>
      <c r="H1" s="91">
        <f>L21+L38+L55+L72+L89+L106+L123+L140+L157</f>
        <v>155.57738095238093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46203</v>
      </c>
      <c r="B2" s="295"/>
      <c r="C2" s="92" t="s">
        <v>41</v>
      </c>
      <c r="D2" s="93">
        <f>AVERAGE(N21,N38,N55,N72,N89,N106,N123,N140,N157)</f>
        <v>178.20772901933483</v>
      </c>
      <c r="E2" s="93" t="s">
        <v>92</v>
      </c>
      <c r="F2" s="94">
        <f>F1/D1</f>
        <v>45.797632956272174</v>
      </c>
      <c r="G2" s="95" t="s">
        <v>93</v>
      </c>
      <c r="H2" s="96">
        <f>COUNT(H5:H157)</f>
        <v>3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SUM(Y21,Y38,Y55,Y72,Y89,Y106,Y123,Y140,Y157)</f>
        <v>0</v>
      </c>
      <c r="Z2" s="193">
        <f>SUM(Z21,Z38,Z55,Z72,Z89,Z106,Z123,Z140,Z157)</f>
        <v>0</v>
      </c>
      <c r="AA2" s="363"/>
      <c r="AB2" s="364"/>
      <c r="AC2" s="201">
        <f>SUM(AC21,AC38,AC55,AC72,AC89,AC106,AC123,AC140,AC157)</f>
        <v>0</v>
      </c>
      <c r="AD2" s="202">
        <f>SUM(AD21,AD38,AD55,AD72,AD89,AD106,AD123,AD140,AD157)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185</v>
      </c>
      <c r="C5" s="367" t="s">
        <v>186</v>
      </c>
      <c r="D5" s="367"/>
      <c r="E5" s="147">
        <v>19.7</v>
      </c>
      <c r="F5" s="151">
        <v>1836</v>
      </c>
      <c r="G5" s="148">
        <f t="shared" ref="G5:G11" si="0">E5*F5</f>
        <v>36169.199999999997</v>
      </c>
      <c r="H5" s="149">
        <v>2</v>
      </c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 t="shared" ref="M5:M11" si="1">F5/V5*60</f>
        <v>1083.1704896674564</v>
      </c>
      <c r="N5" s="152">
        <f t="shared" ref="N5:N11" si="2">M5/L5</f>
        <v>83.320806897496652</v>
      </c>
      <c r="O5" s="154">
        <f t="shared" ref="O5:O11" si="3">L5-I5</f>
        <v>0</v>
      </c>
      <c r="P5" s="155">
        <f t="shared" ref="P5:P11" si="4">N5-K5</f>
        <v>-8.9868854101956543</v>
      </c>
      <c r="Q5" s="156">
        <f t="shared" ref="Q5:Q11" si="5">N5/K5</f>
        <v>0.90264207472288038</v>
      </c>
      <c r="R5" s="322">
        <f>Q21</f>
        <v>0.89758346274788336</v>
      </c>
      <c r="S5" s="157">
        <v>0.16666666666666666</v>
      </c>
      <c r="T5" s="158">
        <v>0.23729166666666665</v>
      </c>
      <c r="U5" s="159"/>
      <c r="V5" s="160">
        <v>101.70144132510494</v>
      </c>
      <c r="W5" s="181"/>
      <c r="X5" s="152"/>
      <c r="Y5" s="12"/>
      <c r="Z5" s="198"/>
      <c r="AA5" s="325"/>
      <c r="AB5" s="326"/>
      <c r="AC5" s="12"/>
      <c r="AD5" s="198"/>
      <c r="AE5" s="178">
        <f t="shared" ref="AE5:AE11" si="6">M5-J5</f>
        <v>-116.82951033254358</v>
      </c>
      <c r="AF5" s="132">
        <f t="shared" ref="AF5:AF11" si="7">M5/J5</f>
        <v>0.90264207472288038</v>
      </c>
      <c r="AG5" s="368">
        <f>AF21</f>
        <v>0.89758346274788325</v>
      </c>
    </row>
    <row r="6" spans="1:33" ht="15.75" customHeight="1">
      <c r="A6" s="318"/>
      <c r="B6" s="100" t="s">
        <v>187</v>
      </c>
      <c r="C6" s="371" t="s">
        <v>188</v>
      </c>
      <c r="D6" s="371"/>
      <c r="E6" s="101">
        <v>56.43</v>
      </c>
      <c r="F6" s="102">
        <v>4744</v>
      </c>
      <c r="G6" s="103">
        <f t="shared" si="0"/>
        <v>267703.92</v>
      </c>
      <c r="H6" s="26"/>
      <c r="I6" s="104">
        <v>24</v>
      </c>
      <c r="J6" s="105">
        <v>2000</v>
      </c>
      <c r="K6" s="106">
        <f t="shared" ref="K6:K45" si="8">J6/I6</f>
        <v>83.333333333333329</v>
      </c>
      <c r="L6" s="107">
        <v>24</v>
      </c>
      <c r="M6" s="105">
        <f t="shared" si="1"/>
        <v>1791.9403014463874</v>
      </c>
      <c r="N6" s="106">
        <f t="shared" si="2"/>
        <v>74.664179226932802</v>
      </c>
      <c r="O6" s="108">
        <f t="shared" si="3"/>
        <v>0</v>
      </c>
      <c r="P6" s="109">
        <f t="shared" si="4"/>
        <v>-8.6691541064005264</v>
      </c>
      <c r="Q6" s="110">
        <f t="shared" si="5"/>
        <v>0.89597015072319364</v>
      </c>
      <c r="R6" s="323"/>
      <c r="S6" s="47">
        <v>0.24097222222222223</v>
      </c>
      <c r="T6" s="48">
        <v>0.35127314814814814</v>
      </c>
      <c r="U6" s="111">
        <v>5.3000000000000291</v>
      </c>
      <c r="V6" s="112">
        <v>158.84457745062667</v>
      </c>
      <c r="W6" s="113"/>
      <c r="X6" s="116"/>
      <c r="Y6" s="12"/>
      <c r="Z6" s="198"/>
      <c r="AA6" s="332"/>
      <c r="AB6" s="333"/>
      <c r="AC6" s="12"/>
      <c r="AD6" s="198"/>
      <c r="AE6" s="117">
        <f t="shared" si="6"/>
        <v>-208.05969855361263</v>
      </c>
      <c r="AF6" s="110">
        <f t="shared" si="7"/>
        <v>0.89597015072319364</v>
      </c>
      <c r="AG6" s="369"/>
    </row>
    <row r="7" spans="1:33" ht="15.75" customHeight="1">
      <c r="A7" s="318"/>
      <c r="B7" s="100" t="s">
        <v>189</v>
      </c>
      <c r="C7" s="371" t="s">
        <v>190</v>
      </c>
      <c r="D7" s="371"/>
      <c r="E7" s="101">
        <v>77.349999999999994</v>
      </c>
      <c r="F7" s="102">
        <v>1039</v>
      </c>
      <c r="G7" s="103">
        <f t="shared" si="0"/>
        <v>80366.649999999994</v>
      </c>
      <c r="H7" s="26"/>
      <c r="I7" s="104">
        <v>25</v>
      </c>
      <c r="J7" s="105">
        <v>2000</v>
      </c>
      <c r="K7" s="106">
        <f t="shared" si="8"/>
        <v>80</v>
      </c>
      <c r="L7" s="107">
        <v>25</v>
      </c>
      <c r="M7" s="105">
        <f t="shared" si="1"/>
        <v>1787.8323683027768</v>
      </c>
      <c r="N7" s="106">
        <f t="shared" si="2"/>
        <v>71.513294732111078</v>
      </c>
      <c r="O7" s="108">
        <f t="shared" si="3"/>
        <v>0</v>
      </c>
      <c r="P7" s="109">
        <f t="shared" si="4"/>
        <v>-8.4867052678889223</v>
      </c>
      <c r="Q7" s="110">
        <f t="shared" si="5"/>
        <v>0.89391618415138852</v>
      </c>
      <c r="R7" s="323"/>
      <c r="S7" s="47">
        <v>0.35416666666666663</v>
      </c>
      <c r="T7" s="48">
        <v>0.37837962962962957</v>
      </c>
      <c r="U7" s="111">
        <v>5</v>
      </c>
      <c r="V7" s="112">
        <v>34.869040915273587</v>
      </c>
      <c r="W7" s="113"/>
      <c r="X7" s="116"/>
      <c r="Y7" s="12"/>
      <c r="Z7" s="198"/>
      <c r="AA7" s="332"/>
      <c r="AB7" s="333"/>
      <c r="AC7" s="12"/>
      <c r="AD7" s="198"/>
      <c r="AE7" s="117">
        <f t="shared" si="6"/>
        <v>-212.16763169722321</v>
      </c>
      <c r="AF7" s="110">
        <f t="shared" si="7"/>
        <v>0.8939161841513884</v>
      </c>
      <c r="AG7" s="369"/>
    </row>
    <row r="8" spans="1:33" ht="15.75" customHeight="1">
      <c r="A8" s="318"/>
      <c r="B8" s="100" t="s">
        <v>189</v>
      </c>
      <c r="C8" s="371" t="s">
        <v>191</v>
      </c>
      <c r="D8" s="371"/>
      <c r="E8" s="101">
        <v>59.34</v>
      </c>
      <c r="F8" s="102">
        <v>1396</v>
      </c>
      <c r="G8" s="103">
        <f t="shared" si="0"/>
        <v>82838.64</v>
      </c>
      <c r="H8" s="26"/>
      <c r="I8" s="104">
        <v>23</v>
      </c>
      <c r="J8" s="105">
        <v>2000</v>
      </c>
      <c r="K8" s="106">
        <f t="shared" si="8"/>
        <v>86.956521739130437</v>
      </c>
      <c r="L8" s="107">
        <v>23</v>
      </c>
      <c r="M8" s="105">
        <f t="shared" si="1"/>
        <v>1791.0903867752415</v>
      </c>
      <c r="N8" s="106">
        <f t="shared" si="2"/>
        <v>77.873495077184415</v>
      </c>
      <c r="O8" s="108">
        <f t="shared" si="3"/>
        <v>0</v>
      </c>
      <c r="P8" s="109">
        <f t="shared" si="4"/>
        <v>-9.0830266619460218</v>
      </c>
      <c r="Q8" s="110">
        <f t="shared" si="5"/>
        <v>0.89554519338762073</v>
      </c>
      <c r="R8" s="323"/>
      <c r="S8" s="47">
        <v>0.38194444444444442</v>
      </c>
      <c r="T8" s="48">
        <v>0.41440972222222222</v>
      </c>
      <c r="U8" s="111">
        <v>5.1333333333333897</v>
      </c>
      <c r="V8" s="112">
        <v>46.764809089732886</v>
      </c>
      <c r="W8" s="113"/>
      <c r="X8" s="116"/>
      <c r="Y8" s="12"/>
      <c r="Z8" s="198"/>
      <c r="AA8" s="332"/>
      <c r="AB8" s="333"/>
      <c r="AC8" s="12"/>
      <c r="AD8" s="198"/>
      <c r="AE8" s="117">
        <f t="shared" si="6"/>
        <v>-208.90961322475846</v>
      </c>
      <c r="AF8" s="110">
        <f t="shared" si="7"/>
        <v>0.89554519338762073</v>
      </c>
      <c r="AG8" s="369"/>
    </row>
    <row r="9" spans="1:33" ht="15.75" customHeight="1">
      <c r="A9" s="318"/>
      <c r="B9" s="100" t="s">
        <v>189</v>
      </c>
      <c r="C9" s="371" t="s">
        <v>192</v>
      </c>
      <c r="D9" s="371"/>
      <c r="E9" s="101">
        <v>77.34</v>
      </c>
      <c r="F9" s="102">
        <v>2363</v>
      </c>
      <c r="G9" s="103">
        <f t="shared" si="0"/>
        <v>182754.42</v>
      </c>
      <c r="H9" s="13"/>
      <c r="I9" s="104">
        <v>23</v>
      </c>
      <c r="J9" s="105">
        <v>2000</v>
      </c>
      <c r="K9" s="106">
        <f t="shared" si="8"/>
        <v>86.956521739130437</v>
      </c>
      <c r="L9" s="107">
        <v>23</v>
      </c>
      <c r="M9" s="105">
        <f t="shared" si="1"/>
        <v>1796.8192297084638</v>
      </c>
      <c r="N9" s="106">
        <f t="shared" si="2"/>
        <v>78.122575204715815</v>
      </c>
      <c r="O9" s="108">
        <f t="shared" si="3"/>
        <v>0</v>
      </c>
      <c r="P9" s="109">
        <f t="shared" si="4"/>
        <v>-8.833946534414622</v>
      </c>
      <c r="Q9" s="110">
        <f t="shared" si="5"/>
        <v>0.89840961485423187</v>
      </c>
      <c r="R9" s="323"/>
      <c r="S9" s="47">
        <v>0.41736111111111107</v>
      </c>
      <c r="T9" s="48">
        <v>0.47215277777777775</v>
      </c>
      <c r="U9" s="111">
        <v>5</v>
      </c>
      <c r="V9" s="112">
        <v>78.906101212532093</v>
      </c>
      <c r="W9" s="113">
        <v>0.47215277777777775</v>
      </c>
      <c r="X9" s="116">
        <v>0.51111111111111107</v>
      </c>
      <c r="Y9" s="12"/>
      <c r="Z9" s="198"/>
      <c r="AA9" s="332"/>
      <c r="AB9" s="333"/>
      <c r="AC9" s="12"/>
      <c r="AD9" s="198"/>
      <c r="AE9" s="117">
        <f t="shared" si="6"/>
        <v>-203.18077029153619</v>
      </c>
      <c r="AF9" s="110">
        <f t="shared" si="7"/>
        <v>0.89840961485423187</v>
      </c>
      <c r="AG9" s="369"/>
    </row>
    <row r="10" spans="1:33" ht="15.75" customHeight="1">
      <c r="A10" s="318"/>
      <c r="B10" s="100" t="s">
        <v>189</v>
      </c>
      <c r="C10" s="371" t="s">
        <v>193</v>
      </c>
      <c r="D10" s="371"/>
      <c r="E10" s="101">
        <v>59.52</v>
      </c>
      <c r="F10" s="102">
        <v>5355</v>
      </c>
      <c r="G10" s="121">
        <f t="shared" si="0"/>
        <v>318729.60000000003</v>
      </c>
      <c r="H10" s="122"/>
      <c r="I10" s="104">
        <v>24</v>
      </c>
      <c r="J10" s="105">
        <v>2000</v>
      </c>
      <c r="K10" s="106">
        <f t="shared" si="8"/>
        <v>83.333333333333329</v>
      </c>
      <c r="L10" s="107">
        <v>24</v>
      </c>
      <c r="M10" s="105">
        <f t="shared" si="1"/>
        <v>1796.011672505969</v>
      </c>
      <c r="N10" s="106">
        <f t="shared" si="2"/>
        <v>74.833819687748715</v>
      </c>
      <c r="O10" s="108">
        <f t="shared" si="3"/>
        <v>0</v>
      </c>
      <c r="P10" s="109">
        <f t="shared" si="4"/>
        <v>-8.4995136455846136</v>
      </c>
      <c r="Q10" s="110">
        <f t="shared" si="5"/>
        <v>0.89800583625298458</v>
      </c>
      <c r="R10" s="323"/>
      <c r="S10" s="47">
        <v>0.51111111111111107</v>
      </c>
      <c r="T10" s="120">
        <v>0.63533564814814814</v>
      </c>
      <c r="U10" s="111">
        <v>56.09999999999998</v>
      </c>
      <c r="V10" s="112">
        <v>178.89638743365805</v>
      </c>
      <c r="W10" s="113"/>
      <c r="X10" s="116"/>
      <c r="Y10" s="12"/>
      <c r="Z10" s="198"/>
      <c r="AA10" s="332"/>
      <c r="AB10" s="333"/>
      <c r="AC10" s="12"/>
      <c r="AD10" s="198"/>
      <c r="AE10" s="117">
        <f t="shared" si="6"/>
        <v>-203.98832749403095</v>
      </c>
      <c r="AF10" s="110">
        <f t="shared" si="7"/>
        <v>0.89800583625298447</v>
      </c>
      <c r="AG10" s="369"/>
    </row>
    <row r="11" spans="1:33" ht="15.75" customHeight="1">
      <c r="A11" s="318"/>
      <c r="B11" s="100" t="s">
        <v>185</v>
      </c>
      <c r="C11" s="371" t="s">
        <v>186</v>
      </c>
      <c r="D11" s="371"/>
      <c r="E11" s="101">
        <v>19.7</v>
      </c>
      <c r="F11" s="102">
        <v>2040</v>
      </c>
      <c r="G11" s="121">
        <f t="shared" si="0"/>
        <v>40188</v>
      </c>
      <c r="H11" s="62"/>
      <c r="I11" s="104">
        <v>13</v>
      </c>
      <c r="J11" s="105">
        <v>1200</v>
      </c>
      <c r="K11" s="106">
        <f t="shared" si="8"/>
        <v>92.307692307692307</v>
      </c>
      <c r="L11" s="107">
        <v>13</v>
      </c>
      <c r="M11" s="105">
        <f t="shared" si="1"/>
        <v>1083.1704896674564</v>
      </c>
      <c r="N11" s="106">
        <f t="shared" si="2"/>
        <v>83.320806897496652</v>
      </c>
      <c r="O11" s="123">
        <f t="shared" si="3"/>
        <v>0</v>
      </c>
      <c r="P11" s="124">
        <f t="shared" si="4"/>
        <v>-8.9868854101956543</v>
      </c>
      <c r="Q11" s="125">
        <f t="shared" si="5"/>
        <v>0.90264207472288038</v>
      </c>
      <c r="R11" s="323"/>
      <c r="S11" s="47">
        <v>0.6381944444444444</v>
      </c>
      <c r="T11" s="120">
        <v>0.71666666666666656</v>
      </c>
      <c r="U11" s="111">
        <v>5</v>
      </c>
      <c r="V11" s="112">
        <v>113.00160147233882</v>
      </c>
      <c r="W11" s="113"/>
      <c r="X11" s="116"/>
      <c r="Y11" s="12"/>
      <c r="Z11" s="198"/>
      <c r="AA11" s="332"/>
      <c r="AB11" s="333"/>
      <c r="AC11" s="12"/>
      <c r="AD11" s="198"/>
      <c r="AE11" s="117">
        <f t="shared" si="6"/>
        <v>-116.82951033254358</v>
      </c>
      <c r="AF11" s="110">
        <f t="shared" si="7"/>
        <v>0.90264207472288038</v>
      </c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9">AVERAGE(I5:I20)</f>
        <v>20.714285714285715</v>
      </c>
      <c r="J21" s="137">
        <f t="shared" si="9"/>
        <v>1771.4285714285713</v>
      </c>
      <c r="K21" s="138">
        <f t="shared" ref="K21" si="10">J21/I21</f>
        <v>85.517241379310335</v>
      </c>
      <c r="L21" s="136">
        <f t="shared" ref="L21:M21" si="11">AVERAGE(L5:L20)</f>
        <v>20.714285714285715</v>
      </c>
      <c r="M21" s="137">
        <f t="shared" si="11"/>
        <v>1590.0049911533931</v>
      </c>
      <c r="N21" s="138">
        <f t="shared" ref="N21:N28" si="12">M21/L21</f>
        <v>76.758861641887947</v>
      </c>
      <c r="O21" s="139">
        <f t="shared" ref="O21:O28" si="13">L21-I21</f>
        <v>0</v>
      </c>
      <c r="P21" s="140">
        <f t="shared" ref="P21:P28" si="14">N21-K21</f>
        <v>-8.7583797374223877</v>
      </c>
      <c r="Q21" s="141">
        <f t="shared" ref="Q21:Q28" si="15">N21/K21</f>
        <v>0.89758346274788336</v>
      </c>
      <c r="R21" s="324"/>
      <c r="S21" s="142">
        <v>0.16666666666666666</v>
      </c>
      <c r="T21" s="143">
        <v>0.71666666666666656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0</v>
      </c>
      <c r="AD21" s="180">
        <f>SUM(AD5:AD20)</f>
        <v>0</v>
      </c>
      <c r="AE21" s="168">
        <f t="shared" ref="AE21:AE28" si="16">M21-J21</f>
        <v>-181.42358027517821</v>
      </c>
      <c r="AF21" s="141">
        <f t="shared" ref="AF21:AF28" si="17">M21/J21</f>
        <v>0.89758346274788325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2843</v>
      </c>
      <c r="G22" s="148">
        <f t="shared" ref="G22:G28" si="18">E22*F22</f>
        <v>103627.35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8" si="19">F22/V22*60</f>
        <v>1898.528342237498</v>
      </c>
      <c r="N22" s="152">
        <f t="shared" si="12"/>
        <v>94.926417111874898</v>
      </c>
      <c r="O22" s="154">
        <f t="shared" si="13"/>
        <v>0</v>
      </c>
      <c r="P22" s="155">
        <f t="shared" si="14"/>
        <v>-10.073582888125102</v>
      </c>
      <c r="Q22" s="156">
        <f t="shared" si="15"/>
        <v>0.90406111535118949</v>
      </c>
      <c r="R22" s="322">
        <f>Q38</f>
        <v>0.89043163475462483</v>
      </c>
      <c r="S22" s="157">
        <v>0.16666666666666666</v>
      </c>
      <c r="T22" s="158">
        <v>0.22905092592592591</v>
      </c>
      <c r="U22" s="159"/>
      <c r="V22" s="160">
        <v>89.848540158723182</v>
      </c>
      <c r="W22" s="97"/>
      <c r="X22" s="98"/>
      <c r="Y22" s="12"/>
      <c r="Z22" s="198"/>
      <c r="AA22" s="325"/>
      <c r="AB22" s="326"/>
      <c r="AC22" s="12"/>
      <c r="AD22" s="198"/>
      <c r="AE22" s="115">
        <f t="shared" si="16"/>
        <v>-201.47165776250199</v>
      </c>
      <c r="AF22" s="156">
        <f t="shared" si="17"/>
        <v>0.90406111535118949</v>
      </c>
      <c r="AG22" s="376">
        <f>AF38</f>
        <v>0.8973881319011453</v>
      </c>
    </row>
    <row r="23" spans="1:33" ht="15.75" customHeight="1">
      <c r="A23" s="357"/>
      <c r="B23" s="163" t="s">
        <v>185</v>
      </c>
      <c r="C23" s="330" t="s">
        <v>197</v>
      </c>
      <c r="D23" s="331"/>
      <c r="E23" s="101">
        <v>31.72</v>
      </c>
      <c r="F23" s="111">
        <v>1876</v>
      </c>
      <c r="G23" s="103">
        <f t="shared" si="18"/>
        <v>59506.720000000001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1800.2072198559138</v>
      </c>
      <c r="N23" s="106">
        <f t="shared" si="12"/>
        <v>81.827600902541533</v>
      </c>
      <c r="O23" s="108">
        <f t="shared" si="13"/>
        <v>0</v>
      </c>
      <c r="P23" s="109">
        <f t="shared" si="14"/>
        <v>-9.0814900065493731</v>
      </c>
      <c r="Q23" s="110">
        <f t="shared" si="15"/>
        <v>0.9001036099279569</v>
      </c>
      <c r="R23" s="323"/>
      <c r="S23" s="47">
        <v>0.2326388888888889</v>
      </c>
      <c r="T23" s="48">
        <v>0.27605324074074072</v>
      </c>
      <c r="U23" s="111">
        <v>5.1666666666667016</v>
      </c>
      <c r="V23" s="112">
        <v>62.526135190708295</v>
      </c>
      <c r="W23" s="113"/>
      <c r="X23" s="116"/>
      <c r="Y23" s="12"/>
      <c r="Z23" s="198"/>
      <c r="AA23" s="332"/>
      <c r="AB23" s="333"/>
      <c r="AC23" s="12"/>
      <c r="AD23" s="198"/>
      <c r="AE23" s="117">
        <f t="shared" si="16"/>
        <v>-199.79278014408624</v>
      </c>
      <c r="AF23" s="110">
        <f t="shared" si="17"/>
        <v>0.9001036099279569</v>
      </c>
      <c r="AG23" s="369"/>
    </row>
    <row r="24" spans="1:33" ht="15.75" customHeight="1">
      <c r="A24" s="357"/>
      <c r="B24" s="163" t="s">
        <v>185</v>
      </c>
      <c r="C24" s="330" t="s">
        <v>198</v>
      </c>
      <c r="D24" s="331"/>
      <c r="E24" s="101">
        <v>34.79</v>
      </c>
      <c r="F24" s="111">
        <v>1985</v>
      </c>
      <c r="G24" s="103">
        <f t="shared" si="18"/>
        <v>69058.149999999994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1805.0362389262627</v>
      </c>
      <c r="N24" s="106">
        <f t="shared" si="12"/>
        <v>164.09420353875115</v>
      </c>
      <c r="O24" s="108">
        <f t="shared" si="13"/>
        <v>0</v>
      </c>
      <c r="P24" s="109">
        <f t="shared" si="14"/>
        <v>-17.723978279430668</v>
      </c>
      <c r="Q24" s="110">
        <f t="shared" si="15"/>
        <v>0.90251811946313132</v>
      </c>
      <c r="R24" s="323"/>
      <c r="S24" s="47">
        <v>0.27916666666666667</v>
      </c>
      <c r="T24" s="48">
        <v>0.32497685185185188</v>
      </c>
      <c r="U24" s="111">
        <v>5</v>
      </c>
      <c r="V24" s="112">
        <v>65.982054781818334</v>
      </c>
      <c r="W24" s="113"/>
      <c r="X24" s="116"/>
      <c r="Y24" s="12"/>
      <c r="Z24" s="198"/>
      <c r="AA24" s="332"/>
      <c r="AB24" s="333"/>
      <c r="AC24" s="12"/>
      <c r="AD24" s="198"/>
      <c r="AE24" s="117">
        <f t="shared" si="16"/>
        <v>-194.96376107373726</v>
      </c>
      <c r="AF24" s="110">
        <f t="shared" si="17"/>
        <v>0.90251811946313132</v>
      </c>
      <c r="AG24" s="369"/>
    </row>
    <row r="25" spans="1:33" ht="15.75" customHeight="1">
      <c r="A25" s="357"/>
      <c r="B25" s="163" t="s">
        <v>185</v>
      </c>
      <c r="C25" s="330" t="s">
        <v>199</v>
      </c>
      <c r="D25" s="331"/>
      <c r="E25" s="101">
        <v>33.200000000000003</v>
      </c>
      <c r="F25" s="111">
        <v>3274</v>
      </c>
      <c r="G25" s="103">
        <f t="shared" si="18"/>
        <v>108696.8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1805.6739328160659</v>
      </c>
      <c r="N25" s="106">
        <f t="shared" si="12"/>
        <v>164.15217571055143</v>
      </c>
      <c r="O25" s="108">
        <f t="shared" si="13"/>
        <v>0</v>
      </c>
      <c r="P25" s="109">
        <f t="shared" si="14"/>
        <v>-17.66600610763038</v>
      </c>
      <c r="Q25" s="110">
        <f t="shared" si="15"/>
        <v>0.9028369664080329</v>
      </c>
      <c r="R25" s="323"/>
      <c r="S25" s="47">
        <v>0.32847222222222222</v>
      </c>
      <c r="T25" s="48">
        <v>0.40401620370370372</v>
      </c>
      <c r="U25" s="111">
        <v>5.0333333333332941</v>
      </c>
      <c r="V25" s="112">
        <v>108.79040585895764</v>
      </c>
      <c r="W25" s="113"/>
      <c r="X25" s="116"/>
      <c r="Y25" s="12"/>
      <c r="Z25" s="198"/>
      <c r="AA25" s="332"/>
      <c r="AB25" s="333"/>
      <c r="AC25" s="12"/>
      <c r="AD25" s="198"/>
      <c r="AE25" s="117">
        <f t="shared" si="16"/>
        <v>-194.32606718393413</v>
      </c>
      <c r="AF25" s="110">
        <f t="shared" si="17"/>
        <v>0.9028369664080329</v>
      </c>
      <c r="AG25" s="369"/>
    </row>
    <row r="26" spans="1:33" ht="15.75" customHeight="1">
      <c r="A26" s="358"/>
      <c r="B26" s="163" t="s">
        <v>185</v>
      </c>
      <c r="C26" s="330" t="s">
        <v>200</v>
      </c>
      <c r="D26" s="331"/>
      <c r="E26" s="101">
        <v>51.44</v>
      </c>
      <c r="F26" s="111">
        <v>2913</v>
      </c>
      <c r="G26" s="103">
        <f t="shared" si="18"/>
        <v>149844.72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1785.9152450743359</v>
      </c>
      <c r="N26" s="106">
        <f t="shared" si="12"/>
        <v>93.995539214438736</v>
      </c>
      <c r="O26" s="108">
        <f t="shared" si="13"/>
        <v>0</v>
      </c>
      <c r="P26" s="109">
        <f t="shared" si="14"/>
        <v>-11.267618680298099</v>
      </c>
      <c r="Q26" s="110">
        <f t="shared" si="15"/>
        <v>0.89295762253716804</v>
      </c>
      <c r="R26" s="323"/>
      <c r="S26" s="47">
        <v>0.40694444444444444</v>
      </c>
      <c r="T26" s="48">
        <v>0.47489583333333335</v>
      </c>
      <c r="U26" s="111">
        <v>5</v>
      </c>
      <c r="V26" s="112">
        <v>97.865786454342654</v>
      </c>
      <c r="W26" s="113">
        <v>0.47489583333333335</v>
      </c>
      <c r="X26" s="116">
        <v>0.5131944444444444</v>
      </c>
      <c r="Y26" s="12"/>
      <c r="Z26" s="198"/>
      <c r="AA26" s="332"/>
      <c r="AB26" s="333"/>
      <c r="AC26" s="12"/>
      <c r="AD26" s="198"/>
      <c r="AE26" s="117">
        <f t="shared" si="16"/>
        <v>-214.08475492566413</v>
      </c>
      <c r="AF26" s="110">
        <f t="shared" si="17"/>
        <v>0.89295762253716793</v>
      </c>
      <c r="AG26" s="369"/>
    </row>
    <row r="27" spans="1:33" ht="15.75" customHeight="1">
      <c r="A27" s="358"/>
      <c r="B27" s="163" t="s">
        <v>201</v>
      </c>
      <c r="C27" s="330" t="s">
        <v>202</v>
      </c>
      <c r="D27" s="331"/>
      <c r="E27" s="101">
        <v>29.97</v>
      </c>
      <c r="F27" s="111">
        <v>2567</v>
      </c>
      <c r="G27" s="121">
        <f t="shared" si="18"/>
        <v>76932.989999999991</v>
      </c>
      <c r="H27" s="122"/>
      <c r="I27" s="107">
        <v>21</v>
      </c>
      <c r="J27" s="105">
        <v>2790</v>
      </c>
      <c r="K27" s="106">
        <f t="shared" si="8"/>
        <v>132.85714285714286</v>
      </c>
      <c r="L27" s="107">
        <v>22</v>
      </c>
      <c r="M27" s="105">
        <f t="shared" si="19"/>
        <v>2626.6346153846152</v>
      </c>
      <c r="N27" s="106">
        <f t="shared" si="12"/>
        <v>119.39248251748251</v>
      </c>
      <c r="O27" s="108">
        <f t="shared" si="13"/>
        <v>1</v>
      </c>
      <c r="P27" s="109">
        <f t="shared" si="14"/>
        <v>-13.464660339660355</v>
      </c>
      <c r="Q27" s="110">
        <f t="shared" si="15"/>
        <v>0.89865309421761019</v>
      </c>
      <c r="R27" s="323"/>
      <c r="S27" s="47">
        <v>0.5131944444444444</v>
      </c>
      <c r="T27" s="120">
        <v>0.55391203703703695</v>
      </c>
      <c r="U27" s="111">
        <v>55.149999999999906</v>
      </c>
      <c r="V27" s="112">
        <v>58.637771351173264</v>
      </c>
      <c r="W27" s="113"/>
      <c r="X27" s="116"/>
      <c r="Y27" s="12"/>
      <c r="Z27" s="198"/>
      <c r="AA27" s="332"/>
      <c r="AB27" s="333"/>
      <c r="AC27" s="12"/>
      <c r="AD27" s="198"/>
      <c r="AE27" s="117">
        <f t="shared" si="16"/>
        <v>-163.36538461538476</v>
      </c>
      <c r="AF27" s="110">
        <f t="shared" si="17"/>
        <v>0.94144609870416318</v>
      </c>
      <c r="AG27" s="369"/>
    </row>
    <row r="28" spans="1:33" ht="15.75" customHeight="1">
      <c r="A28" s="358"/>
      <c r="B28" s="163" t="s">
        <v>189</v>
      </c>
      <c r="C28" s="330" t="s">
        <v>203</v>
      </c>
      <c r="D28" s="331"/>
      <c r="E28" s="101">
        <v>63.92</v>
      </c>
      <c r="F28" s="111">
        <v>3965</v>
      </c>
      <c r="G28" s="121">
        <f t="shared" si="18"/>
        <v>253442.80000000002</v>
      </c>
      <c r="H28" s="62"/>
      <c r="I28" s="118">
        <v>24</v>
      </c>
      <c r="J28" s="105">
        <v>2000</v>
      </c>
      <c r="K28" s="106">
        <f t="shared" si="8"/>
        <v>83.333333333333329</v>
      </c>
      <c r="L28" s="107">
        <v>24</v>
      </c>
      <c r="M28" s="105">
        <f t="shared" si="19"/>
        <v>1640.1136897133624</v>
      </c>
      <c r="N28" s="106">
        <f t="shared" si="12"/>
        <v>68.338070404723439</v>
      </c>
      <c r="O28" s="123">
        <f t="shared" si="13"/>
        <v>0</v>
      </c>
      <c r="P28" s="124">
        <f t="shared" si="14"/>
        <v>-14.99526292860989</v>
      </c>
      <c r="Q28" s="125">
        <f t="shared" si="15"/>
        <v>0.82005684485668129</v>
      </c>
      <c r="R28" s="323"/>
      <c r="S28" s="47">
        <v>0.5576388888888888</v>
      </c>
      <c r="T28" s="120">
        <v>0.65836805555555544</v>
      </c>
      <c r="U28" s="111">
        <v>5.3666666666666529</v>
      </c>
      <c r="V28" s="112">
        <v>145.050920245399</v>
      </c>
      <c r="W28" s="113"/>
      <c r="X28" s="116"/>
      <c r="Y28" s="12"/>
      <c r="Z28" s="198"/>
      <c r="AA28" s="332"/>
      <c r="AB28" s="333"/>
      <c r="AC28" s="12"/>
      <c r="AD28" s="198"/>
      <c r="AE28" s="117">
        <f t="shared" si="16"/>
        <v>-359.88631028663758</v>
      </c>
      <c r="AF28" s="110">
        <f t="shared" si="17"/>
        <v>0.82005684485668118</v>
      </c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20">AVERAGE(I22:I37)</f>
        <v>18.285714285714285</v>
      </c>
      <c r="J38" s="137">
        <f t="shared" si="20"/>
        <v>2127.1428571428573</v>
      </c>
      <c r="K38" s="138">
        <f t="shared" ref="K38" si="21">J38/I38</f>
        <v>116.32812500000001</v>
      </c>
      <c r="L38" s="136">
        <f t="shared" ref="L38:M38" si="22">AVERAGE(L22:L37)</f>
        <v>18.428571428571427</v>
      </c>
      <c r="M38" s="137">
        <f t="shared" si="22"/>
        <v>1908.8727548582935</v>
      </c>
      <c r="N38" s="138">
        <f t="shared" ref="N38:N45" si="23">M38/L38</f>
        <v>103.58224251169035</v>
      </c>
      <c r="O38" s="139">
        <f t="shared" ref="O38:O45" si="24">L38-I38</f>
        <v>0.14285714285714235</v>
      </c>
      <c r="P38" s="140">
        <f t="shared" ref="P38:P45" si="25">N38-K38</f>
        <v>-12.745882488309661</v>
      </c>
      <c r="Q38" s="141">
        <f t="shared" ref="Q38:Q45" si="26">N38/K38</f>
        <v>0.89043163475462483</v>
      </c>
      <c r="R38" s="324"/>
      <c r="S38" s="142">
        <v>0.16666666666666666</v>
      </c>
      <c r="T38" s="143">
        <v>0.65836805555555544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0</v>
      </c>
      <c r="AD38" s="180">
        <f>SUM(AD22:AD37)</f>
        <v>0</v>
      </c>
      <c r="AE38" s="168">
        <f t="shared" ref="AE38:AE45" si="27">M38-J38</f>
        <v>-218.27010228456379</v>
      </c>
      <c r="AF38" s="141">
        <f t="shared" ref="AF38:AF45" si="28">M38/J38</f>
        <v>0.8973881319011453</v>
      </c>
      <c r="AG38" s="370"/>
    </row>
    <row r="39" spans="1:33" ht="15.75" customHeight="1">
      <c r="A39" s="317" t="s">
        <v>204</v>
      </c>
      <c r="B39" s="146" t="s">
        <v>189</v>
      </c>
      <c r="C39" s="320" t="s">
        <v>205</v>
      </c>
      <c r="D39" s="321"/>
      <c r="E39" s="147">
        <v>53.76</v>
      </c>
      <c r="F39" s="97">
        <v>2996</v>
      </c>
      <c r="G39" s="148">
        <f t="shared" ref="G39:G45" si="29">E39*F39</f>
        <v>161064.95999999999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5" si="30">F39/V39*60</f>
        <v>1788.1672514041902</v>
      </c>
      <c r="N39" s="152">
        <f t="shared" si="23"/>
        <v>89.408362570209505</v>
      </c>
      <c r="O39" s="154">
        <f t="shared" si="24"/>
        <v>0</v>
      </c>
      <c r="P39" s="155">
        <f t="shared" si="25"/>
        <v>-10.591637429790495</v>
      </c>
      <c r="Q39" s="156">
        <f t="shared" si="26"/>
        <v>0.8940836257020951</v>
      </c>
      <c r="R39" s="322">
        <f>Q55</f>
        <v>0.88336120434533338</v>
      </c>
      <c r="S39" s="157">
        <v>0.16666666666666666</v>
      </c>
      <c r="T39" s="158">
        <v>0.23646990740740739</v>
      </c>
      <c r="U39" s="159"/>
      <c r="V39" s="160">
        <v>100.52750930252205</v>
      </c>
      <c r="W39" s="158"/>
      <c r="X39" s="169"/>
      <c r="Y39" s="12"/>
      <c r="Z39" s="198"/>
      <c r="AA39" s="325"/>
      <c r="AB39" s="326"/>
      <c r="AC39" s="12"/>
      <c r="AD39" s="198"/>
      <c r="AE39" s="115">
        <f t="shared" si="27"/>
        <v>-211.83274859580979</v>
      </c>
      <c r="AF39" s="156">
        <f t="shared" si="28"/>
        <v>0.8940836257020951</v>
      </c>
      <c r="AG39" s="327">
        <f>AF55</f>
        <v>0.88336120434533349</v>
      </c>
    </row>
    <row r="40" spans="1:33" ht="15.75" customHeight="1">
      <c r="A40" s="318"/>
      <c r="B40" s="163" t="s">
        <v>189</v>
      </c>
      <c r="C40" s="330" t="s">
        <v>206</v>
      </c>
      <c r="D40" s="331"/>
      <c r="E40" s="101">
        <v>71.55</v>
      </c>
      <c r="F40" s="102">
        <v>2366</v>
      </c>
      <c r="G40" s="103">
        <f t="shared" si="29"/>
        <v>169287.3</v>
      </c>
      <c r="H40" s="26"/>
      <c r="I40" s="104">
        <v>22</v>
      </c>
      <c r="J40" s="105">
        <v>2000</v>
      </c>
      <c r="K40" s="106">
        <f t="shared" si="8"/>
        <v>90.909090909090907</v>
      </c>
      <c r="L40" s="107">
        <v>22</v>
      </c>
      <c r="M40" s="105">
        <f t="shared" si="30"/>
        <v>1786.7377198173044</v>
      </c>
      <c r="N40" s="106">
        <f t="shared" si="23"/>
        <v>81.215350900786561</v>
      </c>
      <c r="O40" s="108">
        <f t="shared" si="24"/>
        <v>0</v>
      </c>
      <c r="P40" s="109">
        <f t="shared" si="25"/>
        <v>-9.6937400083043457</v>
      </c>
      <c r="Q40" s="110">
        <f t="shared" si="26"/>
        <v>0.89336885990865222</v>
      </c>
      <c r="R40" s="323"/>
      <c r="S40" s="47">
        <v>0.23958333333333331</v>
      </c>
      <c r="T40" s="48">
        <v>0.29475694444444445</v>
      </c>
      <c r="U40" s="111">
        <v>5</v>
      </c>
      <c r="V40" s="112">
        <v>79.452064186855324</v>
      </c>
      <c r="W40" s="113"/>
      <c r="X40" s="116"/>
      <c r="Y40" s="12"/>
      <c r="Z40" s="198"/>
      <c r="AA40" s="332"/>
      <c r="AB40" s="333"/>
      <c r="AC40" s="12"/>
      <c r="AD40" s="198"/>
      <c r="AE40" s="117">
        <f t="shared" si="27"/>
        <v>-213.26228018269558</v>
      </c>
      <c r="AF40" s="110">
        <f t="shared" si="28"/>
        <v>0.89336885990865222</v>
      </c>
      <c r="AG40" s="328"/>
    </row>
    <row r="41" spans="1:33" ht="15.75" customHeight="1">
      <c r="A41" s="318"/>
      <c r="B41" s="163" t="s">
        <v>189</v>
      </c>
      <c r="C41" s="330" t="s">
        <v>203</v>
      </c>
      <c r="D41" s="331"/>
      <c r="E41" s="101">
        <v>63.92</v>
      </c>
      <c r="F41" s="102">
        <v>1525</v>
      </c>
      <c r="G41" s="103">
        <f t="shared" si="29"/>
        <v>97478</v>
      </c>
      <c r="H41" s="26">
        <v>2</v>
      </c>
      <c r="I41" s="104">
        <v>24</v>
      </c>
      <c r="J41" s="105">
        <v>2000</v>
      </c>
      <c r="K41" s="106">
        <f t="shared" si="8"/>
        <v>83.333333333333329</v>
      </c>
      <c r="L41" s="107">
        <v>24</v>
      </c>
      <c r="M41" s="105">
        <f t="shared" si="30"/>
        <v>1629.9999999999998</v>
      </c>
      <c r="N41" s="106">
        <f t="shared" si="23"/>
        <v>67.916666666666657</v>
      </c>
      <c r="O41" s="108">
        <f t="shared" si="24"/>
        <v>0</v>
      </c>
      <c r="P41" s="109">
        <f t="shared" si="25"/>
        <v>-15.416666666666671</v>
      </c>
      <c r="Q41" s="110">
        <f t="shared" si="26"/>
        <v>0.81499999999999995</v>
      </c>
      <c r="R41" s="323"/>
      <c r="S41" s="47">
        <v>0.29861111111111105</v>
      </c>
      <c r="T41" s="48">
        <v>0.33759259259259256</v>
      </c>
      <c r="U41" s="111">
        <v>5.5499999999999083</v>
      </c>
      <c r="V41" s="112">
        <v>56.134969325153378</v>
      </c>
      <c r="W41" s="113"/>
      <c r="X41" s="116"/>
      <c r="Y41" s="12"/>
      <c r="Z41" s="198"/>
      <c r="AA41" s="332"/>
      <c r="AB41" s="333"/>
      <c r="AC41" s="12"/>
      <c r="AD41" s="198"/>
      <c r="AE41" s="117">
        <f t="shared" si="27"/>
        <v>-370.00000000000023</v>
      </c>
      <c r="AF41" s="110">
        <f t="shared" si="28"/>
        <v>0.81499999999999984</v>
      </c>
      <c r="AG41" s="328"/>
    </row>
    <row r="42" spans="1:33" ht="15.75" customHeight="1">
      <c r="A42" s="318"/>
      <c r="B42" s="163" t="s">
        <v>189</v>
      </c>
      <c r="C42" s="330" t="s">
        <v>207</v>
      </c>
      <c r="D42" s="331"/>
      <c r="E42" s="101">
        <v>58.67</v>
      </c>
      <c r="F42" s="102">
        <v>1174</v>
      </c>
      <c r="G42" s="103">
        <f t="shared" si="29"/>
        <v>68878.58</v>
      </c>
      <c r="H42" s="26">
        <v>2</v>
      </c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1787.1743500569039</v>
      </c>
      <c r="N42" s="106">
        <f t="shared" si="23"/>
        <v>77.703232611169739</v>
      </c>
      <c r="O42" s="108">
        <f t="shared" si="24"/>
        <v>0</v>
      </c>
      <c r="P42" s="109">
        <f t="shared" si="25"/>
        <v>-9.2532891279606986</v>
      </c>
      <c r="Q42" s="110">
        <f t="shared" si="26"/>
        <v>0.89358717502845197</v>
      </c>
      <c r="R42" s="323"/>
      <c r="S42" s="47">
        <v>0.34097222222222212</v>
      </c>
      <c r="T42" s="48">
        <v>0.36833333333333323</v>
      </c>
      <c r="U42" s="111">
        <v>4.8666666666665748</v>
      </c>
      <c r="V42" s="112">
        <v>39.414173551538035</v>
      </c>
      <c r="W42" s="113"/>
      <c r="X42" s="116"/>
      <c r="Y42" s="12"/>
      <c r="Z42" s="198"/>
      <c r="AA42" s="332"/>
      <c r="AB42" s="333"/>
      <c r="AC42" s="12"/>
      <c r="AD42" s="198"/>
      <c r="AE42" s="117">
        <f t="shared" si="27"/>
        <v>-212.8256499430961</v>
      </c>
      <c r="AF42" s="110">
        <f t="shared" si="28"/>
        <v>0.89358717502845197</v>
      </c>
      <c r="AG42" s="328"/>
    </row>
    <row r="43" spans="1:33" ht="15.75" customHeight="1">
      <c r="A43" s="318"/>
      <c r="B43" s="163" t="s">
        <v>189</v>
      </c>
      <c r="C43" s="330" t="s">
        <v>208</v>
      </c>
      <c r="D43" s="331"/>
      <c r="E43" s="101">
        <v>59.54</v>
      </c>
      <c r="F43" s="102">
        <v>2978</v>
      </c>
      <c r="G43" s="103">
        <f t="shared" si="29"/>
        <v>177310.12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1794.6576036313952</v>
      </c>
      <c r="N43" s="106">
        <f t="shared" si="23"/>
        <v>78.028591462234573</v>
      </c>
      <c r="O43" s="108">
        <f t="shared" si="24"/>
        <v>0</v>
      </c>
      <c r="P43" s="109">
        <f t="shared" si="25"/>
        <v>-8.9279302768958644</v>
      </c>
      <c r="Q43" s="110">
        <f t="shared" si="26"/>
        <v>0.89732880181569752</v>
      </c>
      <c r="R43" s="323"/>
      <c r="S43" s="47">
        <v>0.37152777777777768</v>
      </c>
      <c r="T43" s="48">
        <v>0.44065972222222211</v>
      </c>
      <c r="U43" s="111">
        <v>4.5999999999999996</v>
      </c>
      <c r="V43" s="112">
        <v>99.562166977394696</v>
      </c>
      <c r="W43" s="113">
        <v>0.44065972222222211</v>
      </c>
      <c r="X43" s="116">
        <v>0.47916666666666652</v>
      </c>
      <c r="Y43" s="12"/>
      <c r="Z43" s="198"/>
      <c r="AA43" s="332"/>
      <c r="AB43" s="333"/>
      <c r="AC43" s="12"/>
      <c r="AD43" s="198"/>
      <c r="AE43" s="117">
        <f t="shared" si="27"/>
        <v>-205.3423963686048</v>
      </c>
      <c r="AF43" s="110">
        <f t="shared" si="28"/>
        <v>0.89732880181569763</v>
      </c>
      <c r="AG43" s="328"/>
    </row>
    <row r="44" spans="1:33" ht="15.75" customHeight="1">
      <c r="A44" s="318"/>
      <c r="B44" s="163" t="s">
        <v>189</v>
      </c>
      <c r="C44" s="330" t="s">
        <v>209</v>
      </c>
      <c r="D44" s="331"/>
      <c r="E44" s="101">
        <v>61.09</v>
      </c>
      <c r="F44" s="102">
        <v>3279</v>
      </c>
      <c r="G44" s="121">
        <f t="shared" si="29"/>
        <v>200314.11000000002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30"/>
        <v>1793.1455858679722</v>
      </c>
      <c r="N44" s="106">
        <f t="shared" si="23"/>
        <v>89.657279293398602</v>
      </c>
      <c r="O44" s="108">
        <f t="shared" si="24"/>
        <v>0</v>
      </c>
      <c r="P44" s="109">
        <f t="shared" si="25"/>
        <v>-10.342720706601398</v>
      </c>
      <c r="Q44" s="110">
        <f t="shared" si="26"/>
        <v>0.89657279293398606</v>
      </c>
      <c r="R44" s="323"/>
      <c r="S44" s="47">
        <v>0.47916666666666652</v>
      </c>
      <c r="T44" s="120">
        <v>0.55535879629629614</v>
      </c>
      <c r="U44" s="111">
        <v>55.449999999999953</v>
      </c>
      <c r="V44" s="112">
        <v>109.71780626767568</v>
      </c>
      <c r="W44" s="113"/>
      <c r="X44" s="116"/>
      <c r="Y44" s="12"/>
      <c r="Z44" s="198"/>
      <c r="AA44" s="332"/>
      <c r="AB44" s="333"/>
      <c r="AC44" s="12"/>
      <c r="AD44" s="198"/>
      <c r="AE44" s="117">
        <f t="shared" si="27"/>
        <v>-206.85441413202784</v>
      </c>
      <c r="AF44" s="110">
        <f t="shared" si="28"/>
        <v>0.89657279293398606</v>
      </c>
      <c r="AG44" s="328"/>
    </row>
    <row r="45" spans="1:33" ht="15.75" customHeight="1">
      <c r="A45" s="318"/>
      <c r="B45" s="163" t="s">
        <v>189</v>
      </c>
      <c r="C45" s="330" t="s">
        <v>207</v>
      </c>
      <c r="D45" s="331"/>
      <c r="E45" s="101">
        <v>58.67</v>
      </c>
      <c r="F45" s="102">
        <v>2927</v>
      </c>
      <c r="G45" s="121">
        <f t="shared" si="29"/>
        <v>171727.09</v>
      </c>
      <c r="H45" s="62"/>
      <c r="I45" s="104">
        <v>23</v>
      </c>
      <c r="J45" s="105">
        <v>2000</v>
      </c>
      <c r="K45" s="106">
        <f t="shared" si="8"/>
        <v>86.956521739130437</v>
      </c>
      <c r="L45" s="107">
        <v>23</v>
      </c>
      <c r="M45" s="105">
        <f t="shared" si="30"/>
        <v>1787.1743500569037</v>
      </c>
      <c r="N45" s="106">
        <f t="shared" si="23"/>
        <v>77.703232611169724</v>
      </c>
      <c r="O45" s="123">
        <f t="shared" si="24"/>
        <v>0</v>
      </c>
      <c r="P45" s="124">
        <f t="shared" si="25"/>
        <v>-9.2532891279607128</v>
      </c>
      <c r="Q45" s="125">
        <f t="shared" si="26"/>
        <v>0.89358717502845175</v>
      </c>
      <c r="R45" s="323"/>
      <c r="S45" s="119">
        <v>0.55902777777777757</v>
      </c>
      <c r="T45" s="120">
        <v>0.62726851851851828</v>
      </c>
      <c r="U45" s="111">
        <v>5.2833333333332533</v>
      </c>
      <c r="V45" s="112">
        <v>98.266853479856763</v>
      </c>
      <c r="W45" s="120"/>
      <c r="X45" s="189"/>
      <c r="Y45" s="12"/>
      <c r="Z45" s="198"/>
      <c r="AA45" s="332"/>
      <c r="AB45" s="333"/>
      <c r="AC45" s="12"/>
      <c r="AD45" s="198"/>
      <c r="AE45" s="117">
        <f t="shared" si="27"/>
        <v>-212.82564994309632</v>
      </c>
      <c r="AF45" s="110">
        <f t="shared" si="28"/>
        <v>0.89358717502845186</v>
      </c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31">AVERAGE(I39:I54)</f>
        <v>22.142857142857142</v>
      </c>
      <c r="J55" s="137">
        <f t="shared" si="31"/>
        <v>2000</v>
      </c>
      <c r="K55" s="138">
        <f t="shared" ref="K55" si="32">J55/I55</f>
        <v>90.322580645161295</v>
      </c>
      <c r="L55" s="136">
        <f t="shared" ref="L55:M55" si="33">AVERAGE(L39:L54)</f>
        <v>22.142857142857142</v>
      </c>
      <c r="M55" s="137">
        <f t="shared" si="33"/>
        <v>1766.722408690667</v>
      </c>
      <c r="N55" s="138">
        <f t="shared" ref="N55:N63" si="34">M55/L55</f>
        <v>79.787463618288186</v>
      </c>
      <c r="O55" s="139">
        <f t="shared" ref="O55:O63" si="35">L55-I55</f>
        <v>0</v>
      </c>
      <c r="P55" s="140">
        <f t="shared" ref="P55:P63" si="36">N55-K55</f>
        <v>-10.53511702687311</v>
      </c>
      <c r="Q55" s="141">
        <f t="shared" ref="Q55:Q63" si="37">N55/K55</f>
        <v>0.88336120434533338</v>
      </c>
      <c r="R55" s="324"/>
      <c r="S55" s="142">
        <v>0.16666666666666666</v>
      </c>
      <c r="T55" s="143">
        <v>0.62726851851851828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0</v>
      </c>
      <c r="AD55" s="191">
        <f>SUM(AD39:AD54)</f>
        <v>0</v>
      </c>
      <c r="AE55" s="168">
        <f t="shared" ref="AE55:AE63" si="38">M55-J55</f>
        <v>-233.27759130933305</v>
      </c>
      <c r="AF55" s="141">
        <f t="shared" ref="AF55:AF63" si="39">M55/J55</f>
        <v>0.88336120434533349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2595</v>
      </c>
      <c r="G56" s="148">
        <f t="shared" ref="G56:G63" si="40">E56*F56</f>
        <v>74891.7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3" si="41">F56/V56*60</f>
        <v>3191.1179423240078</v>
      </c>
      <c r="N56" s="152">
        <f t="shared" si="34"/>
        <v>167.9535759117899</v>
      </c>
      <c r="O56" s="154">
        <f t="shared" si="35"/>
        <v>0</v>
      </c>
      <c r="P56" s="155">
        <f t="shared" si="36"/>
        <v>-21.520108298736432</v>
      </c>
      <c r="Q56" s="156">
        <f t="shared" si="37"/>
        <v>0.88642165064555778</v>
      </c>
      <c r="R56" s="322">
        <f>Q72</f>
        <v>0.89551043880243153</v>
      </c>
      <c r="S56" s="157">
        <v>0.16666666666666666</v>
      </c>
      <c r="T56" s="158">
        <v>0.20054398148148148</v>
      </c>
      <c r="U56" s="159"/>
      <c r="V56" s="160">
        <v>48.791678281438813</v>
      </c>
      <c r="W56" s="158"/>
      <c r="X56" s="169"/>
      <c r="Y56" s="12"/>
      <c r="Z56" s="198"/>
      <c r="AA56" s="325"/>
      <c r="AB56" s="326"/>
      <c r="AC56" s="12"/>
      <c r="AD56" s="198"/>
      <c r="AE56" s="115">
        <f t="shared" si="38"/>
        <v>-408.8820576759922</v>
      </c>
      <c r="AF56" s="156">
        <f t="shared" si="39"/>
        <v>0.88642165064555767</v>
      </c>
      <c r="AG56" s="327">
        <f>AF72</f>
        <v>0.89551043880243142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3506</v>
      </c>
      <c r="G57" s="103">
        <f t="shared" si="40"/>
        <v>109071.66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3186.7558680766465</v>
      </c>
      <c r="N57" s="106">
        <f t="shared" si="34"/>
        <v>167.72399305666559</v>
      </c>
      <c r="O57" s="108">
        <f t="shared" si="35"/>
        <v>0</v>
      </c>
      <c r="P57" s="109">
        <f t="shared" si="36"/>
        <v>-21.749691153860738</v>
      </c>
      <c r="Q57" s="110">
        <f t="shared" si="37"/>
        <v>0.88520996335462387</v>
      </c>
      <c r="R57" s="323"/>
      <c r="S57" s="47">
        <v>0.20347222222222219</v>
      </c>
      <c r="T57" s="48">
        <v>0.24930555555555553</v>
      </c>
      <c r="U57" s="111">
        <v>5</v>
      </c>
      <c r="V57" s="112">
        <v>66.010704524712125</v>
      </c>
      <c r="W57" s="113"/>
      <c r="X57" s="116"/>
      <c r="Y57" s="12"/>
      <c r="Z57" s="198"/>
      <c r="AA57" s="332"/>
      <c r="AB57" s="333"/>
      <c r="AC57" s="12"/>
      <c r="AD57" s="198"/>
      <c r="AE57" s="117">
        <f t="shared" si="38"/>
        <v>-413.24413192335351</v>
      </c>
      <c r="AF57" s="110">
        <f t="shared" si="39"/>
        <v>0.88520996335462399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1509</v>
      </c>
      <c r="G58" s="103">
        <f t="shared" si="40"/>
        <v>58835.91</v>
      </c>
      <c r="H58" s="26"/>
      <c r="I58" s="104">
        <v>19</v>
      </c>
      <c r="J58" s="105">
        <v>3600</v>
      </c>
      <c r="K58" s="106">
        <f t="shared" si="42"/>
        <v>189.47368421052633</v>
      </c>
      <c r="L58" s="107">
        <v>19</v>
      </c>
      <c r="M58" s="105">
        <f t="shared" si="41"/>
        <v>3186.8034355198297</v>
      </c>
      <c r="N58" s="106">
        <f t="shared" si="34"/>
        <v>167.72649660630682</v>
      </c>
      <c r="O58" s="108">
        <f t="shared" si="35"/>
        <v>0</v>
      </c>
      <c r="P58" s="109">
        <f t="shared" si="36"/>
        <v>-21.747187604219505</v>
      </c>
      <c r="Q58" s="110">
        <f t="shared" si="37"/>
        <v>0.88522317653328597</v>
      </c>
      <c r="R58" s="323"/>
      <c r="S58" s="47">
        <v>0.25347222222222221</v>
      </c>
      <c r="T58" s="48">
        <v>0.27319444444444441</v>
      </c>
      <c r="U58" s="111">
        <v>6.0000000000000187</v>
      </c>
      <c r="V58" s="112">
        <v>28.4109145204405</v>
      </c>
      <c r="W58" s="113"/>
      <c r="X58" s="116"/>
      <c r="Y58" s="12"/>
      <c r="Z58" s="198"/>
      <c r="AA58" s="332"/>
      <c r="AB58" s="333"/>
      <c r="AC58" s="12"/>
      <c r="AD58" s="198"/>
      <c r="AE58" s="117">
        <f t="shared" si="38"/>
        <v>-413.19656448017031</v>
      </c>
      <c r="AF58" s="110">
        <f t="shared" si="39"/>
        <v>0.88522317653328597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5125</v>
      </c>
      <c r="G59" s="103">
        <f t="shared" si="40"/>
        <v>183936.25</v>
      </c>
      <c r="H59" s="26"/>
      <c r="I59" s="104">
        <v>19</v>
      </c>
      <c r="J59" s="105">
        <v>3600</v>
      </c>
      <c r="K59" s="106">
        <f t="shared" si="42"/>
        <v>189.47368421052633</v>
      </c>
      <c r="L59" s="107">
        <v>19</v>
      </c>
      <c r="M59" s="105">
        <f t="shared" si="41"/>
        <v>3184.8062249452723</v>
      </c>
      <c r="N59" s="106">
        <f t="shared" si="34"/>
        <v>167.6213802602775</v>
      </c>
      <c r="O59" s="108">
        <f t="shared" si="35"/>
        <v>0</v>
      </c>
      <c r="P59" s="109">
        <f t="shared" si="36"/>
        <v>-21.852303950248825</v>
      </c>
      <c r="Q59" s="110">
        <f t="shared" si="37"/>
        <v>0.88466839581813117</v>
      </c>
      <c r="R59" s="323"/>
      <c r="S59" s="47">
        <v>0.27638888888888885</v>
      </c>
      <c r="T59" s="48">
        <v>0.34343749999999995</v>
      </c>
      <c r="U59" s="111">
        <v>4.5999999999999996</v>
      </c>
      <c r="V59" s="112">
        <v>96.552185056497152</v>
      </c>
      <c r="W59" s="113"/>
      <c r="X59" s="116"/>
      <c r="Y59" s="12"/>
      <c r="Z59" s="198"/>
      <c r="AA59" s="332"/>
      <c r="AB59" s="333"/>
      <c r="AC59" s="12"/>
      <c r="AD59" s="198"/>
      <c r="AE59" s="199">
        <f t="shared" si="38"/>
        <v>-415.19377505472767</v>
      </c>
      <c r="AF59" s="200">
        <f t="shared" si="39"/>
        <v>0.88466839581813117</v>
      </c>
      <c r="AG59" s="328"/>
    </row>
    <row r="60" spans="1:33" ht="15.75" customHeight="1">
      <c r="A60" s="358"/>
      <c r="B60" s="100" t="s">
        <v>211</v>
      </c>
      <c r="C60" s="371" t="s">
        <v>216</v>
      </c>
      <c r="D60" s="371"/>
      <c r="E60" s="101">
        <v>43.96</v>
      </c>
      <c r="F60" s="105">
        <v>2007</v>
      </c>
      <c r="G60" s="103">
        <f t="shared" si="40"/>
        <v>88227.72</v>
      </c>
      <c r="H60" s="13"/>
      <c r="I60" s="104">
        <v>24</v>
      </c>
      <c r="J60" s="105">
        <v>3600</v>
      </c>
      <c r="K60" s="106">
        <f t="shared" si="42"/>
        <v>150</v>
      </c>
      <c r="L60" s="107">
        <v>24</v>
      </c>
      <c r="M60" s="105">
        <f t="shared" si="41"/>
        <v>3261.3448111128155</v>
      </c>
      <c r="N60" s="106">
        <f t="shared" si="34"/>
        <v>135.88936712970064</v>
      </c>
      <c r="O60" s="108">
        <f t="shared" si="35"/>
        <v>0</v>
      </c>
      <c r="P60" s="109">
        <f t="shared" si="36"/>
        <v>-14.110632870299355</v>
      </c>
      <c r="Q60" s="110">
        <f t="shared" si="37"/>
        <v>0.90592911419800426</v>
      </c>
      <c r="R60" s="323"/>
      <c r="S60" s="47">
        <v>0.34722222222222215</v>
      </c>
      <c r="T60" s="48">
        <v>0.37285879629629626</v>
      </c>
      <c r="U60" s="111">
        <v>5.4499999999999726</v>
      </c>
      <c r="V60" s="112">
        <v>36.923418704356827</v>
      </c>
      <c r="W60" s="113"/>
      <c r="X60" s="116"/>
      <c r="Y60" s="12"/>
      <c r="Z60" s="198"/>
      <c r="AA60" s="332"/>
      <c r="AB60" s="333"/>
      <c r="AC60" s="12"/>
      <c r="AD60" s="198"/>
      <c r="AE60" s="199">
        <f t="shared" si="38"/>
        <v>-338.65518888718452</v>
      </c>
      <c r="AF60" s="200">
        <f t="shared" si="39"/>
        <v>0.90592911419800426</v>
      </c>
      <c r="AG60" s="328"/>
    </row>
    <row r="61" spans="1:33" ht="15.75" customHeight="1">
      <c r="A61" s="358"/>
      <c r="B61" s="100" t="s">
        <v>211</v>
      </c>
      <c r="C61" s="371" t="s">
        <v>217</v>
      </c>
      <c r="D61" s="371"/>
      <c r="E61" s="101">
        <v>46.93</v>
      </c>
      <c r="F61" s="105">
        <v>1744</v>
      </c>
      <c r="G61" s="121">
        <f t="shared" si="40"/>
        <v>81845.919999999998</v>
      </c>
      <c r="H61" s="122"/>
      <c r="I61" s="104">
        <v>24</v>
      </c>
      <c r="J61" s="105">
        <v>3600</v>
      </c>
      <c r="K61" s="106">
        <f t="shared" si="42"/>
        <v>150</v>
      </c>
      <c r="L61" s="107">
        <v>24</v>
      </c>
      <c r="M61" s="105">
        <f t="shared" si="41"/>
        <v>3258.7808943134805</v>
      </c>
      <c r="N61" s="106">
        <f t="shared" si="34"/>
        <v>135.7825372630617</v>
      </c>
      <c r="O61" s="108">
        <f t="shared" si="35"/>
        <v>0</v>
      </c>
      <c r="P61" s="109">
        <f t="shared" si="36"/>
        <v>-14.217462736938302</v>
      </c>
      <c r="Q61" s="110">
        <f t="shared" si="37"/>
        <v>0.90521691508707802</v>
      </c>
      <c r="R61" s="323"/>
      <c r="S61" s="47">
        <v>0.37638888888888883</v>
      </c>
      <c r="T61" s="120">
        <v>0.39868055555555548</v>
      </c>
      <c r="U61" s="111">
        <v>5.083333333333302</v>
      </c>
      <c r="V61" s="112">
        <v>32.110167388852403</v>
      </c>
      <c r="W61" s="113"/>
      <c r="X61" s="116"/>
      <c r="Y61" s="12"/>
      <c r="Z61" s="198"/>
      <c r="AA61" s="332"/>
      <c r="AB61" s="333"/>
      <c r="AC61" s="12"/>
      <c r="AD61" s="198"/>
      <c r="AE61" s="199">
        <f t="shared" si="38"/>
        <v>-341.21910568651947</v>
      </c>
      <c r="AF61" s="200">
        <f t="shared" si="39"/>
        <v>0.90521691508707791</v>
      </c>
      <c r="AG61" s="328"/>
    </row>
    <row r="62" spans="1:33" ht="15.75" customHeight="1">
      <c r="A62" s="358"/>
      <c r="B62" s="100" t="s">
        <v>211</v>
      </c>
      <c r="C62" s="371" t="s">
        <v>218</v>
      </c>
      <c r="D62" s="371"/>
      <c r="E62" s="101">
        <v>38.479999999999997</v>
      </c>
      <c r="F62" s="105">
        <v>5268</v>
      </c>
      <c r="G62" s="121">
        <f t="shared" si="40"/>
        <v>202712.63999999998</v>
      </c>
      <c r="H62" s="62"/>
      <c r="I62" s="104">
        <v>20</v>
      </c>
      <c r="J62" s="105">
        <v>3600</v>
      </c>
      <c r="K62" s="106">
        <f t="shared" si="42"/>
        <v>180</v>
      </c>
      <c r="L62" s="107">
        <v>20</v>
      </c>
      <c r="M62" s="105">
        <f t="shared" si="41"/>
        <v>3263.0765221447596</v>
      </c>
      <c r="N62" s="106">
        <f t="shared" si="34"/>
        <v>163.15382610723799</v>
      </c>
      <c r="O62" s="123">
        <f t="shared" si="35"/>
        <v>0</v>
      </c>
      <c r="P62" s="124">
        <f t="shared" si="36"/>
        <v>-16.84617389276201</v>
      </c>
      <c r="Q62" s="125">
        <f t="shared" si="37"/>
        <v>0.906410145040211</v>
      </c>
      <c r="R62" s="323"/>
      <c r="S62" s="47">
        <v>0.40277777777777768</v>
      </c>
      <c r="T62" s="120">
        <v>0.47003472222222209</v>
      </c>
      <c r="U62" s="111">
        <v>5.8999999999999631</v>
      </c>
      <c r="V62" s="112">
        <v>96.865641321903937</v>
      </c>
      <c r="W62" s="113">
        <v>0.47003472222222209</v>
      </c>
      <c r="X62" s="116">
        <v>0.50833333333333319</v>
      </c>
      <c r="Y62" s="12"/>
      <c r="Z62" s="198"/>
      <c r="AA62" s="332"/>
      <c r="AB62" s="333"/>
      <c r="AC62" s="12"/>
      <c r="AD62" s="198"/>
      <c r="AE62" s="199">
        <f t="shared" si="38"/>
        <v>-336.92347785524044</v>
      </c>
      <c r="AF62" s="200">
        <f t="shared" si="39"/>
        <v>0.906410145040211</v>
      </c>
      <c r="AG62" s="328"/>
    </row>
    <row r="63" spans="1:33" ht="15.75" customHeight="1">
      <c r="A63" s="358"/>
      <c r="B63" s="100" t="s">
        <v>211</v>
      </c>
      <c r="C63" s="371" t="s">
        <v>219</v>
      </c>
      <c r="D63" s="371"/>
      <c r="E63" s="101">
        <v>37.799999999999997</v>
      </c>
      <c r="F63" s="105">
        <v>6624</v>
      </c>
      <c r="G63" s="121">
        <f t="shared" si="40"/>
        <v>250387.19999999998</v>
      </c>
      <c r="H63" s="62"/>
      <c r="I63" s="104">
        <v>21</v>
      </c>
      <c r="J63" s="105">
        <v>3600</v>
      </c>
      <c r="K63" s="106">
        <f t="shared" si="42"/>
        <v>171.42857142857142</v>
      </c>
      <c r="L63" s="107">
        <v>21</v>
      </c>
      <c r="M63" s="105">
        <f t="shared" si="41"/>
        <v>3258.0149390732158</v>
      </c>
      <c r="N63" s="106">
        <f t="shared" si="34"/>
        <v>155.143568527296</v>
      </c>
      <c r="O63" s="123">
        <f t="shared" si="35"/>
        <v>0</v>
      </c>
      <c r="P63" s="124">
        <f t="shared" si="36"/>
        <v>-16.285002901275419</v>
      </c>
      <c r="Q63" s="125">
        <f t="shared" si="37"/>
        <v>0.90500414974256005</v>
      </c>
      <c r="R63" s="323"/>
      <c r="S63" s="47">
        <v>0.50833333333333319</v>
      </c>
      <c r="T63" s="120">
        <v>0.5930439814814813</v>
      </c>
      <c r="U63" s="111">
        <v>55.149999999999991</v>
      </c>
      <c r="V63" s="112">
        <v>121.98839091666562</v>
      </c>
      <c r="W63" s="113"/>
      <c r="X63" s="116"/>
      <c r="Y63" s="12"/>
      <c r="Z63" s="198"/>
      <c r="AA63" s="332"/>
      <c r="AB63" s="333"/>
      <c r="AC63" s="12"/>
      <c r="AD63" s="198"/>
      <c r="AE63" s="199">
        <f t="shared" si="38"/>
        <v>-341.98506092678417</v>
      </c>
      <c r="AF63" s="200">
        <f t="shared" si="39"/>
        <v>0.90500414974255994</v>
      </c>
      <c r="AG63" s="328"/>
    </row>
    <row r="64" spans="1:33" ht="15.75" customHeight="1">
      <c r="A64" s="358"/>
      <c r="B64" s="100"/>
      <c r="C64" s="371"/>
      <c r="D64" s="371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13"/>
      <c r="X64" s="116"/>
      <c r="Y64" s="12"/>
      <c r="Z64" s="198"/>
      <c r="AA64" s="332"/>
      <c r="AB64" s="333"/>
      <c r="AC64" s="12"/>
      <c r="AD64" s="198"/>
      <c r="AE64" s="199"/>
      <c r="AF64" s="200"/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43">AVERAGE(I56:I71)</f>
        <v>20.625</v>
      </c>
      <c r="J72" s="137">
        <f t="shared" si="43"/>
        <v>3600</v>
      </c>
      <c r="K72" s="138">
        <f t="shared" ref="K72:K74" si="44">J72/I72</f>
        <v>174.54545454545453</v>
      </c>
      <c r="L72" s="136">
        <f t="shared" ref="L72:M72" si="45">AVERAGE(L56:L71)</f>
        <v>20.625</v>
      </c>
      <c r="M72" s="137">
        <f t="shared" si="45"/>
        <v>3223.8375796887531</v>
      </c>
      <c r="N72" s="138">
        <f>M72/L72</f>
        <v>156.30727659096985</v>
      </c>
      <c r="O72" s="139">
        <f>L72-I72</f>
        <v>0</v>
      </c>
      <c r="P72" s="140">
        <f>N72-K72</f>
        <v>-18.238177954484684</v>
      </c>
      <c r="Q72" s="141">
        <f>N72/K72</f>
        <v>0.89551043880243153</v>
      </c>
      <c r="R72" s="324"/>
      <c r="S72" s="142">
        <v>0.16666666666666666</v>
      </c>
      <c r="T72" s="143">
        <v>0.5930439814814813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0</v>
      </c>
      <c r="AD72" s="191">
        <f>SUM(AD56:AD71)</f>
        <v>0</v>
      </c>
      <c r="AE72" s="168">
        <f>M72-J72</f>
        <v>-376.16242031124693</v>
      </c>
      <c r="AF72" s="141">
        <f>M72/J72</f>
        <v>0.89551043880243142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220</v>
      </c>
      <c r="D73" s="331"/>
      <c r="E73" s="101">
        <v>27.05</v>
      </c>
      <c r="F73" s="102">
        <v>1267</v>
      </c>
      <c r="G73" s="103">
        <f t="shared" ref="G73:G74" si="46">E73*F73</f>
        <v>34272.35</v>
      </c>
      <c r="H73" s="13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2961.6418775921861</v>
      </c>
      <c r="N73" s="106">
        <f>M73/L73</f>
        <v>493.60697959869771</v>
      </c>
      <c r="O73" s="108">
        <f>L73-I73</f>
        <v>1</v>
      </c>
      <c r="P73" s="109">
        <f>N73-K73</f>
        <v>-160.99302040130232</v>
      </c>
      <c r="Q73" s="110">
        <f>N73/K73</f>
        <v>0.75405893614222075</v>
      </c>
      <c r="R73" s="322">
        <f>Q89</f>
        <v>0.82334947113988788</v>
      </c>
      <c r="S73" s="47">
        <v>0.39930555555555558</v>
      </c>
      <c r="T73" s="48">
        <v>0.41712962962962963</v>
      </c>
      <c r="U73" s="111">
        <v>5</v>
      </c>
      <c r="V73" s="112">
        <v>25.668194583270896</v>
      </c>
      <c r="W73" s="113"/>
      <c r="X73" s="162"/>
      <c r="Y73" s="12"/>
      <c r="Z73" s="198"/>
      <c r="AA73" s="325"/>
      <c r="AB73" s="326"/>
      <c r="AC73" s="12"/>
      <c r="AD73" s="198"/>
      <c r="AE73" s="115">
        <f>M73-J73</f>
        <v>-311.35812240781388</v>
      </c>
      <c r="AF73" s="156">
        <f>M73/J73</f>
        <v>0.90487072337066488</v>
      </c>
      <c r="AG73" s="327">
        <f>AF89</f>
        <v>0.90568441825387658</v>
      </c>
    </row>
    <row r="74" spans="1:33" ht="15.75" customHeight="1">
      <c r="A74" s="318"/>
      <c r="B74" s="100" t="s">
        <v>195</v>
      </c>
      <c r="C74" s="330" t="s">
        <v>221</v>
      </c>
      <c r="D74" s="331"/>
      <c r="E74" s="101">
        <v>27.05</v>
      </c>
      <c r="F74" s="102">
        <v>2132</v>
      </c>
      <c r="G74" s="121">
        <f t="shared" si="46"/>
        <v>57670.6</v>
      </c>
      <c r="H74" s="12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2966.9683242976903</v>
      </c>
      <c r="N74" s="106">
        <f>M74/L74</f>
        <v>593.39366485953803</v>
      </c>
      <c r="O74" s="108">
        <f>L74-I74</f>
        <v>0</v>
      </c>
      <c r="P74" s="109">
        <f>N74-K74</f>
        <v>-61.206335140461988</v>
      </c>
      <c r="Q74" s="110">
        <f>N74/K74</f>
        <v>0.90649811313708828</v>
      </c>
      <c r="R74" s="323"/>
      <c r="S74" s="47">
        <v>0.4201388888888889</v>
      </c>
      <c r="T74" s="120">
        <v>0.45006944444444447</v>
      </c>
      <c r="U74" s="111">
        <v>5</v>
      </c>
      <c r="V74" s="112">
        <v>43.114717117945602</v>
      </c>
      <c r="W74" s="113"/>
      <c r="X74" s="116"/>
      <c r="Y74" s="12"/>
      <c r="Z74" s="198"/>
      <c r="AA74" s="332"/>
      <c r="AB74" s="333"/>
      <c r="AC74" s="12"/>
      <c r="AD74" s="198"/>
      <c r="AE74" s="117">
        <f>M74-J74</f>
        <v>-306.03167570230971</v>
      </c>
      <c r="AF74" s="110">
        <f>M74/J74</f>
        <v>0.90649811313708839</v>
      </c>
      <c r="AG74" s="328"/>
    </row>
    <row r="75" spans="1:33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16"/>
      <c r="Y75" s="12"/>
      <c r="Z75" s="198"/>
      <c r="AA75" s="332"/>
      <c r="AB75" s="333"/>
      <c r="AC75" s="12"/>
      <c r="AD75" s="198"/>
      <c r="AE75" s="117"/>
      <c r="AF75" s="110"/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2964.3051009449382</v>
      </c>
      <c r="N89" s="138">
        <f>M89/L89</f>
        <v>538.96456380817062</v>
      </c>
      <c r="O89" s="139">
        <f>L89-I89</f>
        <v>0.5</v>
      </c>
      <c r="P89" s="140">
        <f>N89-K89</f>
        <v>-115.6354361918294</v>
      </c>
      <c r="Q89" s="141">
        <f>N89/K89</f>
        <v>0.82334947113988788</v>
      </c>
      <c r="R89" s="324"/>
      <c r="S89" s="142">
        <v>0.25</v>
      </c>
      <c r="T89" s="143">
        <v>0.45006944444444447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0</v>
      </c>
      <c r="AD89" s="191">
        <f>SUM(AD73:AD88)</f>
        <v>0</v>
      </c>
      <c r="AE89" s="168">
        <f>M89-J89</f>
        <v>-308.6948990550618</v>
      </c>
      <c r="AF89" s="141">
        <f>M89/J89</f>
        <v>0.90568441825387658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2335</v>
      </c>
      <c r="G90" s="148">
        <f t="shared" ref="G90:G91" si="50">E90*F90</f>
        <v>36215.85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2353.211983762124</v>
      </c>
      <c r="N90" s="152">
        <f>M90/L90</f>
        <v>392.20199729368733</v>
      </c>
      <c r="O90" s="154">
        <f>L90-I90</f>
        <v>0</v>
      </c>
      <c r="P90" s="155">
        <f>N90-K90</f>
        <v>-41.131336039645987</v>
      </c>
      <c r="Q90" s="156">
        <f>N90/K90</f>
        <v>0.90508153221620158</v>
      </c>
      <c r="R90" s="322">
        <f>Q106</f>
        <v>0.90442100637359568</v>
      </c>
      <c r="S90" s="157">
        <v>0.25</v>
      </c>
      <c r="T90" s="158">
        <v>0.2913425925925926</v>
      </c>
      <c r="U90" s="159"/>
      <c r="V90" s="160">
        <v>59.535647857792867</v>
      </c>
      <c r="W90" s="158"/>
      <c r="X90" s="169"/>
      <c r="Y90" s="12"/>
      <c r="Z90" s="198"/>
      <c r="AA90" s="325"/>
      <c r="AB90" s="326"/>
      <c r="AC90" s="12"/>
      <c r="AD90" s="198"/>
      <c r="AE90" s="115">
        <f>M90-J90</f>
        <v>-246.78801623787604</v>
      </c>
      <c r="AF90" s="156">
        <f>M90/J90</f>
        <v>0.90508153221620158</v>
      </c>
      <c r="AG90" s="327">
        <f>AF106</f>
        <v>0.90442100637359557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2491</v>
      </c>
      <c r="G91" s="103">
        <f t="shared" si="50"/>
        <v>37389.909999999996</v>
      </c>
      <c r="H91" s="26"/>
      <c r="I91" s="104">
        <v>6</v>
      </c>
      <c r="J91" s="105">
        <v>2600</v>
      </c>
      <c r="K91" s="106">
        <f t="shared" si="42"/>
        <v>433.33333333333331</v>
      </c>
      <c r="L91" s="107">
        <v>6</v>
      </c>
      <c r="M91" s="105">
        <f>F91/V91*60</f>
        <v>2349.7772493805733</v>
      </c>
      <c r="N91" s="106">
        <f>M91/L91</f>
        <v>391.62954156342886</v>
      </c>
      <c r="O91" s="108">
        <f>L91-I91</f>
        <v>0</v>
      </c>
      <c r="P91" s="109">
        <f>N91-K91</f>
        <v>-41.703791769904456</v>
      </c>
      <c r="Q91" s="110">
        <f>N91/K91</f>
        <v>0.90376048053098967</v>
      </c>
      <c r="R91" s="323"/>
      <c r="S91" s="47">
        <v>0.2951388888888889</v>
      </c>
      <c r="T91" s="48">
        <v>0.33930555555555558</v>
      </c>
      <c r="U91" s="111">
        <v>5.4666666666666686</v>
      </c>
      <c r="V91" s="112">
        <v>63.606029056328317</v>
      </c>
      <c r="W91" s="113"/>
      <c r="X91" s="13"/>
      <c r="Y91" s="12"/>
      <c r="Z91" s="198"/>
      <c r="AA91" s="332"/>
      <c r="AB91" s="333"/>
      <c r="AC91" s="12"/>
      <c r="AD91" s="198"/>
      <c r="AE91" s="117">
        <f>M91-J91</f>
        <v>-250.22275061942673</v>
      </c>
      <c r="AF91" s="110">
        <f>M91/J91</f>
        <v>0.90376048053098967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2600</v>
      </c>
      <c r="K106" s="138">
        <f t="shared" ref="K106" si="52">J106/I106</f>
        <v>433.33333333333331</v>
      </c>
      <c r="L106" s="136">
        <f t="shared" ref="L106:M106" si="53">AVERAGE(L90:L105)</f>
        <v>6</v>
      </c>
      <c r="M106" s="137">
        <f t="shared" si="53"/>
        <v>2351.4946165713486</v>
      </c>
      <c r="N106" s="138">
        <f>M106/L106</f>
        <v>391.91576942855812</v>
      </c>
      <c r="O106" s="139">
        <f>L106-I106</f>
        <v>0</v>
      </c>
      <c r="P106" s="140">
        <f>N106-K106</f>
        <v>-41.417563904775193</v>
      </c>
      <c r="Q106" s="141">
        <f>N106/K106</f>
        <v>0.90442100637359568</v>
      </c>
      <c r="R106" s="324"/>
      <c r="S106" s="142">
        <v>0.25</v>
      </c>
      <c r="T106" s="143">
        <v>0.33930555555555558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0</v>
      </c>
      <c r="AD106" s="191">
        <f>SUM(AD90:AD105)</f>
        <v>0</v>
      </c>
      <c r="AE106" s="168">
        <f>M106-J106</f>
        <v>-248.50538342865138</v>
      </c>
      <c r="AF106" s="141">
        <f>M106/J106</f>
        <v>0.90442100637359557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287</v>
      </c>
      <c r="G107" s="148">
        <f t="shared" ref="G107:G108" si="54">E107*F107</f>
        <v>12909.259999999998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1607.9855331561539</v>
      </c>
      <c r="N107" s="152">
        <f>M107/L107</f>
        <v>76.570739674102569</v>
      </c>
      <c r="O107" s="154">
        <f>L107-I107</f>
        <v>0</v>
      </c>
      <c r="P107" s="155">
        <f>N107-K107</f>
        <v>-9.1435460401831392</v>
      </c>
      <c r="Q107" s="156">
        <f>N107/K107</f>
        <v>0.89332529619786338</v>
      </c>
      <c r="R107" s="322">
        <f>Q123</f>
        <v>0.91601663923336618</v>
      </c>
      <c r="S107" s="157">
        <v>0.7354166666666665</v>
      </c>
      <c r="T107" s="158">
        <v>0.7428472222222221</v>
      </c>
      <c r="U107" s="159"/>
      <c r="V107" s="160">
        <v>10.709051571005483</v>
      </c>
      <c r="W107" s="158"/>
      <c r="X107" s="169"/>
      <c r="Y107" s="196"/>
      <c r="Z107" s="197"/>
      <c r="AA107" s="325"/>
      <c r="AB107" s="326"/>
      <c r="AC107" s="196"/>
      <c r="AD107" s="197"/>
      <c r="AE107" s="115">
        <f>M107-J107</f>
        <v>-192.01446684384609</v>
      </c>
      <c r="AF107" s="156">
        <f>M107/J107</f>
        <v>0.89332529619786327</v>
      </c>
      <c r="AG107" s="327">
        <f>AF123</f>
        <v>0.89420671925161943</v>
      </c>
    </row>
    <row r="108" spans="1:33" ht="15.75" customHeight="1">
      <c r="A108" s="318"/>
      <c r="B108" s="163" t="s">
        <v>187</v>
      </c>
      <c r="C108" s="330" t="s">
        <v>227</v>
      </c>
      <c r="D108" s="331"/>
      <c r="E108" s="101">
        <v>57.3</v>
      </c>
      <c r="F108" s="102">
        <v>2902</v>
      </c>
      <c r="G108" s="103">
        <f t="shared" si="54"/>
        <v>166284.6</v>
      </c>
      <c r="H108" s="26"/>
      <c r="I108" s="104">
        <v>21</v>
      </c>
      <c r="J108" s="105">
        <v>2000</v>
      </c>
      <c r="K108" s="106">
        <f t="shared" ref="K108" si="55">J108/I108</f>
        <v>95.238095238095241</v>
      </c>
      <c r="L108" s="107">
        <v>20</v>
      </c>
      <c r="M108" s="105">
        <f>F108/V108*60</f>
        <v>1790</v>
      </c>
      <c r="N108" s="106">
        <f>M108/L108</f>
        <v>89.5</v>
      </c>
      <c r="O108" s="108">
        <f>L108-I108</f>
        <v>-1</v>
      </c>
      <c r="P108" s="109">
        <f>N108-K108</f>
        <v>-5.7380952380952408</v>
      </c>
      <c r="Q108" s="110">
        <f>N108/K108</f>
        <v>0.93974999999999997</v>
      </c>
      <c r="R108" s="323"/>
      <c r="S108" s="47">
        <v>0.74652777777777757</v>
      </c>
      <c r="T108" s="48">
        <v>0.81407407407407384</v>
      </c>
      <c r="U108" s="111">
        <v>5.2999999999998693</v>
      </c>
      <c r="V108" s="112">
        <v>97.273743016759781</v>
      </c>
      <c r="W108" s="113"/>
      <c r="X108" s="116"/>
      <c r="Y108" s="12"/>
      <c r="Z108" s="198"/>
      <c r="AA108" s="332"/>
      <c r="AB108" s="333"/>
      <c r="AC108" s="12"/>
      <c r="AD108" s="198"/>
      <c r="AE108" s="117">
        <f>M108-J108</f>
        <v>-210</v>
      </c>
      <c r="AF108" s="110">
        <f>M108/J108</f>
        <v>0.89500000000000002</v>
      </c>
      <c r="AG108" s="328"/>
    </row>
    <row r="109" spans="1:33" ht="15.75" customHeight="1">
      <c r="A109" s="318"/>
      <c r="B109" s="163"/>
      <c r="C109" s="330"/>
      <c r="D109" s="331"/>
      <c r="E109" s="101"/>
      <c r="F109" s="102"/>
      <c r="G109" s="103"/>
      <c r="H109" s="26"/>
      <c r="I109" s="104"/>
      <c r="J109" s="105"/>
      <c r="K109" s="106"/>
      <c r="L109" s="107"/>
      <c r="M109" s="105"/>
      <c r="N109" s="106"/>
      <c r="O109" s="108"/>
      <c r="P109" s="109"/>
      <c r="Q109" s="110"/>
      <c r="R109" s="323"/>
      <c r="S109" s="47"/>
      <c r="T109" s="48"/>
      <c r="U109" s="111"/>
      <c r="V109" s="112"/>
      <c r="W109" s="113"/>
      <c r="X109" s="116"/>
      <c r="Y109" s="12"/>
      <c r="Z109" s="198"/>
      <c r="AA109" s="332"/>
      <c r="AB109" s="333"/>
      <c r="AC109" s="12"/>
      <c r="AD109" s="198"/>
      <c r="AE109" s="117"/>
      <c r="AF109" s="110"/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56">AVERAGE(I107:I122)</f>
        <v>21</v>
      </c>
      <c r="J123" s="137">
        <f t="shared" si="56"/>
        <v>1900</v>
      </c>
      <c r="K123" s="138">
        <f t="shared" ref="K123" si="57">J123/I123</f>
        <v>90.476190476190482</v>
      </c>
      <c r="L123" s="136">
        <f t="shared" ref="L123:M123" si="58">AVERAGE(L107:L122)</f>
        <v>20.5</v>
      </c>
      <c r="M123" s="137">
        <f t="shared" si="58"/>
        <v>1698.992766578077</v>
      </c>
      <c r="N123" s="138">
        <f>M123/L123</f>
        <v>82.877695930637898</v>
      </c>
      <c r="O123" s="139">
        <f>L123-I123</f>
        <v>-0.5</v>
      </c>
      <c r="P123" s="140">
        <f>N123-K123</f>
        <v>-7.5984945455525832</v>
      </c>
      <c r="Q123" s="141">
        <f>N123/K123</f>
        <v>0.91601663923336618</v>
      </c>
      <c r="R123" s="324"/>
      <c r="S123" s="142">
        <v>0.7354166666666665</v>
      </c>
      <c r="T123" s="143">
        <v>0.81407407407407384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4"/>
      <c r="AB123" s="355"/>
      <c r="AC123" s="179">
        <f t="shared" ref="AC123:AD123" si="60">SUM(AC107:AC122)</f>
        <v>0</v>
      </c>
      <c r="AD123" s="180">
        <f t="shared" si="60"/>
        <v>0</v>
      </c>
      <c r="AE123" s="168">
        <f>M123-J123</f>
        <v>-201.00723342192305</v>
      </c>
      <c r="AF123" s="141">
        <f>M123/J123</f>
        <v>0.89420671925161943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229</v>
      </c>
      <c r="D124" s="321"/>
      <c r="E124" s="147">
        <v>56.87</v>
      </c>
      <c r="F124" s="159">
        <v>1483</v>
      </c>
      <c r="G124" s="148">
        <f t="shared" ref="G124:G126" si="61">E124*F124</f>
        <v>84338.209999999992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1790.5607611406547</v>
      </c>
      <c r="N124" s="152">
        <f>M124/L124</f>
        <v>77.850467875680636</v>
      </c>
      <c r="O124" s="154">
        <f>L124-I124</f>
        <v>0</v>
      </c>
      <c r="P124" s="155">
        <f>N124-K124</f>
        <v>-9.1060538634498016</v>
      </c>
      <c r="Q124" s="156">
        <f>N124/K124</f>
        <v>0.89528038057032733</v>
      </c>
      <c r="R124" s="322">
        <f>Q140</f>
        <v>0.89580761377506557</v>
      </c>
      <c r="S124" s="157">
        <v>0.70833333333333337</v>
      </c>
      <c r="T124" s="158">
        <v>0.74283564814814818</v>
      </c>
      <c r="U124" s="159"/>
      <c r="V124" s="160">
        <v>49.693929371777578</v>
      </c>
      <c r="W124" s="97"/>
      <c r="X124" s="98"/>
      <c r="Y124" s="196"/>
      <c r="Z124" s="197"/>
      <c r="AA124" s="325"/>
      <c r="AB124" s="326"/>
      <c r="AC124" s="196"/>
      <c r="AD124" s="197"/>
      <c r="AE124" s="115">
        <f>M124-J124</f>
        <v>-209.43923885934532</v>
      </c>
      <c r="AF124" s="156">
        <f>M124/J124</f>
        <v>0.89528038057032733</v>
      </c>
      <c r="AG124" s="376">
        <f>AF140</f>
        <v>0.89580761377506557</v>
      </c>
    </row>
    <row r="125" spans="1:33" ht="15.75" customHeight="1">
      <c r="A125" s="357"/>
      <c r="B125" s="163" t="s">
        <v>187</v>
      </c>
      <c r="C125" s="330" t="s">
        <v>230</v>
      </c>
      <c r="D125" s="331"/>
      <c r="E125" s="101">
        <v>56.79</v>
      </c>
      <c r="F125" s="111">
        <v>2055</v>
      </c>
      <c r="G125" s="103">
        <f t="shared" si="61"/>
        <v>116703.45</v>
      </c>
      <c r="H125" s="26"/>
      <c r="I125" s="104">
        <v>23</v>
      </c>
      <c r="J125" s="105">
        <v>2000</v>
      </c>
      <c r="K125" s="106">
        <f t="shared" ref="K125:K126" si="62">J125/I125</f>
        <v>86.956521739130437</v>
      </c>
      <c r="L125" s="107">
        <v>23</v>
      </c>
      <c r="M125" s="105">
        <f>F125/V125*60</f>
        <v>1790.4716658094867</v>
      </c>
      <c r="N125" s="106">
        <f>M125/L125</f>
        <v>77.846594165629853</v>
      </c>
      <c r="O125" s="108">
        <f>L125-I125</f>
        <v>0</v>
      </c>
      <c r="P125" s="109">
        <f>N125-K125</f>
        <v>-9.1099275735005847</v>
      </c>
      <c r="Q125" s="110">
        <f>N125/K125</f>
        <v>0.89523583290474329</v>
      </c>
      <c r="R125" s="323"/>
      <c r="S125" s="47">
        <v>0.74583333333333335</v>
      </c>
      <c r="T125" s="48">
        <v>0.79364583333333338</v>
      </c>
      <c r="U125" s="111">
        <v>5</v>
      </c>
      <c r="V125" s="112">
        <v>68.864535727939085</v>
      </c>
      <c r="W125" s="113"/>
      <c r="X125" s="116"/>
      <c r="Y125" s="12"/>
      <c r="Z125" s="198"/>
      <c r="AA125" s="332"/>
      <c r="AB125" s="333"/>
      <c r="AC125" s="12"/>
      <c r="AD125" s="198"/>
      <c r="AE125" s="117">
        <f>M125-J125</f>
        <v>-209.52833419051331</v>
      </c>
      <c r="AF125" s="110">
        <f>M125/J125</f>
        <v>0.8952358329047434</v>
      </c>
      <c r="AG125" s="369"/>
    </row>
    <row r="126" spans="1:33" ht="15.75" customHeight="1">
      <c r="A126" s="357"/>
      <c r="B126" s="163" t="s">
        <v>187</v>
      </c>
      <c r="C126" s="330" t="s">
        <v>231</v>
      </c>
      <c r="D126" s="331"/>
      <c r="E126" s="101">
        <v>47.6</v>
      </c>
      <c r="F126" s="111">
        <v>1822</v>
      </c>
      <c r="G126" s="103">
        <f t="shared" si="61"/>
        <v>86727.2</v>
      </c>
      <c r="H126" s="26"/>
      <c r="I126" s="104">
        <v>23</v>
      </c>
      <c r="J126" s="105">
        <v>2000</v>
      </c>
      <c r="K126" s="106">
        <f t="shared" si="62"/>
        <v>86.956521739130437</v>
      </c>
      <c r="L126" s="107">
        <v>23</v>
      </c>
      <c r="M126" s="105">
        <f>F126/V126*60</f>
        <v>1793.8132557002516</v>
      </c>
      <c r="N126" s="106">
        <f>M126/L126</f>
        <v>77.991880682619637</v>
      </c>
      <c r="O126" s="108">
        <f>L126-I126</f>
        <v>0</v>
      </c>
      <c r="P126" s="109">
        <f>N126-K126</f>
        <v>-8.9646410565107999</v>
      </c>
      <c r="Q126" s="110">
        <f>N126/K126</f>
        <v>0.89690662785012576</v>
      </c>
      <c r="R126" s="323"/>
      <c r="S126" s="47">
        <v>0.79652777777777783</v>
      </c>
      <c r="T126" s="48">
        <v>0.83884259259259264</v>
      </c>
      <c r="U126" s="111">
        <v>5</v>
      </c>
      <c r="V126" s="112">
        <v>60.942798617755059</v>
      </c>
      <c r="W126" s="113"/>
      <c r="X126" s="116"/>
      <c r="Y126" s="12"/>
      <c r="Z126" s="198"/>
      <c r="AA126" s="332"/>
      <c r="AB126" s="333"/>
      <c r="AC126" s="12"/>
      <c r="AD126" s="198"/>
      <c r="AE126" s="117">
        <f>M126-J126</f>
        <v>-206.1867442997484</v>
      </c>
      <c r="AF126" s="110">
        <f>M126/J126</f>
        <v>0.89690662785012576</v>
      </c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3">AVERAGE(I124:I139)</f>
        <v>23</v>
      </c>
      <c r="J140" s="137">
        <f t="shared" si="63"/>
        <v>2000</v>
      </c>
      <c r="K140" s="138">
        <f t="shared" ref="K140" si="64">J140/I140</f>
        <v>86.956521739130437</v>
      </c>
      <c r="L140" s="136">
        <f t="shared" ref="L140:M140" si="65">AVERAGE(L124:L139)</f>
        <v>23</v>
      </c>
      <c r="M140" s="137">
        <f t="shared" si="65"/>
        <v>1791.6152275501311</v>
      </c>
      <c r="N140" s="138">
        <f>M140/L140</f>
        <v>77.896314241310051</v>
      </c>
      <c r="O140" s="139">
        <f>L140-I140</f>
        <v>0</v>
      </c>
      <c r="P140" s="140">
        <f>N140-K140</f>
        <v>-9.0602074978203859</v>
      </c>
      <c r="Q140" s="141">
        <f>N140/K140</f>
        <v>0.89580761377506557</v>
      </c>
      <c r="R140" s="324"/>
      <c r="S140" s="142">
        <v>0.70833333333333337</v>
      </c>
      <c r="T140" s="143">
        <v>0.83884259259259264</v>
      </c>
      <c r="U140" s="144"/>
      <c r="V140" s="166"/>
      <c r="W140" s="187"/>
      <c r="X140" s="188"/>
      <c r="Y140" s="179">
        <f t="shared" ref="Y140:Z140" si="66">SUM(Y124:Y139)</f>
        <v>0</v>
      </c>
      <c r="Z140" s="180">
        <f t="shared" si="66"/>
        <v>0</v>
      </c>
      <c r="AA140" s="354"/>
      <c r="AB140" s="355"/>
      <c r="AC140" s="179">
        <f t="shared" ref="AC140:AD140" si="67">SUM(AC124:AC139)</f>
        <v>0</v>
      </c>
      <c r="AD140" s="180">
        <f t="shared" si="67"/>
        <v>0</v>
      </c>
      <c r="AE140" s="168">
        <f>M140-J140</f>
        <v>-208.38477244986893</v>
      </c>
      <c r="AF140" s="141">
        <f>M140/J140</f>
        <v>0.89580761377506557</v>
      </c>
      <c r="AG140" s="370"/>
    </row>
    <row r="141" spans="1:33" ht="15.75" customHeight="1">
      <c r="A141" s="317" t="s">
        <v>232</v>
      </c>
      <c r="B141" s="146" t="s">
        <v>187</v>
      </c>
      <c r="C141" s="320" t="s">
        <v>233</v>
      </c>
      <c r="D141" s="321"/>
      <c r="E141" s="147">
        <v>52.21</v>
      </c>
      <c r="F141" s="97">
        <v>2493</v>
      </c>
      <c r="G141" s="148">
        <f t="shared" ref="G141:G143" si="68">E141*F141</f>
        <v>130159.53</v>
      </c>
      <c r="H141" s="149"/>
      <c r="I141" s="150">
        <v>18</v>
      </c>
      <c r="J141" s="151">
        <v>2000</v>
      </c>
      <c r="K141" s="152">
        <f>J141/I141</f>
        <v>111.11111111111111</v>
      </c>
      <c r="L141" s="153">
        <v>18</v>
      </c>
      <c r="M141" s="151">
        <f>F141/V141*60</f>
        <v>1789.3137133238399</v>
      </c>
      <c r="N141" s="152">
        <f>M141/L141</f>
        <v>99.406317406879992</v>
      </c>
      <c r="O141" s="154">
        <f>L141-I141</f>
        <v>0</v>
      </c>
      <c r="P141" s="155">
        <f>N141-K141</f>
        <v>-11.704793704231122</v>
      </c>
      <c r="Q141" s="156">
        <f>N141/K141</f>
        <v>0.89465685666191985</v>
      </c>
      <c r="R141" s="322">
        <f>Q157</f>
        <v>0.89394081842334017</v>
      </c>
      <c r="S141" s="157">
        <v>0.70833333333333337</v>
      </c>
      <c r="T141" s="158">
        <v>0.76637731481481486</v>
      </c>
      <c r="U141" s="159"/>
      <c r="V141" s="160">
        <v>83.59629666177392</v>
      </c>
      <c r="W141" s="158"/>
      <c r="X141" s="169"/>
      <c r="Y141" s="196"/>
      <c r="Z141" s="197"/>
      <c r="AA141" s="325"/>
      <c r="AB141" s="326"/>
      <c r="AC141" s="196"/>
      <c r="AD141" s="197"/>
      <c r="AE141" s="115">
        <f>M141-J141</f>
        <v>-210.68628667616008</v>
      </c>
      <c r="AF141" s="156">
        <f>M141/J141</f>
        <v>0.89465685666191996</v>
      </c>
      <c r="AG141" s="327">
        <f>AF157</f>
        <v>0.89394081842334017</v>
      </c>
    </row>
    <row r="142" spans="1:33" ht="15.75" customHeight="1">
      <c r="A142" s="318"/>
      <c r="B142" s="163" t="s">
        <v>187</v>
      </c>
      <c r="C142" s="330" t="s">
        <v>234</v>
      </c>
      <c r="D142" s="331"/>
      <c r="E142" s="101">
        <v>58.17</v>
      </c>
      <c r="F142" s="102">
        <v>2054</v>
      </c>
      <c r="G142" s="103">
        <f t="shared" si="68"/>
        <v>119481.18000000001</v>
      </c>
      <c r="H142" s="26"/>
      <c r="I142" s="104">
        <v>18</v>
      </c>
      <c r="J142" s="105">
        <v>2000</v>
      </c>
      <c r="K142" s="106">
        <f t="shared" ref="K142:K143" si="69">J142/I142</f>
        <v>111.11111111111111</v>
      </c>
      <c r="L142" s="107">
        <v>18</v>
      </c>
      <c r="M142" s="105">
        <f>F142/V142*60</f>
        <v>1787.3999999999999</v>
      </c>
      <c r="N142" s="106">
        <f>M142/L142</f>
        <v>99.3</v>
      </c>
      <c r="O142" s="108">
        <f>L142-I142</f>
        <v>0</v>
      </c>
      <c r="P142" s="109">
        <f>N142-K142</f>
        <v>-11.811111111111117</v>
      </c>
      <c r="Q142" s="110">
        <f>N142/K142</f>
        <v>0.89369999999999994</v>
      </c>
      <c r="R142" s="323"/>
      <c r="S142" s="47">
        <v>0.77013888888888893</v>
      </c>
      <c r="T142" s="48">
        <v>0.81800925925925927</v>
      </c>
      <c r="U142" s="111">
        <v>5.4166666666666607</v>
      </c>
      <c r="V142" s="112">
        <v>68.949311849613963</v>
      </c>
      <c r="W142" s="113"/>
      <c r="X142" s="116"/>
      <c r="Y142" s="12"/>
      <c r="Z142" s="198"/>
      <c r="AA142" s="332"/>
      <c r="AB142" s="333"/>
      <c r="AC142" s="12"/>
      <c r="AD142" s="198"/>
      <c r="AE142" s="117">
        <f>M142-J142</f>
        <v>-212.60000000000014</v>
      </c>
      <c r="AF142" s="110">
        <f>M142/J142</f>
        <v>0.89369999999999994</v>
      </c>
      <c r="AG142" s="328"/>
    </row>
    <row r="143" spans="1:33" ht="15.75" customHeight="1">
      <c r="A143" s="318"/>
      <c r="B143" s="163" t="s">
        <v>187</v>
      </c>
      <c r="C143" s="330" t="s">
        <v>235</v>
      </c>
      <c r="D143" s="331"/>
      <c r="E143" s="101">
        <v>50.67</v>
      </c>
      <c r="F143" s="102">
        <v>1474</v>
      </c>
      <c r="G143" s="103">
        <f t="shared" si="68"/>
        <v>74687.58</v>
      </c>
      <c r="H143" s="26"/>
      <c r="I143" s="104">
        <v>20</v>
      </c>
      <c r="J143" s="105">
        <v>2000</v>
      </c>
      <c r="K143" s="106">
        <f t="shared" si="69"/>
        <v>100</v>
      </c>
      <c r="L143" s="107">
        <v>20</v>
      </c>
      <c r="M143" s="105">
        <f>F143/V143*60</f>
        <v>1786.9311972162011</v>
      </c>
      <c r="N143" s="106">
        <f>M143/L143</f>
        <v>89.346559860810061</v>
      </c>
      <c r="O143" s="108">
        <f>L143-I143</f>
        <v>0</v>
      </c>
      <c r="P143" s="109">
        <f>N143-K143</f>
        <v>-10.653440139189939</v>
      </c>
      <c r="Q143" s="110">
        <f>N143/K143</f>
        <v>0.8934655986081006</v>
      </c>
      <c r="R143" s="323"/>
      <c r="S143" s="47">
        <v>0.82152777777777786</v>
      </c>
      <c r="T143" s="48">
        <v>0.85589120370370375</v>
      </c>
      <c r="U143" s="111">
        <v>5.0666666666667659</v>
      </c>
      <c r="V143" s="112">
        <v>49.492672206841341</v>
      </c>
      <c r="W143" s="113"/>
      <c r="X143" s="116"/>
      <c r="Y143" s="12"/>
      <c r="Z143" s="198"/>
      <c r="AA143" s="332"/>
      <c r="AB143" s="333"/>
      <c r="AC143" s="12"/>
      <c r="AD143" s="198"/>
      <c r="AE143" s="117">
        <f>M143-J143</f>
        <v>-213.0688027837989</v>
      </c>
      <c r="AF143" s="110">
        <f>M143/J143</f>
        <v>0.8934655986081006</v>
      </c>
      <c r="AG143" s="328"/>
    </row>
    <row r="144" spans="1:33" ht="15.75" customHeight="1">
      <c r="A144" s="318"/>
      <c r="B144" s="163"/>
      <c r="C144" s="330"/>
      <c r="D144" s="331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23"/>
      <c r="S144" s="47"/>
      <c r="T144" s="48"/>
      <c r="U144" s="111"/>
      <c r="V144" s="112"/>
      <c r="W144" s="113"/>
      <c r="X144" s="116"/>
      <c r="Y144" s="12"/>
      <c r="Z144" s="198"/>
      <c r="AA144" s="332"/>
      <c r="AB144" s="333"/>
      <c r="AC144" s="12"/>
      <c r="AD144" s="198"/>
      <c r="AE144" s="117"/>
      <c r="AF144" s="110"/>
      <c r="AG144" s="328"/>
    </row>
    <row r="145" spans="1:33" ht="15.75" customHeight="1">
      <c r="A145" s="318"/>
      <c r="B145" s="163"/>
      <c r="C145" s="330"/>
      <c r="D145" s="331"/>
      <c r="E145" s="101"/>
      <c r="F145" s="102"/>
      <c r="G145" s="103"/>
      <c r="H145" s="13"/>
      <c r="I145" s="104"/>
      <c r="J145" s="105"/>
      <c r="K145" s="106"/>
      <c r="L145" s="107"/>
      <c r="M145" s="105"/>
      <c r="N145" s="106"/>
      <c r="O145" s="108"/>
      <c r="P145" s="109"/>
      <c r="Q145" s="110"/>
      <c r="R145" s="323"/>
      <c r="S145" s="47"/>
      <c r="T145" s="48"/>
      <c r="U145" s="111"/>
      <c r="V145" s="112"/>
      <c r="W145" s="113"/>
      <c r="X145" s="116"/>
      <c r="Y145" s="12"/>
      <c r="Z145" s="198"/>
      <c r="AA145" s="332"/>
      <c r="AB145" s="333"/>
      <c r="AC145" s="12"/>
      <c r="AD145" s="198"/>
      <c r="AE145" s="117"/>
      <c r="AF145" s="110"/>
      <c r="AG145" s="328"/>
    </row>
    <row r="146" spans="1:33" ht="15.75" customHeight="1">
      <c r="A146" s="318"/>
      <c r="B146" s="163"/>
      <c r="C146" s="330"/>
      <c r="D146" s="331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23"/>
      <c r="S146" s="47"/>
      <c r="T146" s="120"/>
      <c r="U146" s="111"/>
      <c r="V146" s="112"/>
      <c r="W146" s="113"/>
      <c r="X146" s="116"/>
      <c r="Y146" s="12"/>
      <c r="Z146" s="198"/>
      <c r="AA146" s="332"/>
      <c r="AB146" s="333"/>
      <c r="AC146" s="12"/>
      <c r="AD146" s="198"/>
      <c r="AE146" s="117"/>
      <c r="AF146" s="110"/>
      <c r="AG146" s="328"/>
    </row>
    <row r="147" spans="1:33" ht="15.75" customHeight="1">
      <c r="A147" s="318"/>
      <c r="B147" s="163"/>
      <c r="C147" s="330"/>
      <c r="D147" s="331"/>
      <c r="E147" s="101"/>
      <c r="F147" s="102"/>
      <c r="G147" s="121"/>
      <c r="H147" s="62"/>
      <c r="I147" s="104"/>
      <c r="J147" s="105"/>
      <c r="K147" s="106"/>
      <c r="L147" s="107"/>
      <c r="M147" s="105"/>
      <c r="N147" s="106"/>
      <c r="O147" s="123"/>
      <c r="P147" s="124"/>
      <c r="Q147" s="125"/>
      <c r="R147" s="323"/>
      <c r="S147" s="119"/>
      <c r="T147" s="120"/>
      <c r="U147" s="111"/>
      <c r="V147" s="112"/>
      <c r="W147" s="120"/>
      <c r="X147" s="189"/>
      <c r="Y147" s="12"/>
      <c r="Z147" s="198"/>
      <c r="AA147" s="332"/>
      <c r="AB147" s="333"/>
      <c r="AC147" s="12"/>
      <c r="AD147" s="198"/>
      <c r="AE147" s="117"/>
      <c r="AF147" s="110"/>
      <c r="AG147" s="328"/>
    </row>
    <row r="148" spans="1:33" ht="15.75" customHeight="1">
      <c r="A148" s="318"/>
      <c r="B148" s="163"/>
      <c r="C148" s="330"/>
      <c r="D148" s="331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23"/>
      <c r="S148" s="119"/>
      <c r="T148" s="120"/>
      <c r="U148" s="111"/>
      <c r="V148" s="112"/>
      <c r="W148" s="120"/>
      <c r="X148" s="189"/>
      <c r="Y148" s="12"/>
      <c r="Z148" s="198"/>
      <c r="AA148" s="332"/>
      <c r="AB148" s="333"/>
      <c r="AC148" s="12"/>
      <c r="AD148" s="198"/>
      <c r="AE148" s="117"/>
      <c r="AF148" s="110"/>
      <c r="AG148" s="328"/>
    </row>
    <row r="149" spans="1:33" ht="15.75" customHeight="1">
      <c r="A149" s="318"/>
      <c r="B149" s="163"/>
      <c r="C149" s="330"/>
      <c r="D149" s="331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23"/>
      <c r="S149" s="119"/>
      <c r="T149" s="120"/>
      <c r="U149" s="111"/>
      <c r="V149" s="112"/>
      <c r="W149" s="120"/>
      <c r="X149" s="189"/>
      <c r="Y149" s="12"/>
      <c r="Z149" s="198"/>
      <c r="AA149" s="332"/>
      <c r="AB149" s="333"/>
      <c r="AC149" s="12"/>
      <c r="AD149" s="198"/>
      <c r="AE149" s="117"/>
      <c r="AF149" s="110"/>
      <c r="AG149" s="328"/>
    </row>
    <row r="150" spans="1:33" ht="15.75" customHeight="1">
      <c r="A150" s="318"/>
      <c r="B150" s="163"/>
      <c r="C150" s="330"/>
      <c r="D150" s="331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23"/>
      <c r="S150" s="119"/>
      <c r="T150" s="120"/>
      <c r="U150" s="111"/>
      <c r="V150" s="112"/>
      <c r="W150" s="120"/>
      <c r="X150" s="189"/>
      <c r="Y150" s="12"/>
      <c r="Z150" s="198"/>
      <c r="AA150" s="332"/>
      <c r="AB150" s="333"/>
      <c r="AC150" s="12"/>
      <c r="AD150" s="198"/>
      <c r="AE150" s="117"/>
      <c r="AF150" s="110"/>
      <c r="AG150" s="328"/>
    </row>
    <row r="151" spans="1:33" ht="15.75" customHeight="1">
      <c r="A151" s="318"/>
      <c r="B151" s="163"/>
      <c r="C151" s="330"/>
      <c r="D151" s="331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23"/>
      <c r="S151" s="119"/>
      <c r="T151" s="120"/>
      <c r="U151" s="111"/>
      <c r="V151" s="112"/>
      <c r="W151" s="120"/>
      <c r="X151" s="189"/>
      <c r="Y151" s="12"/>
      <c r="Z151" s="198"/>
      <c r="AA151" s="332"/>
      <c r="AB151" s="333"/>
      <c r="AC151" s="12"/>
      <c r="AD151" s="198"/>
      <c r="AE151" s="117"/>
      <c r="AF151" s="110"/>
      <c r="AG151" s="328"/>
    </row>
    <row r="152" spans="1:33" ht="15.75" customHeight="1">
      <c r="A152" s="318"/>
      <c r="B152" s="163"/>
      <c r="C152" s="330"/>
      <c r="D152" s="33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23"/>
      <c r="S152" s="119"/>
      <c r="T152" s="120"/>
      <c r="U152" s="111"/>
      <c r="V152" s="112"/>
      <c r="W152" s="120"/>
      <c r="X152" s="189"/>
      <c r="Y152" s="12"/>
      <c r="Z152" s="198"/>
      <c r="AA152" s="332"/>
      <c r="AB152" s="333"/>
      <c r="AC152" s="12"/>
      <c r="AD152" s="198"/>
      <c r="AE152" s="117"/>
      <c r="AF152" s="110"/>
      <c r="AG152" s="328"/>
    </row>
    <row r="153" spans="1:33" ht="15.75" customHeight="1">
      <c r="A153" s="318"/>
      <c r="B153" s="163"/>
      <c r="C153" s="330"/>
      <c r="D153" s="33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23"/>
      <c r="S153" s="119"/>
      <c r="T153" s="120"/>
      <c r="U153" s="111"/>
      <c r="V153" s="112"/>
      <c r="W153" s="120"/>
      <c r="X153" s="189"/>
      <c r="Y153" s="12"/>
      <c r="Z153" s="198"/>
      <c r="AA153" s="332"/>
      <c r="AB153" s="333"/>
      <c r="AC153" s="12"/>
      <c r="AD153" s="198"/>
      <c r="AE153" s="117"/>
      <c r="AF153" s="110"/>
      <c r="AG153" s="328"/>
    </row>
    <row r="154" spans="1:33" ht="15.75" customHeight="1">
      <c r="A154" s="318"/>
      <c r="B154" s="163"/>
      <c r="C154" s="330"/>
      <c r="D154" s="33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23"/>
      <c r="S154" s="119"/>
      <c r="T154" s="120"/>
      <c r="U154" s="111"/>
      <c r="V154" s="112"/>
      <c r="W154" s="120"/>
      <c r="X154" s="189"/>
      <c r="Y154" s="12"/>
      <c r="Z154" s="198"/>
      <c r="AA154" s="332"/>
      <c r="AB154" s="333"/>
      <c r="AC154" s="12"/>
      <c r="AD154" s="198"/>
      <c r="AE154" s="117"/>
      <c r="AF154" s="110"/>
      <c r="AG154" s="328"/>
    </row>
    <row r="155" spans="1:33" ht="15.75" customHeight="1">
      <c r="A155" s="318"/>
      <c r="B155" s="163"/>
      <c r="C155" s="330"/>
      <c r="D155" s="331"/>
      <c r="E155" s="101"/>
      <c r="F155" s="128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23"/>
      <c r="S155" s="119"/>
      <c r="T155" s="120"/>
      <c r="U155" s="111"/>
      <c r="V155" s="112"/>
      <c r="W155" s="120"/>
      <c r="X155" s="189"/>
      <c r="Y155" s="12"/>
      <c r="Z155" s="198"/>
      <c r="AA155" s="332"/>
      <c r="AB155" s="333"/>
      <c r="AC155" s="12"/>
      <c r="AD155" s="198"/>
      <c r="AE155" s="117"/>
      <c r="AF155" s="110"/>
      <c r="AG155" s="328"/>
    </row>
    <row r="156" spans="1:33" ht="15.75" customHeight="1">
      <c r="A156" s="318"/>
      <c r="B156" s="163"/>
      <c r="C156" s="330"/>
      <c r="D156" s="331"/>
      <c r="E156" s="164"/>
      <c r="F156" s="128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23"/>
      <c r="S156" s="119"/>
      <c r="T156" s="120"/>
      <c r="U156" s="130"/>
      <c r="V156" s="131"/>
      <c r="W156" s="126"/>
      <c r="X156" s="127"/>
      <c r="Y156" s="12"/>
      <c r="Z156" s="198"/>
      <c r="AA156" s="332"/>
      <c r="AB156" s="333"/>
      <c r="AC156" s="12"/>
      <c r="AD156" s="198"/>
      <c r="AE156" s="165"/>
      <c r="AF156" s="125"/>
      <c r="AG156" s="328"/>
    </row>
    <row r="157" spans="1:33" ht="15.75" customHeight="1" thickBot="1">
      <c r="A157" s="319"/>
      <c r="B157" s="133" t="s">
        <v>122</v>
      </c>
      <c r="C157" s="353"/>
      <c r="D157" s="353"/>
      <c r="E157" s="134"/>
      <c r="F157" s="167"/>
      <c r="G157" s="135"/>
      <c r="H157" s="69"/>
      <c r="I157" s="136">
        <f t="shared" ref="I157:J157" si="70">AVERAGE(I141:I156)</f>
        <v>18.666666666666668</v>
      </c>
      <c r="J157" s="137">
        <f t="shared" si="70"/>
        <v>2000</v>
      </c>
      <c r="K157" s="138">
        <f t="shared" ref="K157" si="71">J157/I157</f>
        <v>107.14285714285714</v>
      </c>
      <c r="L157" s="136">
        <f t="shared" ref="L157:M157" si="72">AVERAGE(L141:L156)</f>
        <v>18.666666666666668</v>
      </c>
      <c r="M157" s="137">
        <f t="shared" si="72"/>
        <v>1787.8816368466803</v>
      </c>
      <c r="N157" s="138">
        <f>M157/L157</f>
        <v>95.779373402500724</v>
      </c>
      <c r="O157" s="139">
        <f>L157-I157</f>
        <v>0</v>
      </c>
      <c r="P157" s="140">
        <f>N157-K157</f>
        <v>-11.363483740356415</v>
      </c>
      <c r="Q157" s="141">
        <f>N157/K157</f>
        <v>0.89394081842334017</v>
      </c>
      <c r="R157" s="324"/>
      <c r="S157" s="142">
        <v>0.70833333333333337</v>
      </c>
      <c r="T157" s="143">
        <v>0.85589120370370375</v>
      </c>
      <c r="U157" s="144"/>
      <c r="V157" s="166"/>
      <c r="W157" s="167"/>
      <c r="X157" s="138"/>
      <c r="Y157" s="179">
        <f t="shared" ref="Y157:Z157" si="73">SUM(Y141:Y156)</f>
        <v>0</v>
      </c>
      <c r="Z157" s="180">
        <f t="shared" si="73"/>
        <v>0</v>
      </c>
      <c r="AA157" s="354"/>
      <c r="AB157" s="355"/>
      <c r="AC157" s="179">
        <f t="shared" ref="AC157:AD157" si="74">SUM(AC141:AC156)</f>
        <v>0</v>
      </c>
      <c r="AD157" s="180">
        <f t="shared" si="74"/>
        <v>0</v>
      </c>
      <c r="AE157" s="168">
        <f>M157-J157</f>
        <v>-212.11836315331971</v>
      </c>
      <c r="AF157" s="141">
        <f>M157/J157</f>
        <v>0.89394081842334017</v>
      </c>
      <c r="AG157" s="329"/>
    </row>
    <row r="159" spans="1:33">
      <c r="AA159" s="360" t="s">
        <v>163</v>
      </c>
      <c r="AB159" s="360"/>
    </row>
    <row r="160" spans="1:33">
      <c r="AA160" s="360" t="s">
        <v>164</v>
      </c>
      <c r="AB160" s="360"/>
    </row>
    <row r="161" spans="27:28">
      <c r="AA161" s="360" t="s">
        <v>165</v>
      </c>
      <c r="AB161" s="360"/>
    </row>
    <row r="162" spans="27:28">
      <c r="AA162" s="360" t="s">
        <v>166</v>
      </c>
      <c r="AB162" s="360"/>
    </row>
    <row r="163" spans="27:28">
      <c r="AA163" s="360" t="s">
        <v>167</v>
      </c>
      <c r="AB163" s="360"/>
    </row>
    <row r="164" spans="27:28">
      <c r="AA164" s="360" t="s">
        <v>168</v>
      </c>
      <c r="AB164" s="360"/>
    </row>
    <row r="165" spans="27:28">
      <c r="AA165" s="360" t="s">
        <v>169</v>
      </c>
      <c r="AB165" s="360"/>
    </row>
    <row r="166" spans="27:28">
      <c r="AA166" s="360" t="s">
        <v>170</v>
      </c>
      <c r="AB166" s="360"/>
    </row>
    <row r="167" spans="27:28">
      <c r="AA167" s="360" t="s">
        <v>171</v>
      </c>
      <c r="AB167" s="360"/>
    </row>
    <row r="168" spans="27:28">
      <c r="AA168" s="360" t="s">
        <v>172</v>
      </c>
      <c r="AB168" s="360"/>
    </row>
    <row r="169" spans="27:28">
      <c r="AA169" s="360" t="s">
        <v>173</v>
      </c>
      <c r="AB169" s="360"/>
    </row>
    <row r="170" spans="27:28">
      <c r="AA170" s="360" t="s">
        <v>174</v>
      </c>
      <c r="AB170" s="360"/>
    </row>
    <row r="171" spans="27:28">
      <c r="AA171" s="360" t="s">
        <v>175</v>
      </c>
      <c r="AB171" s="360"/>
    </row>
  </sheetData>
  <mergeCells count="380"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  <mergeCell ref="AG141:AG157"/>
    <mergeCell ref="C142:D142"/>
    <mergeCell ref="AA142:AB142"/>
    <mergeCell ref="C143:D143"/>
    <mergeCell ref="AA143:AB143"/>
    <mergeCell ref="C144:D144"/>
    <mergeCell ref="AA144:AB144"/>
    <mergeCell ref="C145:D145"/>
    <mergeCell ref="AA145:AB145"/>
    <mergeCell ref="C146:D146"/>
    <mergeCell ref="C155:D155"/>
    <mergeCell ref="AA155:AB155"/>
    <mergeCell ref="C156:D156"/>
    <mergeCell ref="AA156:AB156"/>
    <mergeCell ref="C157:D157"/>
    <mergeCell ref="AA157:AB157"/>
    <mergeCell ref="C152:D152"/>
    <mergeCell ref="AA152:AB152"/>
    <mergeCell ref="C153:D153"/>
    <mergeCell ref="AA153:AB153"/>
    <mergeCell ref="C154:D154"/>
    <mergeCell ref="AA154:AB154"/>
    <mergeCell ref="AA134:AB134"/>
    <mergeCell ref="C135:D135"/>
    <mergeCell ref="AA135:AB135"/>
    <mergeCell ref="C136:D136"/>
    <mergeCell ref="AA136:AB136"/>
    <mergeCell ref="C140:D140"/>
    <mergeCell ref="AA140:AB140"/>
    <mergeCell ref="A141:A157"/>
    <mergeCell ref="C141:D141"/>
    <mergeCell ref="R141:R157"/>
    <mergeCell ref="AA141:AB141"/>
    <mergeCell ref="AA146:AB146"/>
    <mergeCell ref="C147:D147"/>
    <mergeCell ref="AA147:AB147"/>
    <mergeCell ref="C148:D148"/>
    <mergeCell ref="A124:A140"/>
    <mergeCell ref="C124:D124"/>
    <mergeCell ref="AA148:AB148"/>
    <mergeCell ref="C149:D149"/>
    <mergeCell ref="AA149:AB149"/>
    <mergeCell ref="C150:D150"/>
    <mergeCell ref="AA150:AB150"/>
    <mergeCell ref="C151:D151"/>
    <mergeCell ref="AA151:AB151"/>
    <mergeCell ref="AA111:AB111"/>
    <mergeCell ref="C112:D112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R124:R140"/>
    <mergeCell ref="AA124:AB124"/>
    <mergeCell ref="C137:D137"/>
    <mergeCell ref="AA137:AB137"/>
    <mergeCell ref="C138:D138"/>
    <mergeCell ref="AA138:AB138"/>
    <mergeCell ref="C139:D139"/>
    <mergeCell ref="AA139:AB139"/>
    <mergeCell ref="C134:D134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57">
    <cfRule type="cellIs" dxfId="692" priority="3" operator="greaterThan">
      <formula>0</formula>
    </cfRule>
  </conditionalFormatting>
  <conditionalFormatting sqref="P5:P157 AE5:AE157">
    <cfRule type="cellIs" dxfId="691" priority="6" operator="lessThan">
      <formula>0</formula>
    </cfRule>
  </conditionalFormatting>
  <conditionalFormatting sqref="Q5:Q157 AF5:AF157">
    <cfRule type="cellIs" dxfId="690" priority="4" operator="greaterThan">
      <formula>1</formula>
    </cfRule>
    <cfRule type="cellIs" dxfId="689" priority="5" operator="lessThan">
      <formula>0.8</formula>
    </cfRule>
  </conditionalFormatting>
  <conditionalFormatting sqref="AG5 R5:R157 AG107:AG124">
    <cfRule type="cellIs" dxfId="688" priority="7" operator="lessThan">
      <formula>0.8</formula>
    </cfRule>
  </conditionalFormatting>
  <conditionalFormatting sqref="AG22">
    <cfRule type="cellIs" dxfId="687" priority="12" operator="lessThan">
      <formula>0.8</formula>
    </cfRule>
  </conditionalFormatting>
  <conditionalFormatting sqref="AG37">
    <cfRule type="cellIs" dxfId="686" priority="11" operator="lessThan">
      <formula>0.8</formula>
    </cfRule>
  </conditionalFormatting>
  <conditionalFormatting sqref="AG39:AG74">
    <cfRule type="cellIs" dxfId="685" priority="9" operator="lessThan">
      <formula>0.8</formula>
    </cfRule>
  </conditionalFormatting>
  <conditionalFormatting sqref="AG80:AG88">
    <cfRule type="cellIs" dxfId="684" priority="10" operator="lessThan">
      <formula>0.8</formula>
    </cfRule>
  </conditionalFormatting>
  <conditionalFormatting sqref="AG90:AG95">
    <cfRule type="cellIs" dxfId="683" priority="8" operator="lessThan">
      <formula>0.8</formula>
    </cfRule>
  </conditionalFormatting>
  <conditionalFormatting sqref="AG139">
    <cfRule type="cellIs" dxfId="682" priority="2" operator="lessThan">
      <formula>0.8</formula>
    </cfRule>
  </conditionalFormatting>
  <conditionalFormatting sqref="AG141:AG157">
    <cfRule type="cellIs" dxfId="681" priority="1" operator="lessThan">
      <formula>0.8</formula>
    </cfRule>
  </conditionalFormatting>
  <dataValidations count="1">
    <dataValidation type="list" allowBlank="1" showInputMessage="1" showErrorMessage="1" sqref="AA5:AB157" xr:uid="{F8F063CD-53BA-49FE-A47D-558BE146AC0F}">
      <formula1>$AA$159:$AA$171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EA35A-9946-421E-9100-51A318A73BF5}">
  <sheetPr>
    <tabColor theme="9" tint="0.59999389629810485"/>
  </sheetPr>
  <dimension ref="B1:AR42"/>
  <sheetViews>
    <sheetView zoomScale="70" zoomScaleNormal="70" workbookViewId="0">
      <selection activeCell="O43" sqref="O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236</v>
      </c>
      <c r="D3" s="209"/>
      <c r="E3" s="3" t="s">
        <v>3</v>
      </c>
      <c r="F3" s="210">
        <f>'0629(18度C)'!D1+'0629(4度C)'!D1</f>
        <v>234628</v>
      </c>
      <c r="G3" s="211"/>
      <c r="H3" s="3" t="s">
        <v>4</v>
      </c>
      <c r="I3" s="212">
        <f>'0629(18度C)'!F1+'0629(4度C)'!F1</f>
        <v>7280769.8300000001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466.95569204981848</v>
      </c>
      <c r="F6" s="246" t="e">
        <f>AVERAGE(#REF!,D14:K14)</f>
        <v>#REF!</v>
      </c>
      <c r="G6" s="247">
        <f>AVERAGE(D14:K14)</f>
        <v>260.16997313031794</v>
      </c>
      <c r="H6" s="248"/>
      <c r="I6" s="247">
        <f>AVERAGE(L14:O14)</f>
        <v>94.8585231193927</v>
      </c>
      <c r="J6" s="248"/>
      <c r="K6" s="247">
        <f>AVERAGE(D32:O32)</f>
        <v>758.22628458498025</v>
      </c>
      <c r="L6" s="248"/>
      <c r="M6" s="247">
        <f>AVERAGE(P32:X32)</f>
        <v>764.93655459172692</v>
      </c>
      <c r="N6" s="248"/>
      <c r="O6" s="236">
        <f>'0629(4度C)'!Y2</f>
        <v>0</v>
      </c>
      <c r="P6" s="236">
        <f>'0629(4度C)'!Z2</f>
        <v>0</v>
      </c>
      <c r="Q6" s="236">
        <f>'0629(4度C)'!AC2</f>
        <v>0</v>
      </c>
      <c r="R6" s="236">
        <f>'0629(4度C)'!AD2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413.70391836478939</v>
      </c>
      <c r="F7" s="242" t="e">
        <f>AVERAGE(#REF!,D15:K15)</f>
        <v>#REF!</v>
      </c>
      <c r="G7" s="243">
        <f>AVERAGE(D15:K15)</f>
        <v>226.0769152217172</v>
      </c>
      <c r="H7" s="244"/>
      <c r="I7" s="243">
        <f>AVERAGE(L15:O15)</f>
        <v>85.550767222555621</v>
      </c>
      <c r="J7" s="244"/>
      <c r="K7" s="243">
        <f>AVERAGE(D33:O33)</f>
        <v>676.7944541798995</v>
      </c>
      <c r="L7" s="244"/>
      <c r="M7" s="243">
        <f>AVERAGE(P33:X33)</f>
        <v>678.16875062096324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0.89027020279086178</v>
      </c>
      <c r="F8" s="261" t="e">
        <f>AVERAGE(D16:K16,#REF!)</f>
        <v>#REF!</v>
      </c>
      <c r="G8" s="249">
        <f>AVERAGE(D16:K16)</f>
        <v>0.88791885490921452</v>
      </c>
      <c r="H8" s="250"/>
      <c r="I8" s="249">
        <f>AVERAGE(L16:O16)</f>
        <v>0.90226923005791615</v>
      </c>
      <c r="J8" s="250"/>
      <c r="K8" s="249">
        <f>AVERAGE(D34:O34)</f>
        <v>0.89066188538080426</v>
      </c>
      <c r="L8" s="250"/>
      <c r="M8" s="249">
        <f>AVERAGE(P34:X34)</f>
        <v>0.88440627157309992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91.357142857142861</v>
      </c>
      <c r="F14" s="28">
        <v>115.51724137931033</v>
      </c>
      <c r="G14" s="28">
        <v>91.666666666666657</v>
      </c>
      <c r="H14" s="28">
        <v>174.54545454545453</v>
      </c>
      <c r="I14" s="28">
        <v>654.6</v>
      </c>
      <c r="J14" s="28">
        <v>433.33333333333331</v>
      </c>
      <c r="K14" s="29" t="s">
        <v>43</v>
      </c>
      <c r="L14" s="27" t="s">
        <v>43</v>
      </c>
      <c r="M14" s="30">
        <v>90.476190476190482</v>
      </c>
      <c r="N14" s="28">
        <v>86.956521739130437</v>
      </c>
      <c r="O14" s="31">
        <v>107.14285714285714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82.842185610900046</v>
      </c>
      <c r="F15" s="35">
        <v>104.11396388633645</v>
      </c>
      <c r="G15" s="35">
        <v>82.1184121064111</v>
      </c>
      <c r="H15" s="35">
        <v>156.31382204551537</v>
      </c>
      <c r="I15" s="35">
        <v>539.17900491924877</v>
      </c>
      <c r="J15" s="35">
        <v>391.89410276189147</v>
      </c>
      <c r="K15" s="36" t="s">
        <v>43</v>
      </c>
      <c r="L15" s="34" t="s">
        <v>43</v>
      </c>
      <c r="M15" s="37">
        <v>82.899647150150088</v>
      </c>
      <c r="N15" s="35">
        <v>77.933995400730325</v>
      </c>
      <c r="O15" s="38">
        <v>95.818659116786421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0.90679483858686516</v>
      </c>
      <c r="F16" s="43">
        <f t="shared" si="0"/>
        <v>0.90128506050858426</v>
      </c>
      <c r="G16" s="43">
        <f t="shared" si="0"/>
        <v>0.89583722297903023</v>
      </c>
      <c r="H16" s="43">
        <f t="shared" si="0"/>
        <v>0.89554793880243189</v>
      </c>
      <c r="I16" s="43">
        <f t="shared" si="0"/>
        <v>0.82367706220477965</v>
      </c>
      <c r="J16" s="43">
        <f t="shared" si="0"/>
        <v>0.9043710063735958</v>
      </c>
      <c r="K16" s="44" t="s">
        <v>43</v>
      </c>
      <c r="L16" s="42" t="s">
        <v>43</v>
      </c>
      <c r="M16" s="45">
        <f t="shared" ref="M16:O16" si="1">M15/M14</f>
        <v>0.91625925797534302</v>
      </c>
      <c r="N16" s="43">
        <f t="shared" si="1"/>
        <v>0.89624094710839874</v>
      </c>
      <c r="O16" s="46">
        <f t="shared" si="1"/>
        <v>0.89430748509000668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0.40138888888888891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0.61135416666666653</v>
      </c>
      <c r="F18" s="48">
        <v>0.61002314814814795</v>
      </c>
      <c r="G18" s="48">
        <v>0.67137731481481489</v>
      </c>
      <c r="H18" s="48">
        <v>0.62148148148148141</v>
      </c>
      <c r="I18" s="48">
        <v>0.45396990740740739</v>
      </c>
      <c r="J18" s="48">
        <v>0.35236111111111112</v>
      </c>
      <c r="K18" s="48" t="s">
        <v>43</v>
      </c>
      <c r="L18" s="47" t="s">
        <v>43</v>
      </c>
      <c r="M18" s="49">
        <v>0.8028819444444445</v>
      </c>
      <c r="N18" s="48">
        <v>0.85136574074074078</v>
      </c>
      <c r="O18" s="50">
        <v>0.85589120370370375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</v>
      </c>
      <c r="F23" s="58">
        <v>16.571428571428573</v>
      </c>
      <c r="G23" s="58">
        <v>20.571428571428573</v>
      </c>
      <c r="H23" s="58">
        <v>20.625</v>
      </c>
      <c r="I23" s="58">
        <v>5.5</v>
      </c>
      <c r="J23" s="58">
        <v>6</v>
      </c>
      <c r="K23" s="59" t="s">
        <v>43</v>
      </c>
      <c r="L23" s="57" t="s">
        <v>43</v>
      </c>
      <c r="M23" s="60">
        <v>20.5</v>
      </c>
      <c r="N23" s="58">
        <v>23</v>
      </c>
      <c r="O23" s="61">
        <v>18.666666666666668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954.54545454545462</v>
      </c>
      <c r="O32" s="28">
        <v>926.08695652173913</v>
      </c>
      <c r="P32" s="27">
        <v>389.18918918918916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755.17241379310337</v>
      </c>
      <c r="W32" s="28">
        <v>1015.3846153846154</v>
      </c>
      <c r="X32" s="31">
        <v>900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287.42071579218771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747.12869009980966</v>
      </c>
      <c r="N33" s="35">
        <v>848.55083538080419</v>
      </c>
      <c r="O33" s="35">
        <v>824.07757544679623</v>
      </c>
      <c r="P33" s="34">
        <v>340.43988062001796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665.43866540555621</v>
      </c>
      <c r="W33" s="35">
        <v>908.6716524321356</v>
      </c>
      <c r="X33" s="38">
        <v>798.1248040261429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0.87822996492057359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0.90561053345431475</v>
      </c>
      <c r="N34" s="43">
        <f>N33/N32</f>
        <v>0.88895801801798524</v>
      </c>
      <c r="O34" s="43">
        <f>O33/O32</f>
        <v>0.88984902513034336</v>
      </c>
      <c r="P34" s="42">
        <f>P33/P32</f>
        <v>0.87474135992643509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0.88117448843658142</v>
      </c>
      <c r="W34" s="43">
        <f>W33/W32</f>
        <v>0.89490390012255783</v>
      </c>
      <c r="X34" s="46">
        <f>X33/X32</f>
        <v>0.88680533780682547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0.25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0.37013888888888885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0.79861111111111116</v>
      </c>
      <c r="X35" s="50">
        <v>0.75972222222222219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0.39818287037037037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0.48037037037037034</v>
      </c>
      <c r="N36" s="48">
        <v>0.54995370370370378</v>
      </c>
      <c r="O36" s="48">
        <v>0.5491435185185185</v>
      </c>
      <c r="P36" s="47">
        <v>0.85598379629629628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1.0225694444444446</v>
      </c>
      <c r="W36" s="48">
        <v>1.1878703703703701</v>
      </c>
      <c r="X36" s="50">
        <v>1.1919212962962962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4</v>
      </c>
      <c r="N37" s="58">
        <v>3.6666666666666665</v>
      </c>
      <c r="O37" s="58">
        <v>3.8333333333333335</v>
      </c>
      <c r="P37" s="57">
        <v>9.25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4.1428571428571432</v>
      </c>
      <c r="W37" s="58">
        <v>3.25</v>
      </c>
      <c r="X37" s="61">
        <v>4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B21:B22"/>
    <mergeCell ref="B23:C23"/>
    <mergeCell ref="B24:C24"/>
    <mergeCell ref="B38:C38"/>
    <mergeCell ref="B39:C3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9575-413F-46D7-9B40-1325D7B2FC86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O43" sqref="O43"/>
      <selection activeCell="O43" sqref="O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127625</v>
      </c>
      <c r="E1" s="88" t="s">
        <v>4</v>
      </c>
      <c r="F1" s="89">
        <f>SUM(G5:G140)</f>
        <v>2496786.75</v>
      </c>
      <c r="G1" s="90" t="s">
        <v>85</v>
      </c>
      <c r="H1" s="91">
        <f>L21+L38+L55+L72+L89+L106+L123+L140</f>
        <v>43.142857142857146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46202</v>
      </c>
      <c r="B2" s="295"/>
      <c r="C2" s="92" t="s">
        <v>41</v>
      </c>
      <c r="D2" s="93">
        <f>AVERAGE(N21,N38,N55,N72,N89,N106,N123,N140)</f>
        <v>677.48160240043126</v>
      </c>
      <c r="E2" s="93" t="s">
        <v>92</v>
      </c>
      <c r="F2" s="94">
        <f>F1/D1</f>
        <v>19.563461312438786</v>
      </c>
      <c r="G2" s="95" t="s">
        <v>93</v>
      </c>
      <c r="H2" s="96">
        <f>COUNT(H5:H140)</f>
        <v>11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1860</v>
      </c>
      <c r="G5" s="148">
        <f t="shared" ref="G5:G8" si="0">E5*F5</f>
        <v>47690.400000000001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3212.2095511531898</v>
      </c>
      <c r="N5" s="152">
        <f>M5/L5</f>
        <v>321.22095511531899</v>
      </c>
      <c r="O5" s="154">
        <f>L5-I5</f>
        <v>0</v>
      </c>
      <c r="P5" s="155">
        <f>N5-K5</f>
        <v>-38.779044884681014</v>
      </c>
      <c r="Q5" s="156">
        <f>N5/K5</f>
        <v>0.89228043087588604</v>
      </c>
      <c r="R5" s="322">
        <f>Q21</f>
        <v>0.87822996492057359</v>
      </c>
      <c r="S5" s="157">
        <v>0.25</v>
      </c>
      <c r="T5" s="158">
        <v>0.27412037037037035</v>
      </c>
      <c r="U5" s="159"/>
      <c r="V5" s="160">
        <v>34.742440747657753</v>
      </c>
      <c r="W5" s="161"/>
      <c r="X5" s="162"/>
      <c r="Y5" s="325"/>
      <c r="Z5" s="326"/>
      <c r="AA5" s="115">
        <f>M5-J5</f>
        <v>-387.79044884681025</v>
      </c>
      <c r="AB5" s="156">
        <f>M5/J5</f>
        <v>0.89228043087588604</v>
      </c>
      <c r="AC5" s="327">
        <f>AB21</f>
        <v>0.87822996492057348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3120</v>
      </c>
      <c r="G6" s="103">
        <f t="shared" si="0"/>
        <v>92102.399999999994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3160.2840984554382</v>
      </c>
      <c r="N6" s="106">
        <f>M6/L6</f>
        <v>287.29855440503985</v>
      </c>
      <c r="O6" s="108">
        <f>L6-I6</f>
        <v>0</v>
      </c>
      <c r="P6" s="109">
        <f>N6-K6</f>
        <v>-39.9741728676874</v>
      </c>
      <c r="Q6" s="110">
        <f>N6/K6</f>
        <v>0.87785669401539956</v>
      </c>
      <c r="R6" s="323"/>
      <c r="S6" s="47">
        <v>0.27708333333333335</v>
      </c>
      <c r="T6" s="48">
        <v>0.31821759259259264</v>
      </c>
      <c r="U6" s="111">
        <v>5</v>
      </c>
      <c r="V6" s="112">
        <v>59.235180815386947</v>
      </c>
      <c r="W6" s="113"/>
      <c r="X6" s="116"/>
      <c r="Y6" s="332"/>
      <c r="Z6" s="333"/>
      <c r="AA6" s="117">
        <f>M6-J6</f>
        <v>-439.7159015445618</v>
      </c>
      <c r="AB6" s="110">
        <f>M6/J6</f>
        <v>0.87785669401539945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3544</v>
      </c>
      <c r="G7" s="103">
        <f t="shared" si="0"/>
        <v>105788.40000000001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3159.9567638953022</v>
      </c>
      <c r="N7" s="106">
        <f>M7/L7</f>
        <v>287.26879671775475</v>
      </c>
      <c r="O7" s="108">
        <f>L7-I7</f>
        <v>0</v>
      </c>
      <c r="P7" s="109">
        <f>N7-K7</f>
        <v>-40.003930554972499</v>
      </c>
      <c r="Q7" s="110">
        <f>N7/K7</f>
        <v>0.87776576774869508</v>
      </c>
      <c r="R7" s="323"/>
      <c r="S7" s="47">
        <v>0.32222222222222224</v>
      </c>
      <c r="T7" s="48">
        <v>0.36894675925925929</v>
      </c>
      <c r="U7" s="111">
        <v>5.7666666666666355</v>
      </c>
      <c r="V7" s="112">
        <v>67.292059951439683</v>
      </c>
      <c r="W7" s="113"/>
      <c r="X7" s="116"/>
      <c r="Y7" s="332"/>
      <c r="Z7" s="333"/>
      <c r="AA7" s="117">
        <f>M7-J7</f>
        <v>-440.04323610469783</v>
      </c>
      <c r="AB7" s="110">
        <f>M7/J7</f>
        <v>0.87776576774869508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1889</v>
      </c>
      <c r="G8" s="103">
        <f t="shared" si="0"/>
        <v>53968.73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3114.0610813523267</v>
      </c>
      <c r="N8" s="106">
        <f>M8/L8</f>
        <v>259.50509011269389</v>
      </c>
      <c r="O8" s="108">
        <f>L8-I8</f>
        <v>0</v>
      </c>
      <c r="P8" s="109">
        <f>N8-K8</f>
        <v>-40.494909887306108</v>
      </c>
      <c r="Q8" s="110">
        <f>N8/K8</f>
        <v>0.86501696704231301</v>
      </c>
      <c r="R8" s="323"/>
      <c r="S8" s="47">
        <v>0.37291666666666667</v>
      </c>
      <c r="T8" s="48">
        <v>0.39818287037037037</v>
      </c>
      <c r="U8" s="111">
        <v>5.7166666666666277</v>
      </c>
      <c r="V8" s="112">
        <v>36.396203234003501</v>
      </c>
      <c r="W8" s="113"/>
      <c r="X8" s="116"/>
      <c r="Y8" s="332"/>
      <c r="Z8" s="333"/>
      <c r="AA8" s="117">
        <f>M8-J8</f>
        <v>-485.93891864767329</v>
      </c>
      <c r="AB8" s="110">
        <f>M8/J8</f>
        <v>0.86501696704231301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3161.6278737140647</v>
      </c>
      <c r="N21" s="138">
        <f>M21/L21</f>
        <v>287.42071579218771</v>
      </c>
      <c r="O21" s="139">
        <f>L21-I21</f>
        <v>0</v>
      </c>
      <c r="P21" s="140">
        <f>N21-K21</f>
        <v>-39.852011480539545</v>
      </c>
      <c r="Q21" s="141">
        <f>N21/K21</f>
        <v>0.87822996492057359</v>
      </c>
      <c r="R21" s="324"/>
      <c r="S21" s="142">
        <f>S5</f>
        <v>0.25</v>
      </c>
      <c r="T21" s="143">
        <f>INDEX(T5:T20,COUNTA(T5:T20))</f>
        <v>0.39818287037037037</v>
      </c>
      <c r="U21" s="144"/>
      <c r="V21" s="166"/>
      <c r="W21" s="167"/>
      <c r="X21" s="138"/>
      <c r="Y21" s="354"/>
      <c r="Z21" s="355"/>
      <c r="AA21" s="168">
        <f>M21-J21</f>
        <v>-438.37212628593534</v>
      </c>
      <c r="AB21" s="141">
        <f>M21/J21</f>
        <v>0.87822996492057348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2924</v>
      </c>
      <c r="G22" s="148">
        <f t="shared" ref="G22:G24" si="5">E22*F22</f>
        <v>54181.72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2985.9442811977142</v>
      </c>
      <c r="N22" s="152">
        <f>M22/L22</f>
        <v>995.31476039923803</v>
      </c>
      <c r="O22" s="154">
        <f>L22-I22</f>
        <v>0</v>
      </c>
      <c r="P22" s="155">
        <f>N22-K22</f>
        <v>-104.68523960076197</v>
      </c>
      <c r="Q22" s="156">
        <f>N22/K22</f>
        <v>0.90483160036294363</v>
      </c>
      <c r="R22" s="322">
        <f>Q38</f>
        <v>0.90561053345431475</v>
      </c>
      <c r="S22" s="157">
        <v>0.37013888888888885</v>
      </c>
      <c r="T22" s="158">
        <v>0.41093749999999996</v>
      </c>
      <c r="U22" s="159"/>
      <c r="V22" s="112">
        <v>58.755282576682234</v>
      </c>
      <c r="W22" s="161"/>
      <c r="X22" s="162"/>
      <c r="Y22" s="325"/>
      <c r="Z22" s="326"/>
      <c r="AA22" s="115">
        <f>M22-J22</f>
        <v>-314.05571880228581</v>
      </c>
      <c r="AB22" s="156">
        <f>M22/J22</f>
        <v>0.90483160036294374</v>
      </c>
      <c r="AC22" s="327">
        <f>AB38</f>
        <v>0.90561053345431475</v>
      </c>
    </row>
    <row r="23" spans="1:29" ht="15.75" customHeight="1">
      <c r="A23" s="357"/>
      <c r="B23" s="100" t="s">
        <v>120</v>
      </c>
      <c r="C23" s="330" t="s">
        <v>125</v>
      </c>
      <c r="D23" s="331"/>
      <c r="E23" s="101">
        <v>22.28</v>
      </c>
      <c r="F23" s="102">
        <v>1206</v>
      </c>
      <c r="G23" s="103">
        <f t="shared" si="5"/>
        <v>26869.68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2989.8</v>
      </c>
      <c r="N23" s="106">
        <f>M23/L23</f>
        <v>597.96</v>
      </c>
      <c r="O23" s="108">
        <f>L23-I23</f>
        <v>0</v>
      </c>
      <c r="P23" s="109">
        <f>N23-K23</f>
        <v>-62.039999999999964</v>
      </c>
      <c r="Q23" s="110">
        <f>N23/K23</f>
        <v>0.90600000000000003</v>
      </c>
      <c r="R23" s="323"/>
      <c r="S23" s="47">
        <v>0.41388888888888886</v>
      </c>
      <c r="T23" s="48">
        <v>0.43069444444444444</v>
      </c>
      <c r="U23" s="111">
        <v>5</v>
      </c>
      <c r="V23" s="112">
        <v>24.202287778446717</v>
      </c>
      <c r="W23" s="113"/>
      <c r="X23" s="116"/>
      <c r="Y23" s="332"/>
      <c r="Z23" s="333"/>
      <c r="AA23" s="117">
        <f>M23-J23</f>
        <v>-310.19999999999982</v>
      </c>
      <c r="AB23" s="110">
        <f>M23/J23</f>
        <v>0.90600000000000003</v>
      </c>
      <c r="AC23" s="328"/>
    </row>
    <row r="24" spans="1:29" ht="15.75" customHeight="1">
      <c r="A24" s="357"/>
      <c r="B24" s="100" t="s">
        <v>120</v>
      </c>
      <c r="C24" s="330" t="s">
        <v>126</v>
      </c>
      <c r="D24" s="331"/>
      <c r="E24" s="101">
        <v>17.89</v>
      </c>
      <c r="F24" s="102">
        <v>3276</v>
      </c>
      <c r="G24" s="103">
        <f t="shared" si="5"/>
        <v>58607.64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2989.8000000000006</v>
      </c>
      <c r="N24" s="106">
        <f>M24/L24</f>
        <v>747.45000000000016</v>
      </c>
      <c r="O24" s="108">
        <f>L24-I24</f>
        <v>0</v>
      </c>
      <c r="P24" s="109">
        <f>N24-K24</f>
        <v>-77.549999999999841</v>
      </c>
      <c r="Q24" s="110">
        <f>N24/K24</f>
        <v>0.90600000000000014</v>
      </c>
      <c r="R24" s="323"/>
      <c r="S24" s="47">
        <v>0.43472222222222218</v>
      </c>
      <c r="T24" s="48">
        <v>0.48037037037037034</v>
      </c>
      <c r="U24" s="111">
        <v>5.7999999999999474</v>
      </c>
      <c r="V24" s="112">
        <v>65.743527995183612</v>
      </c>
      <c r="W24" s="113"/>
      <c r="X24" s="116"/>
      <c r="Y24" s="332"/>
      <c r="Z24" s="333"/>
      <c r="AA24" s="117">
        <f>M24-J24</f>
        <v>-310.19999999999936</v>
      </c>
      <c r="AB24" s="110">
        <f>M24/J24</f>
        <v>0.90600000000000014</v>
      </c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2988.5147603992386</v>
      </c>
      <c r="N38" s="138">
        <f t="shared" ref="N38:N44" si="10">M38/L38</f>
        <v>747.12869009980966</v>
      </c>
      <c r="O38" s="139">
        <f t="shared" ref="O38:O44" si="11">L38-I38</f>
        <v>0</v>
      </c>
      <c r="P38" s="140">
        <f t="shared" ref="P38:P44" si="12">N38-K38</f>
        <v>-77.87130990019034</v>
      </c>
      <c r="Q38" s="141">
        <f t="shared" ref="Q38:Q44" si="13">N38/K38</f>
        <v>0.90561053345431475</v>
      </c>
      <c r="R38" s="324"/>
      <c r="S38" s="142">
        <f>S22</f>
        <v>0.37013888888888885</v>
      </c>
      <c r="T38" s="143">
        <f>INDEX(T22:T37,COUNTA(T22:T37))</f>
        <v>0.48037037037037034</v>
      </c>
      <c r="U38" s="144"/>
      <c r="V38" s="166"/>
      <c r="W38" s="99"/>
      <c r="X38" s="69"/>
      <c r="Y38" s="354"/>
      <c r="Z38" s="355"/>
      <c r="AA38" s="168">
        <f t="shared" ref="AA38:AA44" si="14">M38-J38</f>
        <v>-311.48523960076136</v>
      </c>
      <c r="AB38" s="141">
        <f t="shared" ref="AB38:AB44" si="15">M38/J38</f>
        <v>0.90561053345431475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127</v>
      </c>
      <c r="D39" s="321"/>
      <c r="E39" s="147">
        <v>25.2</v>
      </c>
      <c r="F39" s="97">
        <v>1608</v>
      </c>
      <c r="G39" s="148">
        <f t="shared" ref="G39:G44" si="16">E39*F39</f>
        <v>40521.599999999999</v>
      </c>
      <c r="H39" s="149"/>
      <c r="I39" s="150">
        <v>3</v>
      </c>
      <c r="J39" s="151">
        <v>3600</v>
      </c>
      <c r="K39" s="152">
        <f>J39/I39</f>
        <v>1200</v>
      </c>
      <c r="L39" s="153">
        <v>3</v>
      </c>
      <c r="M39" s="151">
        <f t="shared" ref="M39:M44" si="17">F39/V39*60</f>
        <v>3187.4288959467376</v>
      </c>
      <c r="N39" s="152">
        <f t="shared" si="10"/>
        <v>1062.4762986489125</v>
      </c>
      <c r="O39" s="154">
        <f t="shared" si="11"/>
        <v>0</v>
      </c>
      <c r="P39" s="155">
        <f t="shared" si="12"/>
        <v>-137.52370135108754</v>
      </c>
      <c r="Q39" s="156">
        <f t="shared" si="13"/>
        <v>0.88539691554076039</v>
      </c>
      <c r="R39" s="322">
        <f>Q55</f>
        <v>0.88895801801798524</v>
      </c>
      <c r="S39" s="157">
        <v>0.25</v>
      </c>
      <c r="T39" s="158">
        <v>0.27101851851851855</v>
      </c>
      <c r="U39" s="159"/>
      <c r="V39" s="160">
        <v>30.26891050736468</v>
      </c>
      <c r="W39" s="161"/>
      <c r="X39" s="162"/>
      <c r="Y39" s="325"/>
      <c r="Z39" s="326"/>
      <c r="AA39" s="115">
        <f t="shared" si="14"/>
        <v>-412.57110405326239</v>
      </c>
      <c r="AB39" s="156">
        <f t="shared" si="15"/>
        <v>0.8853969155407605</v>
      </c>
      <c r="AC39" s="327">
        <f>AB55</f>
        <v>0.88895801801798524</v>
      </c>
    </row>
    <row r="40" spans="1:29" ht="15.75" customHeight="1">
      <c r="A40" s="318"/>
      <c r="B40" s="100" t="s">
        <v>120</v>
      </c>
      <c r="C40" s="330" t="s">
        <v>128</v>
      </c>
      <c r="D40" s="331"/>
      <c r="E40" s="101">
        <v>25.03</v>
      </c>
      <c r="F40" s="102">
        <v>1524</v>
      </c>
      <c r="G40" s="103">
        <f t="shared" si="16"/>
        <v>38145.72</v>
      </c>
      <c r="H40" s="26"/>
      <c r="I40" s="104">
        <v>5</v>
      </c>
      <c r="J40" s="105">
        <v>3600</v>
      </c>
      <c r="K40" s="106">
        <f t="shared" ref="K40:K76" si="18">J40/I40</f>
        <v>720</v>
      </c>
      <c r="L40" s="107">
        <v>5</v>
      </c>
      <c r="M40" s="105">
        <f t="shared" si="17"/>
        <v>3193.496167697539</v>
      </c>
      <c r="N40" s="106">
        <f t="shared" si="10"/>
        <v>638.69923353950776</v>
      </c>
      <c r="O40" s="108">
        <f t="shared" si="11"/>
        <v>0</v>
      </c>
      <c r="P40" s="109">
        <f t="shared" si="12"/>
        <v>-81.300766460492241</v>
      </c>
      <c r="Q40" s="110">
        <f t="shared" si="13"/>
        <v>0.88708226880487184</v>
      </c>
      <c r="R40" s="323"/>
      <c r="S40" s="47">
        <v>0.28125</v>
      </c>
      <c r="T40" s="48">
        <v>0.3011226851851852</v>
      </c>
      <c r="U40" s="111">
        <v>14.733333333333292</v>
      </c>
      <c r="V40" s="112">
        <v>28.633195469254879</v>
      </c>
      <c r="W40" s="113"/>
      <c r="X40" s="116"/>
      <c r="Y40" s="332"/>
      <c r="Z40" s="333"/>
      <c r="AA40" s="117">
        <f t="shared" si="14"/>
        <v>-406.50383230246098</v>
      </c>
      <c r="AB40" s="110">
        <f t="shared" si="15"/>
        <v>0.88708226880487195</v>
      </c>
      <c r="AC40" s="328"/>
    </row>
    <row r="41" spans="1:29" ht="15.75" customHeight="1">
      <c r="A41" s="318"/>
      <c r="B41" s="100" t="s">
        <v>120</v>
      </c>
      <c r="C41" s="330" t="s">
        <v>129</v>
      </c>
      <c r="D41" s="331"/>
      <c r="E41" s="101">
        <v>18.18</v>
      </c>
      <c r="F41" s="102">
        <v>1326</v>
      </c>
      <c r="G41" s="103">
        <f t="shared" si="16"/>
        <v>24106.68</v>
      </c>
      <c r="H41" s="26"/>
      <c r="I41" s="104">
        <v>3</v>
      </c>
      <c r="J41" s="105">
        <v>3600</v>
      </c>
      <c r="K41" s="106">
        <f t="shared" si="18"/>
        <v>1200</v>
      </c>
      <c r="L41" s="107">
        <v>3</v>
      </c>
      <c r="M41" s="105">
        <f t="shared" si="17"/>
        <v>3185.9059073571771</v>
      </c>
      <c r="N41" s="106">
        <f t="shared" si="10"/>
        <v>1061.9686357857256</v>
      </c>
      <c r="O41" s="108">
        <f t="shared" si="11"/>
        <v>0</v>
      </c>
      <c r="P41" s="109">
        <f t="shared" si="12"/>
        <v>-138.03136421427439</v>
      </c>
      <c r="Q41" s="110">
        <f t="shared" si="13"/>
        <v>0.88497386315477133</v>
      </c>
      <c r="R41" s="323"/>
      <c r="S41" s="47">
        <v>0.31111111111111112</v>
      </c>
      <c r="T41" s="48">
        <v>0.32844907407407409</v>
      </c>
      <c r="U41" s="111">
        <v>15</v>
      </c>
      <c r="V41" s="112">
        <v>24.972488928901818</v>
      </c>
      <c r="W41" s="113"/>
      <c r="X41" s="116"/>
      <c r="Y41" s="332"/>
      <c r="Z41" s="333"/>
      <c r="AA41" s="117">
        <f t="shared" si="14"/>
        <v>-414.09409264282294</v>
      </c>
      <c r="AB41" s="110">
        <f t="shared" si="15"/>
        <v>0.88497386315477145</v>
      </c>
      <c r="AC41" s="328"/>
    </row>
    <row r="42" spans="1:29" ht="15.75" customHeight="1">
      <c r="A42" s="318"/>
      <c r="B42" s="100" t="s">
        <v>120</v>
      </c>
      <c r="C42" s="330" t="s">
        <v>130</v>
      </c>
      <c r="D42" s="331"/>
      <c r="E42" s="101">
        <v>23.72</v>
      </c>
      <c r="F42" s="102">
        <v>1598</v>
      </c>
      <c r="G42" s="103">
        <f t="shared" si="16"/>
        <v>37904.559999999998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3193.3911494849422</v>
      </c>
      <c r="N42" s="106">
        <f t="shared" si="10"/>
        <v>638.67822989698846</v>
      </c>
      <c r="O42" s="108">
        <f t="shared" si="11"/>
        <v>0</v>
      </c>
      <c r="P42" s="109">
        <f t="shared" si="12"/>
        <v>-81.321770103011545</v>
      </c>
      <c r="Q42" s="110">
        <f t="shared" si="13"/>
        <v>0.88705309707915059</v>
      </c>
      <c r="R42" s="323"/>
      <c r="S42" s="47">
        <v>0.33819444444444446</v>
      </c>
      <c r="T42" s="48">
        <v>0.35903935185185187</v>
      </c>
      <c r="U42" s="111">
        <v>15</v>
      </c>
      <c r="V42" s="112">
        <v>30.024508590331742</v>
      </c>
      <c r="W42" s="113"/>
      <c r="X42" s="116"/>
      <c r="Y42" s="332"/>
      <c r="Z42" s="333"/>
      <c r="AA42" s="117">
        <f t="shared" si="14"/>
        <v>-406.60885051505784</v>
      </c>
      <c r="AB42" s="110">
        <f t="shared" si="15"/>
        <v>0.88705309707915059</v>
      </c>
      <c r="AC42" s="328"/>
    </row>
    <row r="43" spans="1:29" ht="15.75" customHeight="1">
      <c r="A43" s="318"/>
      <c r="B43" s="100" t="s">
        <v>120</v>
      </c>
      <c r="C43" s="330" t="s">
        <v>131</v>
      </c>
      <c r="D43" s="331"/>
      <c r="E43" s="101">
        <v>14.28</v>
      </c>
      <c r="F43" s="102">
        <v>7146</v>
      </c>
      <c r="G43" s="103">
        <f t="shared" si="16"/>
        <v>102044.87999999999</v>
      </c>
      <c r="H43" s="13"/>
      <c r="I43" s="104">
        <v>3</v>
      </c>
      <c r="J43" s="105">
        <v>3600</v>
      </c>
      <c r="K43" s="106">
        <f t="shared" si="18"/>
        <v>1200</v>
      </c>
      <c r="L43" s="107">
        <v>3</v>
      </c>
      <c r="M43" s="105">
        <f t="shared" si="17"/>
        <v>3190.804092151202</v>
      </c>
      <c r="N43" s="106">
        <f t="shared" si="10"/>
        <v>1063.6013640504007</v>
      </c>
      <c r="O43" s="108">
        <f t="shared" si="11"/>
        <v>0</v>
      </c>
      <c r="P43" s="109">
        <f t="shared" si="12"/>
        <v>-136.39863594959934</v>
      </c>
      <c r="Q43" s="110">
        <f t="shared" si="13"/>
        <v>0.8863344700420005</v>
      </c>
      <c r="R43" s="323"/>
      <c r="S43" s="47">
        <v>0.36944444444444446</v>
      </c>
      <c r="T43" s="48">
        <v>0.46275462962962965</v>
      </c>
      <c r="U43" s="111">
        <v>14.983333333333331</v>
      </c>
      <c r="V43" s="112">
        <v>134.37365241403307</v>
      </c>
      <c r="W43" s="113"/>
      <c r="X43" s="116"/>
      <c r="Y43" s="332"/>
      <c r="Z43" s="333"/>
      <c r="AA43" s="117">
        <f t="shared" si="14"/>
        <v>-409.19590784879802</v>
      </c>
      <c r="AB43" s="110">
        <f t="shared" si="15"/>
        <v>0.8863344700420005</v>
      </c>
      <c r="AC43" s="328"/>
    </row>
    <row r="44" spans="1:29" ht="15.75" customHeight="1">
      <c r="A44" s="318"/>
      <c r="B44" s="100" t="s">
        <v>120</v>
      </c>
      <c r="C44" s="330" t="s">
        <v>132</v>
      </c>
      <c r="D44" s="331"/>
      <c r="E44" s="101">
        <v>14.03</v>
      </c>
      <c r="F44" s="102">
        <v>5024</v>
      </c>
      <c r="G44" s="121">
        <f t="shared" si="16"/>
        <v>70486.720000000001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2717.0921657400932</v>
      </c>
      <c r="N44" s="106">
        <f t="shared" si="10"/>
        <v>905.69738858003109</v>
      </c>
      <c r="O44" s="108">
        <f t="shared" si="11"/>
        <v>0</v>
      </c>
      <c r="P44" s="109">
        <f t="shared" si="12"/>
        <v>-94.302611419968912</v>
      </c>
      <c r="Q44" s="110">
        <f t="shared" si="13"/>
        <v>0.90569738858003113</v>
      </c>
      <c r="R44" s="323"/>
      <c r="S44" s="47">
        <v>0.47291666666666671</v>
      </c>
      <c r="T44" s="120">
        <v>0.54995370370370378</v>
      </c>
      <c r="U44" s="111">
        <v>14.633333333333356</v>
      </c>
      <c r="V44" s="112">
        <v>110.94213284365806</v>
      </c>
      <c r="W44" s="113"/>
      <c r="X44" s="116"/>
      <c r="Y44" s="332"/>
      <c r="Z44" s="333"/>
      <c r="AA44" s="117">
        <f t="shared" si="14"/>
        <v>-282.90783425990685</v>
      </c>
      <c r="AB44" s="110">
        <f t="shared" si="15"/>
        <v>0.90569738858003102</v>
      </c>
      <c r="AC44" s="328"/>
    </row>
    <row r="45" spans="1:29" ht="15.75" customHeight="1">
      <c r="A45" s="318"/>
      <c r="B45" s="100"/>
      <c r="C45" s="330"/>
      <c r="D45" s="33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3"/>
      <c r="S45" s="47"/>
      <c r="T45" s="120"/>
      <c r="U45" s="111"/>
      <c r="V45" s="112"/>
      <c r="W45" s="113"/>
      <c r="X45" s="116"/>
      <c r="Y45" s="332"/>
      <c r="Z45" s="333"/>
      <c r="AA45" s="117"/>
      <c r="AB45" s="110"/>
      <c r="AC45" s="328"/>
    </row>
    <row r="46" spans="1:29" ht="15.75" customHeight="1">
      <c r="A46" s="318"/>
      <c r="B46" s="100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47"/>
      <c r="T46" s="120"/>
      <c r="U46" s="111"/>
      <c r="V46" s="112"/>
      <c r="W46" s="113"/>
      <c r="X46" s="116"/>
      <c r="Y46" s="332"/>
      <c r="Z46" s="333"/>
      <c r="AA46" s="117"/>
      <c r="AB46" s="110"/>
      <c r="AC46" s="328"/>
    </row>
    <row r="47" spans="1:29" ht="15.75" customHeight="1">
      <c r="A47" s="318"/>
      <c r="B47" s="100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47"/>
      <c r="T47" s="120"/>
      <c r="U47" s="111"/>
      <c r="V47" s="112"/>
      <c r="W47" s="113"/>
      <c r="X47" s="116"/>
      <c r="Y47" s="332"/>
      <c r="Z47" s="333"/>
      <c r="AA47" s="117"/>
      <c r="AB47" s="110"/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3111.3530630629484</v>
      </c>
      <c r="N55" s="138">
        <f t="shared" ref="N55:N61" si="22">M55/L55</f>
        <v>848.55083538080419</v>
      </c>
      <c r="O55" s="139">
        <f t="shared" ref="O55:O61" si="23">L55-I55</f>
        <v>0</v>
      </c>
      <c r="P55" s="140">
        <f t="shared" ref="P55:P61" si="24">N55-K55</f>
        <v>-105.99461916465043</v>
      </c>
      <c r="Q55" s="141">
        <f t="shared" ref="Q55:Q61" si="25">N55/K55</f>
        <v>0.88895801801798524</v>
      </c>
      <c r="R55" s="324"/>
      <c r="S55" s="142">
        <f>S39</f>
        <v>0.25</v>
      </c>
      <c r="T55" s="143">
        <f>INDEX(T39:T54,COUNTA(T39:T54))</f>
        <v>0.54995370370370378</v>
      </c>
      <c r="U55" s="144"/>
      <c r="V55" s="166"/>
      <c r="W55" s="99"/>
      <c r="X55" s="69"/>
      <c r="Y55" s="354"/>
      <c r="Z55" s="355"/>
      <c r="AA55" s="168">
        <f t="shared" ref="AA55:AA61" si="26">M55-J55</f>
        <v>-388.64693693705158</v>
      </c>
      <c r="AB55" s="141">
        <f t="shared" ref="AB55:AB61" si="27">M55/J55</f>
        <v>0.88895801801798524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133</v>
      </c>
      <c r="D56" s="321"/>
      <c r="E56" s="147">
        <v>17.07</v>
      </c>
      <c r="F56" s="97">
        <v>3105</v>
      </c>
      <c r="G56" s="148">
        <f t="shared" ref="G56:G61" si="28">E56*F56</f>
        <v>53002.35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2975.4688102369742</v>
      </c>
      <c r="N56" s="152">
        <f t="shared" si="22"/>
        <v>991.82293674565801</v>
      </c>
      <c r="O56" s="154">
        <f t="shared" si="23"/>
        <v>0</v>
      </c>
      <c r="P56" s="155">
        <f t="shared" si="24"/>
        <v>-108.17706325434199</v>
      </c>
      <c r="Q56" s="156">
        <f t="shared" si="25"/>
        <v>0.90165721522332543</v>
      </c>
      <c r="R56" s="322">
        <f>Q72</f>
        <v>0.88984902513034336</v>
      </c>
      <c r="S56" s="157">
        <v>0.25</v>
      </c>
      <c r="T56" s="158">
        <v>0.29347222222222225</v>
      </c>
      <c r="U56" s="159"/>
      <c r="V56" s="160">
        <v>62.611982138425638</v>
      </c>
      <c r="W56" s="158"/>
      <c r="X56" s="169"/>
      <c r="Y56" s="325"/>
      <c r="Z56" s="326"/>
      <c r="AA56" s="115">
        <f t="shared" si="26"/>
        <v>-324.53118976302585</v>
      </c>
      <c r="AB56" s="156">
        <f t="shared" si="27"/>
        <v>0.90165721522332554</v>
      </c>
      <c r="AC56" s="327">
        <f>AB72</f>
        <v>0.88984902513034336</v>
      </c>
    </row>
    <row r="57" spans="1:29" ht="15.75" customHeight="1">
      <c r="A57" s="357"/>
      <c r="B57" s="100" t="s">
        <v>120</v>
      </c>
      <c r="C57" s="330" t="s">
        <v>134</v>
      </c>
      <c r="D57" s="331"/>
      <c r="E57" s="101">
        <v>20.72</v>
      </c>
      <c r="F57" s="102">
        <v>3017</v>
      </c>
      <c r="G57" s="103">
        <f t="shared" si="28"/>
        <v>62512.24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3198.6379821693845</v>
      </c>
      <c r="N57" s="106">
        <f t="shared" si="22"/>
        <v>1066.2126607231282</v>
      </c>
      <c r="O57" s="108">
        <f t="shared" si="23"/>
        <v>0</v>
      </c>
      <c r="P57" s="109">
        <f t="shared" si="24"/>
        <v>-133.78733927687176</v>
      </c>
      <c r="Q57" s="110">
        <f t="shared" si="25"/>
        <v>0.88851055060260686</v>
      </c>
      <c r="R57" s="323"/>
      <c r="S57" s="47">
        <v>0.30347222222222225</v>
      </c>
      <c r="T57" s="48">
        <v>0.34276620370370375</v>
      </c>
      <c r="U57" s="111">
        <v>15</v>
      </c>
      <c r="V57" s="112">
        <v>56.59283764186042</v>
      </c>
      <c r="W57" s="113"/>
      <c r="X57" s="13"/>
      <c r="Y57" s="332"/>
      <c r="Z57" s="333"/>
      <c r="AA57" s="117">
        <f t="shared" si="26"/>
        <v>-401.36201783061551</v>
      </c>
      <c r="AB57" s="110">
        <f t="shared" si="27"/>
        <v>0.88851055060260675</v>
      </c>
      <c r="AC57" s="328"/>
    </row>
    <row r="58" spans="1:29" ht="15.75" customHeight="1">
      <c r="A58" s="357"/>
      <c r="B58" s="100" t="s">
        <v>120</v>
      </c>
      <c r="C58" s="330" t="s">
        <v>135</v>
      </c>
      <c r="D58" s="331"/>
      <c r="E58" s="101">
        <v>24.82</v>
      </c>
      <c r="F58" s="102">
        <v>1839</v>
      </c>
      <c r="G58" s="103">
        <f t="shared" si="28"/>
        <v>45643.98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3199.3433287546204</v>
      </c>
      <c r="N58" s="106">
        <f t="shared" si="22"/>
        <v>639.86866575092404</v>
      </c>
      <c r="O58" s="108">
        <f t="shared" si="23"/>
        <v>0</v>
      </c>
      <c r="P58" s="109">
        <f t="shared" si="24"/>
        <v>-80.131334249075962</v>
      </c>
      <c r="Q58" s="110">
        <f t="shared" si="25"/>
        <v>0.88870648020961673</v>
      </c>
      <c r="R58" s="323"/>
      <c r="S58" s="47">
        <v>0.3527777777777778</v>
      </c>
      <c r="T58" s="48">
        <v>0.37672453703703707</v>
      </c>
      <c r="U58" s="111">
        <v>15</v>
      </c>
      <c r="V58" s="112">
        <v>34.488327341520758</v>
      </c>
      <c r="W58" s="113"/>
      <c r="X58" s="13"/>
      <c r="Y58" s="332"/>
      <c r="Z58" s="333"/>
      <c r="AA58" s="117">
        <f t="shared" si="26"/>
        <v>-400.65667124537958</v>
      </c>
      <c r="AB58" s="110">
        <f t="shared" si="27"/>
        <v>0.88870648020961673</v>
      </c>
      <c r="AC58" s="328"/>
    </row>
    <row r="59" spans="1:29" ht="15.75" customHeight="1">
      <c r="A59" s="357"/>
      <c r="B59" s="100" t="s">
        <v>120</v>
      </c>
      <c r="C59" s="330" t="s">
        <v>136</v>
      </c>
      <c r="D59" s="331"/>
      <c r="E59" s="101">
        <v>18.18</v>
      </c>
      <c r="F59" s="102">
        <v>2458</v>
      </c>
      <c r="G59" s="103">
        <f t="shared" si="28"/>
        <v>44686.44</v>
      </c>
      <c r="H59" s="26"/>
      <c r="I59" s="104">
        <v>3</v>
      </c>
      <c r="J59" s="105">
        <v>3600</v>
      </c>
      <c r="K59" s="106">
        <f t="shared" si="18"/>
        <v>1200</v>
      </c>
      <c r="L59" s="107">
        <v>3</v>
      </c>
      <c r="M59" s="105">
        <f t="shared" si="29"/>
        <v>3193.7982864460005</v>
      </c>
      <c r="N59" s="106">
        <f t="shared" si="22"/>
        <v>1064.5994288153336</v>
      </c>
      <c r="O59" s="108">
        <f t="shared" si="23"/>
        <v>0</v>
      </c>
      <c r="P59" s="109">
        <f t="shared" si="24"/>
        <v>-135.40057118466643</v>
      </c>
      <c r="Q59" s="110">
        <f t="shared" si="25"/>
        <v>0.88716619067944469</v>
      </c>
      <c r="R59" s="323"/>
      <c r="S59" s="47">
        <v>0.38680555555555557</v>
      </c>
      <c r="T59" s="48">
        <v>0.41886574074074073</v>
      </c>
      <c r="U59" s="111">
        <v>14.516666666666644</v>
      </c>
      <c r="V59" s="112">
        <v>46.176992650375865</v>
      </c>
      <c r="W59" s="113"/>
      <c r="X59" s="116"/>
      <c r="Y59" s="332"/>
      <c r="Z59" s="333"/>
      <c r="AA59" s="117">
        <f t="shared" si="26"/>
        <v>-406.20171355399953</v>
      </c>
      <c r="AB59" s="110">
        <f t="shared" si="27"/>
        <v>0.88716619067944458</v>
      </c>
      <c r="AC59" s="328"/>
    </row>
    <row r="60" spans="1:29" ht="15.75" customHeight="1">
      <c r="A60" s="358"/>
      <c r="B60" s="100" t="s">
        <v>120</v>
      </c>
      <c r="C60" s="330" t="s">
        <v>137</v>
      </c>
      <c r="D60" s="331"/>
      <c r="E60" s="101">
        <v>30</v>
      </c>
      <c r="F60" s="102">
        <v>2542</v>
      </c>
      <c r="G60" s="103">
        <f t="shared" si="28"/>
        <v>76260</v>
      </c>
      <c r="H60" s="13"/>
      <c r="I60" s="104">
        <v>4</v>
      </c>
      <c r="J60" s="105">
        <v>3600</v>
      </c>
      <c r="K60" s="106">
        <f t="shared" si="18"/>
        <v>900</v>
      </c>
      <c r="L60" s="107">
        <v>4</v>
      </c>
      <c r="M60" s="105">
        <f t="shared" si="29"/>
        <v>3192.4800000000018</v>
      </c>
      <c r="N60" s="106">
        <f t="shared" si="22"/>
        <v>798.12000000000046</v>
      </c>
      <c r="O60" s="108">
        <f t="shared" si="23"/>
        <v>0</v>
      </c>
      <c r="P60" s="109">
        <f t="shared" si="24"/>
        <v>-101.87999999999954</v>
      </c>
      <c r="Q60" s="110">
        <f t="shared" si="25"/>
        <v>0.88680000000000048</v>
      </c>
      <c r="R60" s="323"/>
      <c r="S60" s="47">
        <v>0.4291666666666667</v>
      </c>
      <c r="T60" s="48">
        <v>0.46233796296296298</v>
      </c>
      <c r="U60" s="111">
        <v>14.833333333333387</v>
      </c>
      <c r="V60" s="112">
        <v>47.774770711171222</v>
      </c>
      <c r="W60" s="113"/>
      <c r="X60" s="116"/>
      <c r="Y60" s="332"/>
      <c r="Z60" s="333"/>
      <c r="AA60" s="117">
        <f t="shared" si="26"/>
        <v>-407.51999999999816</v>
      </c>
      <c r="AB60" s="110">
        <f t="shared" si="27"/>
        <v>0.88680000000000048</v>
      </c>
      <c r="AC60" s="328"/>
    </row>
    <row r="61" spans="1:29" ht="15.75" customHeight="1">
      <c r="A61" s="358"/>
      <c r="B61" s="100" t="s">
        <v>120</v>
      </c>
      <c r="C61" s="330" t="s">
        <v>138</v>
      </c>
      <c r="D61" s="331"/>
      <c r="E61" s="101">
        <v>16.66</v>
      </c>
      <c r="F61" s="102">
        <v>5897</v>
      </c>
      <c r="G61" s="121">
        <f t="shared" si="28"/>
        <v>98244.02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3194.055827669335</v>
      </c>
      <c r="N61" s="106">
        <f t="shared" si="22"/>
        <v>638.81116553386698</v>
      </c>
      <c r="O61" s="108">
        <f t="shared" si="23"/>
        <v>0</v>
      </c>
      <c r="P61" s="109">
        <f t="shared" si="24"/>
        <v>-81.188834466133017</v>
      </c>
      <c r="Q61" s="110">
        <f t="shared" si="25"/>
        <v>0.88723772990814864</v>
      </c>
      <c r="R61" s="323"/>
      <c r="S61" s="47">
        <v>0.47222222222222227</v>
      </c>
      <c r="T61" s="120">
        <v>0.5491435185185185</v>
      </c>
      <c r="U61" s="111">
        <v>15</v>
      </c>
      <c r="V61" s="112">
        <v>110.77451963580057</v>
      </c>
      <c r="W61" s="113"/>
      <c r="X61" s="50"/>
      <c r="Y61" s="332"/>
      <c r="Z61" s="333"/>
      <c r="AA61" s="117">
        <f t="shared" si="26"/>
        <v>-405.94417233066497</v>
      </c>
      <c r="AB61" s="110">
        <f t="shared" si="27"/>
        <v>0.88723772990814864</v>
      </c>
      <c r="AC61" s="328"/>
    </row>
    <row r="62" spans="1:29" ht="15.75" customHeight="1">
      <c r="A62" s="358"/>
      <c r="B62" s="100"/>
      <c r="C62" s="330"/>
      <c r="D62" s="331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3"/>
      <c r="S62" s="47"/>
      <c r="T62" s="120"/>
      <c r="U62" s="111"/>
      <c r="V62" s="112"/>
      <c r="W62" s="113"/>
      <c r="X62" s="116"/>
      <c r="Y62" s="332"/>
      <c r="Z62" s="333"/>
      <c r="AA62" s="117"/>
      <c r="AB62" s="110"/>
      <c r="AC62" s="328"/>
    </row>
    <row r="63" spans="1:29" ht="15.75" customHeight="1">
      <c r="A63" s="358"/>
      <c r="B63" s="100"/>
      <c r="C63" s="330"/>
      <c r="D63" s="33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3"/>
      <c r="S63" s="47"/>
      <c r="T63" s="120"/>
      <c r="U63" s="111"/>
      <c r="V63" s="112"/>
      <c r="W63" s="113"/>
      <c r="X63" s="116"/>
      <c r="Y63" s="332"/>
      <c r="Z63" s="333"/>
      <c r="AA63" s="117"/>
      <c r="AB63" s="110"/>
      <c r="AC63" s="328"/>
    </row>
    <row r="64" spans="1:29" ht="15.75" customHeight="1">
      <c r="A64" s="358"/>
      <c r="B64" s="100"/>
      <c r="C64" s="330"/>
      <c r="D64" s="33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26"/>
      <c r="X64" s="127"/>
      <c r="Y64" s="332"/>
      <c r="Z64" s="333"/>
      <c r="AA64" s="117"/>
      <c r="AB64" s="110"/>
      <c r="AC64" s="328"/>
    </row>
    <row r="65" spans="1:29" ht="15.75" customHeight="1">
      <c r="A65" s="358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30">AVERAGE(I56:I71)</f>
        <v>3.8333333333333335</v>
      </c>
      <c r="J72" s="137">
        <f t="shared" si="30"/>
        <v>3550</v>
      </c>
      <c r="K72" s="138">
        <f t="shared" ref="K72" si="31">J72/I72</f>
        <v>926.08695652173913</v>
      </c>
      <c r="L72" s="136">
        <f t="shared" ref="L72:M72" si="32">AVERAGE(L56:L71)</f>
        <v>3.8333333333333335</v>
      </c>
      <c r="M72" s="137">
        <f t="shared" si="32"/>
        <v>3158.9640392127189</v>
      </c>
      <c r="N72" s="138">
        <f>M72/L72</f>
        <v>824.07757544679623</v>
      </c>
      <c r="O72" s="139">
        <f>L72-I72</f>
        <v>0</v>
      </c>
      <c r="P72" s="140">
        <f>N72-K72</f>
        <v>-102.00938107494289</v>
      </c>
      <c r="Q72" s="141">
        <f>N72/K72</f>
        <v>0.88984902513034336</v>
      </c>
      <c r="R72" s="324"/>
      <c r="S72" s="142">
        <f>S56</f>
        <v>0.25</v>
      </c>
      <c r="T72" s="143">
        <f>INDEX(T56:T71,COUNTA(T56:T71))</f>
        <v>0.5491435185185185</v>
      </c>
      <c r="U72" s="144"/>
      <c r="V72" s="166"/>
      <c r="W72" s="167"/>
      <c r="X72" s="138"/>
      <c r="Y72" s="354"/>
      <c r="Z72" s="355"/>
      <c r="AA72" s="168">
        <f>M72-J72</f>
        <v>-391.03596078728106</v>
      </c>
      <c r="AB72" s="141">
        <f>M72/J72</f>
        <v>0.88984902513034336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1632</v>
      </c>
      <c r="G73" s="148">
        <f t="shared" ref="G73:G76" si="33">E73*F73</f>
        <v>46626.239999999998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3114.942574861534</v>
      </c>
      <c r="N73" s="152">
        <f>M73/L73</f>
        <v>259.57854790512783</v>
      </c>
      <c r="O73" s="154">
        <f>L73-I73</f>
        <v>0</v>
      </c>
      <c r="P73" s="155">
        <f>N73-K73</f>
        <v>-40.421452094872166</v>
      </c>
      <c r="Q73" s="156">
        <f>N73/K73</f>
        <v>0.86526182635042614</v>
      </c>
      <c r="R73" s="322">
        <f>Q89</f>
        <v>0.87474135992643509</v>
      </c>
      <c r="S73" s="157">
        <v>0.70833333333333337</v>
      </c>
      <c r="T73" s="158">
        <v>0.73016203703703708</v>
      </c>
      <c r="U73" s="159"/>
      <c r="V73" s="160">
        <v>31.4355714902233</v>
      </c>
      <c r="W73" s="158"/>
      <c r="X73" s="169"/>
      <c r="Y73" s="325"/>
      <c r="Z73" s="326"/>
      <c r="AA73" s="115">
        <f>M73-J73</f>
        <v>-485.05742513846599</v>
      </c>
      <c r="AB73" s="156">
        <f>M73/J73</f>
        <v>0.86526182635042614</v>
      </c>
      <c r="AC73" s="327">
        <f>AB89</f>
        <v>0.87474135992643509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654</v>
      </c>
      <c r="G74" s="103">
        <f t="shared" si="33"/>
        <v>13354.68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3262.3837684264035</v>
      </c>
      <c r="N74" s="106">
        <f>M74/L74</f>
        <v>250.9525975712618</v>
      </c>
      <c r="O74" s="108">
        <f>L74-I74</f>
        <v>0</v>
      </c>
      <c r="P74" s="109">
        <f>N74-K74</f>
        <v>-25.970479351815101</v>
      </c>
      <c r="Q74" s="110">
        <f>N74/K74</f>
        <v>0.90621771345177882</v>
      </c>
      <c r="R74" s="323"/>
      <c r="S74" s="47">
        <v>0.73402777777777783</v>
      </c>
      <c r="T74" s="48">
        <v>0.74237268518518529</v>
      </c>
      <c r="U74" s="111">
        <v>5.5666666666666842</v>
      </c>
      <c r="V74" s="112">
        <v>12.028014723395721</v>
      </c>
      <c r="W74" s="113"/>
      <c r="X74" s="13"/>
      <c r="Y74" s="332"/>
      <c r="Z74" s="333"/>
      <c r="AA74" s="117">
        <f>M74-J74</f>
        <v>-337.61623157359645</v>
      </c>
      <c r="AB74" s="110">
        <f>M74/J74</f>
        <v>0.90621771345177882</v>
      </c>
      <c r="AC74" s="328"/>
    </row>
    <row r="75" spans="1:29" ht="15.75" customHeight="1">
      <c r="A75" s="318"/>
      <c r="B75" s="100" t="s">
        <v>120</v>
      </c>
      <c r="C75" s="330" t="s">
        <v>142</v>
      </c>
      <c r="D75" s="331"/>
      <c r="E75" s="101">
        <v>18.920000000000002</v>
      </c>
      <c r="F75" s="102">
        <v>2516</v>
      </c>
      <c r="G75" s="103">
        <f t="shared" si="33"/>
        <v>47602.720000000001</v>
      </c>
      <c r="H75" s="26"/>
      <c r="I75" s="104">
        <v>6</v>
      </c>
      <c r="J75" s="105">
        <v>3600</v>
      </c>
      <c r="K75" s="106">
        <f t="shared" si="18"/>
        <v>600</v>
      </c>
      <c r="L75" s="107">
        <v>6</v>
      </c>
      <c r="M75" s="105">
        <f>F75/V75*60</f>
        <v>3259.949239652728</v>
      </c>
      <c r="N75" s="106">
        <f>M75/L75</f>
        <v>543.32487327545471</v>
      </c>
      <c r="O75" s="108">
        <f>L75-I75</f>
        <v>0</v>
      </c>
      <c r="P75" s="109">
        <f>N75-K75</f>
        <v>-56.675126724545294</v>
      </c>
      <c r="Q75" s="110">
        <f>N75/K75</f>
        <v>0.90554145545909115</v>
      </c>
      <c r="R75" s="323"/>
      <c r="S75" s="47">
        <v>0.74583333333333335</v>
      </c>
      <c r="T75" s="48">
        <v>0.77798611111111116</v>
      </c>
      <c r="U75" s="111">
        <v>4.9833333333332064</v>
      </c>
      <c r="V75" s="112">
        <v>46.307469504059299</v>
      </c>
      <c r="W75" s="113"/>
      <c r="X75" s="13"/>
      <c r="Y75" s="332"/>
      <c r="Z75" s="333"/>
      <c r="AA75" s="117">
        <f>M75-J75</f>
        <v>-340.05076034727199</v>
      </c>
      <c r="AB75" s="110">
        <f>M75/J75</f>
        <v>0.90554145545909115</v>
      </c>
      <c r="AC75" s="328"/>
    </row>
    <row r="76" spans="1:29" ht="15.75" customHeight="1">
      <c r="A76" s="318"/>
      <c r="B76" s="100" t="s">
        <v>120</v>
      </c>
      <c r="C76" s="330" t="s">
        <v>143</v>
      </c>
      <c r="D76" s="331"/>
      <c r="E76" s="101">
        <v>17.71</v>
      </c>
      <c r="F76" s="102">
        <v>5308</v>
      </c>
      <c r="G76" s="103">
        <f t="shared" si="33"/>
        <v>94004.680000000008</v>
      </c>
      <c r="H76" s="26"/>
      <c r="I76" s="104">
        <v>6</v>
      </c>
      <c r="J76" s="105">
        <v>3600</v>
      </c>
      <c r="K76" s="106">
        <f t="shared" si="18"/>
        <v>600</v>
      </c>
      <c r="L76" s="107">
        <v>6</v>
      </c>
      <c r="M76" s="105">
        <f>F76/V76*60</f>
        <v>2959</v>
      </c>
      <c r="N76" s="106">
        <f>M76/L76</f>
        <v>493.16666666666669</v>
      </c>
      <c r="O76" s="108">
        <f>L76-I76</f>
        <v>0</v>
      </c>
      <c r="P76" s="109">
        <f>N76-K76</f>
        <v>-106.83333333333331</v>
      </c>
      <c r="Q76" s="110">
        <f>N76/K76</f>
        <v>0.82194444444444448</v>
      </c>
      <c r="R76" s="323"/>
      <c r="S76" s="47">
        <v>0.78125</v>
      </c>
      <c r="T76" s="48">
        <v>0.85598379629629628</v>
      </c>
      <c r="U76" s="111">
        <v>4.6999999999999353</v>
      </c>
      <c r="V76" s="112">
        <v>107.63095640419061</v>
      </c>
      <c r="W76" s="113"/>
      <c r="X76" s="116"/>
      <c r="Y76" s="332"/>
      <c r="Z76" s="333"/>
      <c r="AA76" s="117">
        <f>M76-J76</f>
        <v>-641</v>
      </c>
      <c r="AB76" s="110">
        <f>M76/J76</f>
        <v>0.82194444444444448</v>
      </c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4">AVERAGE(I73:I88)</f>
        <v>9.25</v>
      </c>
      <c r="J89" s="137">
        <f t="shared" si="34"/>
        <v>3600</v>
      </c>
      <c r="K89" s="138">
        <f t="shared" ref="K89" si="35">J89/I89</f>
        <v>389.18918918918916</v>
      </c>
      <c r="L89" s="136">
        <f t="shared" ref="L89:M89" si="36">AVERAGE(L73:L88)</f>
        <v>9.25</v>
      </c>
      <c r="M89" s="137">
        <f t="shared" si="36"/>
        <v>3149.0688957351663</v>
      </c>
      <c r="N89" s="138">
        <f t="shared" ref="N89:N96" si="37">M89/L89</f>
        <v>340.43988062001796</v>
      </c>
      <c r="O89" s="139">
        <f t="shared" ref="O89:O96" si="38">L89-I89</f>
        <v>0</v>
      </c>
      <c r="P89" s="140">
        <f t="shared" ref="P89:P96" si="39">N89-K89</f>
        <v>-48.749308569171205</v>
      </c>
      <c r="Q89" s="141">
        <f t="shared" ref="Q89:Q96" si="40">N89/K89</f>
        <v>0.87474135992643509</v>
      </c>
      <c r="R89" s="324"/>
      <c r="S89" s="142">
        <f>S73</f>
        <v>0.70833333333333337</v>
      </c>
      <c r="T89" s="143">
        <f>INDEX(T73:T88,COUNTA(T73:T88))</f>
        <v>0.85598379629629628</v>
      </c>
      <c r="U89" s="144"/>
      <c r="V89" s="166"/>
      <c r="W89" s="167"/>
      <c r="X89" s="138"/>
      <c r="Y89" s="354"/>
      <c r="Z89" s="355"/>
      <c r="AA89" s="168">
        <f t="shared" ref="AA89:AA96" si="41">M89-J89</f>
        <v>-450.93110426483372</v>
      </c>
      <c r="AB89" s="141">
        <f t="shared" ref="AB89:AB96" si="42">M89/J89</f>
        <v>0.87474135992643509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148</v>
      </c>
      <c r="D90" s="321"/>
      <c r="E90" s="147">
        <v>24.54</v>
      </c>
      <c r="F90" s="97">
        <v>1729</v>
      </c>
      <c r="G90" s="148">
        <f t="shared" ref="G90:G96" si="43">E90*F90</f>
        <v>42429.659999999996</v>
      </c>
      <c r="H90" s="149"/>
      <c r="I90" s="150">
        <v>4</v>
      </c>
      <c r="J90" s="151">
        <v>3000</v>
      </c>
      <c r="K90" s="152">
        <f>J90/I90</f>
        <v>750</v>
      </c>
      <c r="L90" s="153">
        <v>4</v>
      </c>
      <c r="M90" s="151">
        <f t="shared" ref="M90:M96" si="44">F90/V90*60</f>
        <v>2707.5757488864629</v>
      </c>
      <c r="N90" s="152">
        <f t="shared" si="37"/>
        <v>676.89393722161572</v>
      </c>
      <c r="O90" s="154">
        <f t="shared" si="38"/>
        <v>0</v>
      </c>
      <c r="P90" s="155">
        <f t="shared" si="39"/>
        <v>-73.106062778384285</v>
      </c>
      <c r="Q90" s="156">
        <f t="shared" si="40"/>
        <v>0.90252524962882097</v>
      </c>
      <c r="R90" s="322">
        <f>Q106</f>
        <v>0.88117448843658142</v>
      </c>
      <c r="S90" s="157">
        <v>0.70833333333333337</v>
      </c>
      <c r="T90" s="158">
        <v>0.73493055555555564</v>
      </c>
      <c r="U90" s="159"/>
      <c r="V90" s="160">
        <v>38.31471752643111</v>
      </c>
      <c r="W90" s="161"/>
      <c r="X90" s="162"/>
      <c r="Y90" s="325"/>
      <c r="Z90" s="326"/>
      <c r="AA90" s="115">
        <f t="shared" si="41"/>
        <v>-292.42425111353714</v>
      </c>
      <c r="AB90" s="156">
        <f t="shared" si="42"/>
        <v>0.90252524962882097</v>
      </c>
      <c r="AC90" s="327">
        <f>AB106</f>
        <v>0.8811744884365813</v>
      </c>
    </row>
    <row r="91" spans="1:29" ht="15.75" customHeight="1">
      <c r="A91" s="357"/>
      <c r="B91" s="100" t="s">
        <v>120</v>
      </c>
      <c r="C91" s="330" t="s">
        <v>149</v>
      </c>
      <c r="D91" s="331"/>
      <c r="E91" s="101">
        <v>23.27</v>
      </c>
      <c r="F91" s="102">
        <v>1106</v>
      </c>
      <c r="G91" s="103">
        <f t="shared" si="43"/>
        <v>25736.62</v>
      </c>
      <c r="H91" s="26"/>
      <c r="I91" s="104">
        <v>5</v>
      </c>
      <c r="J91" s="105">
        <v>3000</v>
      </c>
      <c r="K91" s="106">
        <f t="shared" ref="K91:K137" si="45">J91/I91</f>
        <v>600</v>
      </c>
      <c r="L91" s="107">
        <v>5</v>
      </c>
      <c r="M91" s="105">
        <f t="shared" si="44"/>
        <v>2711.1286603923681</v>
      </c>
      <c r="N91" s="106">
        <f t="shared" si="37"/>
        <v>542.22573207847358</v>
      </c>
      <c r="O91" s="108">
        <f t="shared" si="38"/>
        <v>0</v>
      </c>
      <c r="P91" s="109">
        <f t="shared" si="39"/>
        <v>-57.774267921526416</v>
      </c>
      <c r="Q91" s="110">
        <f t="shared" si="40"/>
        <v>0.90370955346412263</v>
      </c>
      <c r="R91" s="323"/>
      <c r="S91" s="47">
        <v>0.73888888888888893</v>
      </c>
      <c r="T91" s="48">
        <v>0.75587962962962962</v>
      </c>
      <c r="U91" s="111">
        <v>5.6999999999999318</v>
      </c>
      <c r="V91" s="112">
        <v>24.476890739075454</v>
      </c>
      <c r="W91" s="113"/>
      <c r="X91" s="116"/>
      <c r="Y91" s="332"/>
      <c r="Z91" s="333"/>
      <c r="AA91" s="117">
        <f t="shared" si="41"/>
        <v>-288.87133960763185</v>
      </c>
      <c r="AB91" s="110">
        <f t="shared" si="42"/>
        <v>0.90370955346412274</v>
      </c>
      <c r="AC91" s="328"/>
    </row>
    <row r="92" spans="1:29" ht="15.75" customHeight="1">
      <c r="A92" s="357"/>
      <c r="B92" s="100" t="s">
        <v>120</v>
      </c>
      <c r="C92" s="330" t="s">
        <v>150</v>
      </c>
      <c r="D92" s="331"/>
      <c r="E92" s="101">
        <v>24.33</v>
      </c>
      <c r="F92" s="102">
        <v>1531</v>
      </c>
      <c r="G92" s="103">
        <f t="shared" si="43"/>
        <v>37249.229999999996</v>
      </c>
      <c r="H92" s="26">
        <v>2</v>
      </c>
      <c r="I92" s="104">
        <v>4</v>
      </c>
      <c r="J92" s="105">
        <v>3000</v>
      </c>
      <c r="K92" s="106">
        <f t="shared" si="45"/>
        <v>750</v>
      </c>
      <c r="L92" s="107">
        <v>4</v>
      </c>
      <c r="M92" s="105">
        <f t="shared" si="44"/>
        <v>2451</v>
      </c>
      <c r="N92" s="106">
        <f t="shared" si="37"/>
        <v>612.75</v>
      </c>
      <c r="O92" s="108">
        <f t="shared" si="38"/>
        <v>0</v>
      </c>
      <c r="P92" s="109">
        <f t="shared" si="39"/>
        <v>-137.25</v>
      </c>
      <c r="Q92" s="110">
        <f t="shared" si="40"/>
        <v>0.81699999999999995</v>
      </c>
      <c r="R92" s="323"/>
      <c r="S92" s="47">
        <v>0.75902777777777786</v>
      </c>
      <c r="T92" s="48">
        <v>0.78504629629629641</v>
      </c>
      <c r="U92" s="111">
        <v>4.5333333333334558</v>
      </c>
      <c r="V92" s="112">
        <v>37.47858017135863</v>
      </c>
      <c r="W92" s="113"/>
      <c r="X92" s="116"/>
      <c r="Y92" s="332"/>
      <c r="Z92" s="333"/>
      <c r="AA92" s="117">
        <f t="shared" si="41"/>
        <v>-549</v>
      </c>
      <c r="AB92" s="110">
        <f t="shared" si="42"/>
        <v>0.81699999999999995</v>
      </c>
      <c r="AC92" s="328"/>
    </row>
    <row r="93" spans="1:29" ht="15.75" customHeight="1">
      <c r="A93" s="357"/>
      <c r="B93" s="100" t="s">
        <v>120</v>
      </c>
      <c r="C93" s="330" t="s">
        <v>145</v>
      </c>
      <c r="D93" s="331"/>
      <c r="E93" s="101">
        <v>17.22</v>
      </c>
      <c r="F93" s="102">
        <v>1273</v>
      </c>
      <c r="G93" s="103">
        <f t="shared" si="43"/>
        <v>21921.059999999998</v>
      </c>
      <c r="H93" s="26"/>
      <c r="I93" s="104">
        <v>3</v>
      </c>
      <c r="J93" s="105">
        <v>3300</v>
      </c>
      <c r="K93" s="106">
        <f t="shared" si="45"/>
        <v>1100</v>
      </c>
      <c r="L93" s="107">
        <v>3</v>
      </c>
      <c r="M93" s="105">
        <f t="shared" si="44"/>
        <v>2988.766400032242</v>
      </c>
      <c r="N93" s="106">
        <f t="shared" si="37"/>
        <v>996.25546667741401</v>
      </c>
      <c r="O93" s="108">
        <f t="shared" si="38"/>
        <v>0</v>
      </c>
      <c r="P93" s="109">
        <f t="shared" si="39"/>
        <v>-103.74453332258599</v>
      </c>
      <c r="Q93" s="110">
        <f t="shared" si="40"/>
        <v>0.90568678788855816</v>
      </c>
      <c r="R93" s="323"/>
      <c r="S93" s="47">
        <v>0.78888888888888897</v>
      </c>
      <c r="T93" s="48">
        <v>0.80663194444444453</v>
      </c>
      <c r="U93" s="111">
        <v>5.5333333333332924</v>
      </c>
      <c r="V93" s="112">
        <v>25.5556941483202</v>
      </c>
      <c r="W93" s="113"/>
      <c r="X93" s="116"/>
      <c r="Y93" s="332"/>
      <c r="Z93" s="333"/>
      <c r="AA93" s="117">
        <f t="shared" si="41"/>
        <v>-311.23359996775798</v>
      </c>
      <c r="AB93" s="110">
        <f t="shared" si="42"/>
        <v>0.90568678788855816</v>
      </c>
      <c r="AC93" s="328"/>
    </row>
    <row r="94" spans="1:29" ht="15.75" customHeight="1">
      <c r="A94" s="358"/>
      <c r="B94" s="100" t="s">
        <v>120</v>
      </c>
      <c r="C94" s="330" t="s">
        <v>146</v>
      </c>
      <c r="D94" s="331"/>
      <c r="E94" s="101">
        <v>22.28</v>
      </c>
      <c r="F94" s="102">
        <v>1890</v>
      </c>
      <c r="G94" s="103">
        <f t="shared" si="43"/>
        <v>42109.200000000004</v>
      </c>
      <c r="H94" s="13"/>
      <c r="I94" s="104">
        <v>5</v>
      </c>
      <c r="J94" s="105">
        <v>3300</v>
      </c>
      <c r="K94" s="106">
        <f t="shared" si="45"/>
        <v>660</v>
      </c>
      <c r="L94" s="107">
        <v>5</v>
      </c>
      <c r="M94" s="105">
        <f t="shared" si="44"/>
        <v>2989.8</v>
      </c>
      <c r="N94" s="106">
        <f t="shared" si="37"/>
        <v>597.96</v>
      </c>
      <c r="O94" s="108">
        <f t="shared" si="38"/>
        <v>0</v>
      </c>
      <c r="P94" s="109">
        <f t="shared" si="39"/>
        <v>-62.039999999999964</v>
      </c>
      <c r="Q94" s="110">
        <f t="shared" si="40"/>
        <v>0.90600000000000003</v>
      </c>
      <c r="R94" s="323"/>
      <c r="S94" s="47">
        <v>0.80972222222222234</v>
      </c>
      <c r="T94" s="48">
        <v>0.83605324074074083</v>
      </c>
      <c r="U94" s="111">
        <v>5</v>
      </c>
      <c r="V94" s="112">
        <v>37.92895845875978</v>
      </c>
      <c r="W94" s="113"/>
      <c r="X94" s="116"/>
      <c r="Y94" s="332"/>
      <c r="Z94" s="333"/>
      <c r="AA94" s="117">
        <f t="shared" si="41"/>
        <v>-310.19999999999982</v>
      </c>
      <c r="AB94" s="110">
        <f t="shared" si="42"/>
        <v>0.90600000000000003</v>
      </c>
      <c r="AC94" s="328"/>
    </row>
    <row r="95" spans="1:29" ht="15.75" customHeight="1">
      <c r="A95" s="358"/>
      <c r="B95" s="100" t="s">
        <v>120</v>
      </c>
      <c r="C95" s="330" t="s">
        <v>147</v>
      </c>
      <c r="D95" s="331"/>
      <c r="E95" s="101">
        <v>17.89</v>
      </c>
      <c r="F95" s="102">
        <v>5681</v>
      </c>
      <c r="G95" s="121">
        <f t="shared" si="43"/>
        <v>101633.09</v>
      </c>
      <c r="H95" s="122"/>
      <c r="I95" s="104">
        <v>4</v>
      </c>
      <c r="J95" s="105">
        <v>3300</v>
      </c>
      <c r="K95" s="106">
        <f t="shared" si="45"/>
        <v>825</v>
      </c>
      <c r="L95" s="107">
        <v>4</v>
      </c>
      <c r="M95" s="105">
        <f t="shared" si="44"/>
        <v>2989.8</v>
      </c>
      <c r="N95" s="106">
        <f t="shared" si="37"/>
        <v>747.45</v>
      </c>
      <c r="O95" s="108">
        <f t="shared" si="38"/>
        <v>0</v>
      </c>
      <c r="P95" s="109">
        <f t="shared" si="39"/>
        <v>-77.549999999999955</v>
      </c>
      <c r="Q95" s="110">
        <f t="shared" si="40"/>
        <v>0.90600000000000003</v>
      </c>
      <c r="R95" s="323"/>
      <c r="S95" s="47">
        <v>0.83958333333333346</v>
      </c>
      <c r="T95" s="120">
        <v>0.91875000000000018</v>
      </c>
      <c r="U95" s="111">
        <v>5.0833333333333819</v>
      </c>
      <c r="V95" s="112">
        <v>114.00762592815572</v>
      </c>
      <c r="W95" s="113">
        <v>0.91875000000000018</v>
      </c>
      <c r="X95" s="116">
        <v>0.95763888888888904</v>
      </c>
      <c r="Y95" s="332"/>
      <c r="Z95" s="333"/>
      <c r="AA95" s="117">
        <f t="shared" si="41"/>
        <v>-310.19999999999982</v>
      </c>
      <c r="AB95" s="110">
        <f t="shared" si="42"/>
        <v>0.90600000000000003</v>
      </c>
      <c r="AC95" s="328"/>
    </row>
    <row r="96" spans="1:29" ht="15.75" customHeight="1">
      <c r="A96" s="358"/>
      <c r="B96" s="100" t="s">
        <v>120</v>
      </c>
      <c r="C96" s="330" t="s">
        <v>150</v>
      </c>
      <c r="D96" s="331"/>
      <c r="E96" s="101">
        <v>24.33</v>
      </c>
      <c r="F96" s="102">
        <v>3833</v>
      </c>
      <c r="G96" s="121">
        <f t="shared" si="43"/>
        <v>93256.89</v>
      </c>
      <c r="H96" s="62"/>
      <c r="I96" s="104">
        <v>4</v>
      </c>
      <c r="J96" s="105">
        <v>3000</v>
      </c>
      <c r="K96" s="106">
        <f t="shared" si="45"/>
        <v>750</v>
      </c>
      <c r="L96" s="107">
        <v>4</v>
      </c>
      <c r="M96" s="105">
        <f t="shared" si="44"/>
        <v>2459.650487450057</v>
      </c>
      <c r="N96" s="106">
        <f t="shared" si="37"/>
        <v>614.91262186251424</v>
      </c>
      <c r="O96" s="123">
        <f t="shared" si="38"/>
        <v>0</v>
      </c>
      <c r="P96" s="124">
        <f t="shared" si="39"/>
        <v>-135.08737813748576</v>
      </c>
      <c r="Q96" s="125">
        <f t="shared" si="40"/>
        <v>0.81988349581668563</v>
      </c>
      <c r="R96" s="323"/>
      <c r="S96" s="47">
        <v>0.95763888888888904</v>
      </c>
      <c r="T96" s="120">
        <v>1.0225694444444446</v>
      </c>
      <c r="U96" s="111">
        <v>55.999999999999957</v>
      </c>
      <c r="V96" s="112">
        <v>93.501089351285202</v>
      </c>
      <c r="W96" s="113"/>
      <c r="X96" s="116"/>
      <c r="Y96" s="332"/>
      <c r="Z96" s="333"/>
      <c r="AA96" s="117">
        <f t="shared" si="41"/>
        <v>-540.34951254994303</v>
      </c>
      <c r="AB96" s="110">
        <f t="shared" si="42"/>
        <v>0.81988349581668563</v>
      </c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46">AVERAGE(I90:I105)</f>
        <v>4.1428571428571432</v>
      </c>
      <c r="J106" s="137">
        <f t="shared" si="46"/>
        <v>3128.5714285714284</v>
      </c>
      <c r="K106" s="138">
        <f t="shared" ref="K106" si="47">J106/I106</f>
        <v>755.17241379310337</v>
      </c>
      <c r="L106" s="136">
        <f t="shared" ref="L106:M106" si="48">AVERAGE(L90:L105)</f>
        <v>4.1428571428571432</v>
      </c>
      <c r="M106" s="137">
        <f t="shared" si="48"/>
        <v>2756.8173281087329</v>
      </c>
      <c r="N106" s="138">
        <f t="shared" ref="N106:N114" si="49">M106/L106</f>
        <v>665.43866540555621</v>
      </c>
      <c r="O106" s="139">
        <f t="shared" ref="O106:O114" si="50">L106-I106</f>
        <v>0</v>
      </c>
      <c r="P106" s="140">
        <f t="shared" ref="P106:P114" si="51">N106-K106</f>
        <v>-89.733748387547166</v>
      </c>
      <c r="Q106" s="141">
        <f t="shared" ref="Q106:Q114" si="52">N106/K106</f>
        <v>0.88117448843658142</v>
      </c>
      <c r="R106" s="324"/>
      <c r="S106" s="142">
        <f>S90</f>
        <v>0.70833333333333337</v>
      </c>
      <c r="T106" s="143">
        <f>INDEX(T90:T105,COUNTA(T90:T105))</f>
        <v>1.0225694444444446</v>
      </c>
      <c r="U106" s="144"/>
      <c r="V106" s="166"/>
      <c r="W106" s="99"/>
      <c r="X106" s="69"/>
      <c r="Y106" s="354"/>
      <c r="Z106" s="355"/>
      <c r="AA106" s="168">
        <f t="shared" ref="AA106:AA114" si="53">M106-J106</f>
        <v>-371.75410046269553</v>
      </c>
      <c r="AB106" s="141">
        <f t="shared" ref="AB106:AB114" si="54">M106/J106</f>
        <v>0.8811744884365813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152</v>
      </c>
      <c r="D107" s="321"/>
      <c r="E107" s="147">
        <v>14.03</v>
      </c>
      <c r="F107" s="97">
        <v>280</v>
      </c>
      <c r="G107" s="148">
        <f t="shared" ref="G107:G114" si="55">E107*F107</f>
        <v>3928.3999999999996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4" si="56">F107/V107*60</f>
        <v>2714.4250361065097</v>
      </c>
      <c r="N107" s="152">
        <f t="shared" si="49"/>
        <v>904.80834536883651</v>
      </c>
      <c r="O107" s="154">
        <f t="shared" si="50"/>
        <v>0</v>
      </c>
      <c r="P107" s="155">
        <f t="shared" si="51"/>
        <v>-95.191654631163487</v>
      </c>
      <c r="Q107" s="156">
        <f t="shared" si="52"/>
        <v>0.90480834536883648</v>
      </c>
      <c r="R107" s="322">
        <f>Q123</f>
        <v>0.89490390012255783</v>
      </c>
      <c r="S107" s="157">
        <v>0.79861111111111116</v>
      </c>
      <c r="T107" s="158">
        <v>0.80290509259259268</v>
      </c>
      <c r="U107" s="159"/>
      <c r="V107" s="160">
        <v>6.1891560004535684</v>
      </c>
      <c r="W107" s="161"/>
      <c r="X107" s="162"/>
      <c r="Y107" s="325"/>
      <c r="Z107" s="326"/>
      <c r="AA107" s="115">
        <f t="shared" si="53"/>
        <v>-285.57496389349035</v>
      </c>
      <c r="AB107" s="156">
        <f t="shared" si="54"/>
        <v>0.90480834536883659</v>
      </c>
      <c r="AC107" s="327">
        <f>AB123</f>
        <v>0.89490390012255772</v>
      </c>
    </row>
    <row r="108" spans="1:29" ht="15.75" customHeight="1">
      <c r="A108" s="318"/>
      <c r="B108" s="100" t="s">
        <v>120</v>
      </c>
      <c r="C108" s="330" t="s">
        <v>153</v>
      </c>
      <c r="D108" s="331"/>
      <c r="E108" s="101">
        <v>14.28</v>
      </c>
      <c r="F108" s="102">
        <v>331</v>
      </c>
      <c r="G108" s="103">
        <f t="shared" si="55"/>
        <v>4726.6799999999994</v>
      </c>
      <c r="H108" s="26">
        <v>3</v>
      </c>
      <c r="I108" s="104">
        <v>3</v>
      </c>
      <c r="J108" s="105">
        <v>3600</v>
      </c>
      <c r="K108" s="106">
        <f t="shared" si="45"/>
        <v>1200</v>
      </c>
      <c r="L108" s="107">
        <v>3</v>
      </c>
      <c r="M108" s="105">
        <f t="shared" si="56"/>
        <v>3187.2482678776446</v>
      </c>
      <c r="N108" s="106">
        <f t="shared" si="49"/>
        <v>1062.4160892925481</v>
      </c>
      <c r="O108" s="108">
        <f t="shared" si="50"/>
        <v>0</v>
      </c>
      <c r="P108" s="109">
        <f t="shared" si="51"/>
        <v>-137.58391070745188</v>
      </c>
      <c r="Q108" s="110">
        <f t="shared" si="52"/>
        <v>0.88534674107712341</v>
      </c>
      <c r="R108" s="323"/>
      <c r="S108" s="47">
        <v>0.81319444444444444</v>
      </c>
      <c r="T108" s="48">
        <v>0.81751157407407404</v>
      </c>
      <c r="U108" s="111">
        <v>14.816666666666531</v>
      </c>
      <c r="V108" s="112">
        <v>6.2310803335143286</v>
      </c>
      <c r="W108" s="113"/>
      <c r="X108" s="116"/>
      <c r="Y108" s="332"/>
      <c r="Z108" s="333"/>
      <c r="AA108" s="117">
        <f t="shared" si="53"/>
        <v>-412.75173212235541</v>
      </c>
      <c r="AB108" s="110">
        <f t="shared" si="54"/>
        <v>0.88534674107712352</v>
      </c>
      <c r="AC108" s="328"/>
    </row>
    <row r="109" spans="1:29" ht="15.75" customHeight="1">
      <c r="A109" s="318"/>
      <c r="B109" s="100" t="s">
        <v>120</v>
      </c>
      <c r="C109" s="330" t="s">
        <v>154</v>
      </c>
      <c r="D109" s="331"/>
      <c r="E109" s="101">
        <v>25.03</v>
      </c>
      <c r="F109" s="102">
        <v>592</v>
      </c>
      <c r="G109" s="103">
        <f t="shared" si="55"/>
        <v>14817.76</v>
      </c>
      <c r="H109" s="26">
        <v>2</v>
      </c>
      <c r="I109" s="104">
        <v>5</v>
      </c>
      <c r="J109" s="105">
        <v>3600</v>
      </c>
      <c r="K109" s="106">
        <f t="shared" si="45"/>
        <v>720</v>
      </c>
      <c r="L109" s="107">
        <v>5</v>
      </c>
      <c r="M109" s="105">
        <f t="shared" si="56"/>
        <v>3199.8503265899221</v>
      </c>
      <c r="N109" s="106">
        <f t="shared" si="49"/>
        <v>639.97006531798445</v>
      </c>
      <c r="O109" s="108">
        <f t="shared" si="50"/>
        <v>0</v>
      </c>
      <c r="P109" s="109">
        <f t="shared" si="51"/>
        <v>-80.029934682015551</v>
      </c>
      <c r="Q109" s="110">
        <f t="shared" si="52"/>
        <v>0.8888473129416451</v>
      </c>
      <c r="R109" s="323"/>
      <c r="S109" s="47">
        <v>0.82777777777777772</v>
      </c>
      <c r="T109" s="48">
        <v>0.83548611111111104</v>
      </c>
      <c r="U109" s="111">
        <v>14.783333333333299</v>
      </c>
      <c r="V109" s="112">
        <v>11.100519203925902</v>
      </c>
      <c r="W109" s="113"/>
      <c r="X109" s="116"/>
      <c r="Y109" s="332"/>
      <c r="Z109" s="333"/>
      <c r="AA109" s="117">
        <f t="shared" si="53"/>
        <v>-400.14967341007787</v>
      </c>
      <c r="AB109" s="110">
        <f t="shared" si="54"/>
        <v>0.88884731294164498</v>
      </c>
      <c r="AC109" s="328"/>
    </row>
    <row r="110" spans="1:29" ht="15.75" customHeight="1">
      <c r="A110" s="318"/>
      <c r="B110" s="100" t="s">
        <v>120</v>
      </c>
      <c r="C110" s="330" t="s">
        <v>155</v>
      </c>
      <c r="D110" s="331"/>
      <c r="E110" s="101">
        <v>18.18</v>
      </c>
      <c r="F110" s="102">
        <v>657</v>
      </c>
      <c r="G110" s="103">
        <f t="shared" si="55"/>
        <v>11944.26</v>
      </c>
      <c r="H110" s="26">
        <v>2</v>
      </c>
      <c r="I110" s="104">
        <v>3</v>
      </c>
      <c r="J110" s="105">
        <v>3000</v>
      </c>
      <c r="K110" s="106">
        <f t="shared" si="45"/>
        <v>1000</v>
      </c>
      <c r="L110" s="107">
        <v>3</v>
      </c>
      <c r="M110" s="105">
        <f t="shared" si="56"/>
        <v>2717.5088803998246</v>
      </c>
      <c r="N110" s="106">
        <f t="shared" si="49"/>
        <v>905.83629346660825</v>
      </c>
      <c r="O110" s="108">
        <f t="shared" si="50"/>
        <v>0</v>
      </c>
      <c r="P110" s="109">
        <f t="shared" si="51"/>
        <v>-94.163706533391746</v>
      </c>
      <c r="Q110" s="110">
        <f t="shared" si="52"/>
        <v>0.90583629346660821</v>
      </c>
      <c r="R110" s="323"/>
      <c r="S110" s="47">
        <v>0.84583333333333321</v>
      </c>
      <c r="T110" s="48">
        <v>0.85590277777777768</v>
      </c>
      <c r="U110" s="111">
        <v>14.899999999999931</v>
      </c>
      <c r="V110" s="112">
        <v>14.505932357505365</v>
      </c>
      <c r="W110" s="113"/>
      <c r="X110" s="116"/>
      <c r="Y110" s="332"/>
      <c r="Z110" s="333"/>
      <c r="AA110" s="117">
        <f t="shared" si="53"/>
        <v>-282.49111960017535</v>
      </c>
      <c r="AB110" s="110">
        <f t="shared" si="54"/>
        <v>0.90583629346660821</v>
      </c>
      <c r="AC110" s="328"/>
    </row>
    <row r="111" spans="1:29" ht="15.75" customHeight="1">
      <c r="A111" s="318"/>
      <c r="B111" s="100" t="s">
        <v>120</v>
      </c>
      <c r="C111" s="330" t="s">
        <v>153</v>
      </c>
      <c r="D111" s="331"/>
      <c r="E111" s="101">
        <v>14.28</v>
      </c>
      <c r="F111" s="102">
        <v>2652</v>
      </c>
      <c r="G111" s="103">
        <f t="shared" si="55"/>
        <v>37870.559999999998</v>
      </c>
      <c r="H111" s="26"/>
      <c r="I111" s="104">
        <v>3</v>
      </c>
      <c r="J111" s="105">
        <v>3600</v>
      </c>
      <c r="K111" s="106">
        <f t="shared" si="45"/>
        <v>1200</v>
      </c>
      <c r="L111" s="107">
        <v>3</v>
      </c>
      <c r="M111" s="105">
        <f t="shared" si="56"/>
        <v>3187.2482678776446</v>
      </c>
      <c r="N111" s="106">
        <f t="shared" si="49"/>
        <v>1062.4160892925481</v>
      </c>
      <c r="O111" s="108">
        <f t="shared" si="50"/>
        <v>0</v>
      </c>
      <c r="P111" s="109">
        <f t="shared" si="51"/>
        <v>-137.58391070745188</v>
      </c>
      <c r="Q111" s="110">
        <f t="shared" si="52"/>
        <v>0.88534674107712341</v>
      </c>
      <c r="R111" s="323"/>
      <c r="S111" s="47">
        <v>0.86597222222222203</v>
      </c>
      <c r="T111" s="48">
        <v>0.90063657407407383</v>
      </c>
      <c r="U111" s="111">
        <v>15</v>
      </c>
      <c r="V111" s="112">
        <v>49.923942732567973</v>
      </c>
      <c r="W111" s="113"/>
      <c r="X111" s="116"/>
      <c r="Y111" s="332"/>
      <c r="Z111" s="333"/>
      <c r="AA111" s="117">
        <f t="shared" si="53"/>
        <v>-412.75173212235541</v>
      </c>
      <c r="AB111" s="110">
        <f t="shared" si="54"/>
        <v>0.88534674107712352</v>
      </c>
      <c r="AC111" s="328"/>
    </row>
    <row r="112" spans="1:29" ht="15.75" customHeight="1">
      <c r="A112" s="318"/>
      <c r="B112" s="100" t="s">
        <v>120</v>
      </c>
      <c r="C112" s="330" t="s">
        <v>152</v>
      </c>
      <c r="D112" s="331"/>
      <c r="E112" s="101">
        <v>14.03</v>
      </c>
      <c r="F112" s="102">
        <v>8429</v>
      </c>
      <c r="G112" s="121">
        <f t="shared" si="55"/>
        <v>118258.87</v>
      </c>
      <c r="H112" s="26"/>
      <c r="I112" s="104">
        <v>3</v>
      </c>
      <c r="J112" s="105">
        <v>3000</v>
      </c>
      <c r="K112" s="106">
        <f t="shared" si="45"/>
        <v>1000</v>
      </c>
      <c r="L112" s="107">
        <v>3</v>
      </c>
      <c r="M112" s="105">
        <f t="shared" si="56"/>
        <v>2714.4250361065097</v>
      </c>
      <c r="N112" s="106">
        <f t="shared" si="49"/>
        <v>904.80834536883651</v>
      </c>
      <c r="O112" s="108">
        <f t="shared" si="50"/>
        <v>0</v>
      </c>
      <c r="P112" s="109">
        <f t="shared" si="51"/>
        <v>-95.191654631163487</v>
      </c>
      <c r="Q112" s="110">
        <f t="shared" si="52"/>
        <v>0.90480834536883648</v>
      </c>
      <c r="R112" s="323"/>
      <c r="S112" s="47">
        <v>0.91041666666666643</v>
      </c>
      <c r="T112" s="120">
        <v>1.0397916666666664</v>
      </c>
      <c r="U112" s="111">
        <v>15</v>
      </c>
      <c r="V112" s="112">
        <v>186.31569974222549</v>
      </c>
      <c r="W112" s="113"/>
      <c r="X112" s="116"/>
      <c r="Y112" s="332"/>
      <c r="Z112" s="333"/>
      <c r="AA112" s="117">
        <f t="shared" si="53"/>
        <v>-285.57496389349035</v>
      </c>
      <c r="AB112" s="110">
        <f t="shared" si="54"/>
        <v>0.90480834536883659</v>
      </c>
      <c r="AC112" s="328"/>
    </row>
    <row r="113" spans="1:29" ht="15.75" customHeight="1">
      <c r="A113" s="318"/>
      <c r="B113" s="100" t="s">
        <v>120</v>
      </c>
      <c r="C113" s="330" t="s">
        <v>155</v>
      </c>
      <c r="D113" s="331"/>
      <c r="E113" s="101">
        <v>18.18</v>
      </c>
      <c r="F113" s="102">
        <v>1399</v>
      </c>
      <c r="G113" s="121">
        <f t="shared" si="55"/>
        <v>25433.82</v>
      </c>
      <c r="H113" s="62"/>
      <c r="I113" s="104">
        <v>3</v>
      </c>
      <c r="J113" s="105">
        <v>3000</v>
      </c>
      <c r="K113" s="106">
        <f t="shared" si="45"/>
        <v>1000</v>
      </c>
      <c r="L113" s="107">
        <v>3</v>
      </c>
      <c r="M113" s="105">
        <f t="shared" si="56"/>
        <v>2717.5088803998246</v>
      </c>
      <c r="N113" s="106">
        <f t="shared" si="49"/>
        <v>905.83629346660825</v>
      </c>
      <c r="O113" s="123">
        <f t="shared" si="50"/>
        <v>0</v>
      </c>
      <c r="P113" s="124">
        <f t="shared" si="51"/>
        <v>-94.163706533391746</v>
      </c>
      <c r="Q113" s="125">
        <f t="shared" si="52"/>
        <v>0.90583629346660821</v>
      </c>
      <c r="R113" s="323"/>
      <c r="S113" s="47">
        <v>1.0499999999999998</v>
      </c>
      <c r="T113" s="120">
        <v>1.0714467592592591</v>
      </c>
      <c r="U113" s="111">
        <v>14.70000000000006</v>
      </c>
      <c r="V113" s="112">
        <v>30.888583513165916</v>
      </c>
      <c r="W113" s="113"/>
      <c r="X113" s="116"/>
      <c r="Y113" s="332"/>
      <c r="Z113" s="333"/>
      <c r="AA113" s="117">
        <f t="shared" si="53"/>
        <v>-282.49111960017535</v>
      </c>
      <c r="AB113" s="110">
        <f t="shared" si="54"/>
        <v>0.90583629346660821</v>
      </c>
      <c r="AC113" s="328"/>
    </row>
    <row r="114" spans="1:29" ht="15.75" customHeight="1">
      <c r="A114" s="318"/>
      <c r="B114" s="100" t="s">
        <v>120</v>
      </c>
      <c r="C114" s="330" t="s">
        <v>153</v>
      </c>
      <c r="D114" s="331"/>
      <c r="E114" s="101">
        <v>14.28</v>
      </c>
      <c r="F114" s="102">
        <v>8156</v>
      </c>
      <c r="G114" s="121">
        <f t="shared" si="55"/>
        <v>116467.68</v>
      </c>
      <c r="H114" s="62"/>
      <c r="I114" s="104">
        <v>3</v>
      </c>
      <c r="J114" s="105">
        <v>3600</v>
      </c>
      <c r="K114" s="106">
        <f t="shared" si="45"/>
        <v>1200</v>
      </c>
      <c r="L114" s="118">
        <v>3</v>
      </c>
      <c r="M114" s="105">
        <f t="shared" si="56"/>
        <v>3187.2482678776446</v>
      </c>
      <c r="N114" s="106">
        <f t="shared" si="49"/>
        <v>1062.4160892925481</v>
      </c>
      <c r="O114" s="123">
        <f t="shared" si="50"/>
        <v>0</v>
      </c>
      <c r="P114" s="124">
        <f t="shared" si="51"/>
        <v>-137.58391070745188</v>
      </c>
      <c r="Q114" s="125">
        <f t="shared" si="52"/>
        <v>0.88534674107712341</v>
      </c>
      <c r="R114" s="323"/>
      <c r="S114" s="47">
        <v>1.0812499999999998</v>
      </c>
      <c r="T114" s="120">
        <v>1.1878703703703701</v>
      </c>
      <c r="U114" s="111">
        <v>15</v>
      </c>
      <c r="V114" s="112">
        <v>153.53683142037119</v>
      </c>
      <c r="W114" s="113"/>
      <c r="X114" s="116"/>
      <c r="Y114" s="332"/>
      <c r="Z114" s="333"/>
      <c r="AA114" s="117">
        <f t="shared" si="53"/>
        <v>-412.75173212235541</v>
      </c>
      <c r="AB114" s="110">
        <f t="shared" si="54"/>
        <v>0.88534674107712352</v>
      </c>
      <c r="AC114" s="328"/>
    </row>
    <row r="115" spans="1:29" ht="15.75" customHeight="1">
      <c r="A115" s="318"/>
      <c r="B115" s="100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47"/>
      <c r="T115" s="120"/>
      <c r="U115" s="111"/>
      <c r="V115" s="112"/>
      <c r="W115" s="113"/>
      <c r="X115" s="116"/>
      <c r="Y115" s="332"/>
      <c r="Z115" s="333"/>
      <c r="AA115" s="117"/>
      <c r="AB115" s="110"/>
      <c r="AC115" s="328"/>
    </row>
    <row r="116" spans="1:29" ht="15.75" customHeight="1">
      <c r="A116" s="318"/>
      <c r="B116" s="100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47"/>
      <c r="T116" s="120"/>
      <c r="U116" s="111"/>
      <c r="V116" s="112"/>
      <c r="W116" s="113"/>
      <c r="X116" s="116"/>
      <c r="Y116" s="332"/>
      <c r="Z116" s="333"/>
      <c r="AA116" s="117"/>
      <c r="AB116" s="110"/>
      <c r="AC116" s="328"/>
    </row>
    <row r="117" spans="1:29" ht="15.75" customHeight="1">
      <c r="A117" s="318"/>
      <c r="B117" s="100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47"/>
      <c r="T117" s="120"/>
      <c r="U117" s="111"/>
      <c r="V117" s="112"/>
      <c r="W117" s="126"/>
      <c r="X117" s="127"/>
      <c r="Y117" s="332"/>
      <c r="Z117" s="333"/>
      <c r="AA117" s="117"/>
      <c r="AB117" s="110"/>
      <c r="AC117" s="328"/>
    </row>
    <row r="118" spans="1:29" ht="15.75" customHeight="1">
      <c r="A118" s="318"/>
      <c r="B118" s="100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47"/>
      <c r="T118" s="120"/>
      <c r="U118" s="111"/>
      <c r="V118" s="112"/>
      <c r="W118" s="126"/>
      <c r="X118" s="127"/>
      <c r="Y118" s="332"/>
      <c r="Z118" s="333"/>
      <c r="AA118" s="117"/>
      <c r="AB118" s="110"/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57">AVERAGE(I107:I122)</f>
        <v>3.25</v>
      </c>
      <c r="J123" s="137">
        <f t="shared" si="57"/>
        <v>3300</v>
      </c>
      <c r="K123" s="138">
        <f t="shared" ref="K123" si="58">J123/I123</f>
        <v>1015.3846153846154</v>
      </c>
      <c r="L123" s="136">
        <f t="shared" ref="L123:M123" si="59">AVERAGE(L107:L122)</f>
        <v>3.25</v>
      </c>
      <c r="M123" s="137">
        <f t="shared" si="59"/>
        <v>2953.1828704044406</v>
      </c>
      <c r="N123" s="138">
        <f t="shared" ref="N123:N137" si="60">M123/L123</f>
        <v>908.6716524321356</v>
      </c>
      <c r="O123" s="139">
        <f t="shared" ref="O123:O137" si="61">L123-I123</f>
        <v>0</v>
      </c>
      <c r="P123" s="140">
        <f t="shared" ref="P123:P137" si="62">N123-K123</f>
        <v>-106.71296295247976</v>
      </c>
      <c r="Q123" s="141">
        <f t="shared" ref="Q123:Q137" si="63">N123/K123</f>
        <v>0.89490390012255783</v>
      </c>
      <c r="R123" s="324"/>
      <c r="S123" s="142">
        <f>S107</f>
        <v>0.79861111111111116</v>
      </c>
      <c r="T123" s="143">
        <f>INDEX(T107:T122,COUNTA(T107:T122))</f>
        <v>1.1878703703703701</v>
      </c>
      <c r="U123" s="144"/>
      <c r="V123" s="166"/>
      <c r="W123" s="99"/>
      <c r="X123" s="69"/>
      <c r="Y123" s="354"/>
      <c r="Z123" s="355"/>
      <c r="AA123" s="168">
        <f t="shared" ref="AA123:AA137" si="64">M123-J123</f>
        <v>-346.81712959555944</v>
      </c>
      <c r="AB123" s="141">
        <f t="shared" ref="AB123:AB137" si="65">M123/J123</f>
        <v>0.89490390012255772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157</v>
      </c>
      <c r="D124" s="321"/>
      <c r="E124" s="147">
        <v>16.66</v>
      </c>
      <c r="F124" s="97">
        <v>238</v>
      </c>
      <c r="G124" s="148">
        <f t="shared" ref="G124:G137" si="66">E124*F124</f>
        <v>3965.08</v>
      </c>
      <c r="H124" s="149">
        <v>3</v>
      </c>
      <c r="I124" s="150">
        <v>5</v>
      </c>
      <c r="J124" s="151">
        <v>3600</v>
      </c>
      <c r="K124" s="152">
        <f>J124/I124</f>
        <v>720</v>
      </c>
      <c r="L124" s="153">
        <v>5</v>
      </c>
      <c r="M124" s="151">
        <f t="shared" ref="M124:M137" si="67">F124/V124*60</f>
        <v>3193.5078973714535</v>
      </c>
      <c r="N124" s="152">
        <f t="shared" si="60"/>
        <v>638.70157947429072</v>
      </c>
      <c r="O124" s="154">
        <f t="shared" si="61"/>
        <v>0</v>
      </c>
      <c r="P124" s="155">
        <f t="shared" si="62"/>
        <v>-81.298420525709275</v>
      </c>
      <c r="Q124" s="156">
        <f t="shared" si="63"/>
        <v>0.887085527047626</v>
      </c>
      <c r="R124" s="322">
        <f>Q140</f>
        <v>0.88680533780682547</v>
      </c>
      <c r="S124" s="157">
        <v>0.75972222222222219</v>
      </c>
      <c r="T124" s="158">
        <v>0.76282407407407404</v>
      </c>
      <c r="U124" s="159"/>
      <c r="V124" s="160">
        <v>4.4715718447897794</v>
      </c>
      <c r="W124" s="158"/>
      <c r="X124" s="169"/>
      <c r="Y124" s="325"/>
      <c r="Z124" s="326"/>
      <c r="AA124" s="171">
        <f t="shared" si="64"/>
        <v>-406.49210262854649</v>
      </c>
      <c r="AB124" s="156">
        <f t="shared" si="65"/>
        <v>0.887085527047626</v>
      </c>
      <c r="AC124" s="327">
        <f>AB140</f>
        <v>0.88680533780682547</v>
      </c>
    </row>
    <row r="125" spans="1:29" ht="15.75" customHeight="1">
      <c r="A125" s="357"/>
      <c r="B125" s="100" t="s">
        <v>120</v>
      </c>
      <c r="C125" s="330" t="s">
        <v>158</v>
      </c>
      <c r="D125" s="331"/>
      <c r="E125" s="101">
        <v>30</v>
      </c>
      <c r="F125" s="102">
        <v>826</v>
      </c>
      <c r="G125" s="103">
        <f t="shared" si="66"/>
        <v>24780</v>
      </c>
      <c r="H125" s="26">
        <v>2</v>
      </c>
      <c r="I125" s="104">
        <v>4</v>
      </c>
      <c r="J125" s="105">
        <v>3600</v>
      </c>
      <c r="K125" s="106">
        <f t="shared" si="45"/>
        <v>900</v>
      </c>
      <c r="L125" s="107">
        <v>4</v>
      </c>
      <c r="M125" s="105">
        <f t="shared" si="67"/>
        <v>3192.1199999999985</v>
      </c>
      <c r="N125" s="106">
        <f t="shared" si="60"/>
        <v>798.02999999999963</v>
      </c>
      <c r="O125" s="108">
        <f t="shared" si="61"/>
        <v>0</v>
      </c>
      <c r="P125" s="109">
        <f t="shared" si="62"/>
        <v>-101.97000000000037</v>
      </c>
      <c r="Q125" s="110">
        <f t="shared" si="63"/>
        <v>0.8866999999999996</v>
      </c>
      <c r="R125" s="323"/>
      <c r="S125" s="47">
        <v>0.77291666666666659</v>
      </c>
      <c r="T125" s="48">
        <v>0.78369212962962953</v>
      </c>
      <c r="U125" s="111">
        <v>14.53333333333326</v>
      </c>
      <c r="V125" s="112">
        <v>15.525732115334016</v>
      </c>
      <c r="W125" s="113"/>
      <c r="X125" s="13"/>
      <c r="Y125" s="332"/>
      <c r="Z125" s="333"/>
      <c r="AA125" s="172">
        <f t="shared" si="64"/>
        <v>-407.88000000000147</v>
      </c>
      <c r="AB125" s="110">
        <f t="shared" si="65"/>
        <v>0.8866999999999996</v>
      </c>
      <c r="AC125" s="328"/>
    </row>
    <row r="126" spans="1:29" ht="15.75" customHeight="1">
      <c r="A126" s="357"/>
      <c r="B126" s="100" t="s">
        <v>120</v>
      </c>
      <c r="C126" s="330" t="s">
        <v>159</v>
      </c>
      <c r="D126" s="331"/>
      <c r="E126" s="101">
        <v>24.82</v>
      </c>
      <c r="F126" s="102">
        <v>821</v>
      </c>
      <c r="G126" s="103">
        <f t="shared" si="66"/>
        <v>20377.22</v>
      </c>
      <c r="H126" s="26">
        <v>2</v>
      </c>
      <c r="I126" s="104">
        <v>5</v>
      </c>
      <c r="J126" s="105">
        <v>3600</v>
      </c>
      <c r="K126" s="106">
        <f t="shared" si="45"/>
        <v>720</v>
      </c>
      <c r="L126" s="107">
        <v>5</v>
      </c>
      <c r="M126" s="105">
        <f t="shared" si="67"/>
        <v>3188.1682883712942</v>
      </c>
      <c r="N126" s="106">
        <f t="shared" si="60"/>
        <v>637.63365767425887</v>
      </c>
      <c r="O126" s="108">
        <f t="shared" si="61"/>
        <v>0</v>
      </c>
      <c r="P126" s="109">
        <f t="shared" si="62"/>
        <v>-82.36634232574113</v>
      </c>
      <c r="Q126" s="110">
        <f t="shared" si="63"/>
        <v>0.88560230232535952</v>
      </c>
      <c r="R126" s="323"/>
      <c r="S126" s="47">
        <v>0.79374999999999984</v>
      </c>
      <c r="T126" s="48">
        <v>0.80447916666666652</v>
      </c>
      <c r="U126" s="111">
        <v>15</v>
      </c>
      <c r="V126" s="112">
        <v>15.450878229883196</v>
      </c>
      <c r="W126" s="113"/>
      <c r="X126" s="13"/>
      <c r="Y126" s="332"/>
      <c r="Z126" s="333"/>
      <c r="AA126" s="172">
        <f t="shared" si="64"/>
        <v>-411.83171162870576</v>
      </c>
      <c r="AB126" s="110">
        <f t="shared" si="65"/>
        <v>0.88560230232535952</v>
      </c>
      <c r="AC126" s="328"/>
    </row>
    <row r="127" spans="1:29" ht="15.75" customHeight="1">
      <c r="A127" s="357"/>
      <c r="B127" s="100" t="s">
        <v>120</v>
      </c>
      <c r="C127" s="330" t="s">
        <v>160</v>
      </c>
      <c r="D127" s="331"/>
      <c r="E127" s="101">
        <v>18.18</v>
      </c>
      <c r="F127" s="102">
        <v>434</v>
      </c>
      <c r="G127" s="103">
        <f t="shared" si="66"/>
        <v>7890.12</v>
      </c>
      <c r="H127" s="26">
        <v>2</v>
      </c>
      <c r="I127" s="104">
        <v>3</v>
      </c>
      <c r="J127" s="105">
        <v>3600</v>
      </c>
      <c r="K127" s="106">
        <f t="shared" si="45"/>
        <v>1200</v>
      </c>
      <c r="L127" s="107">
        <v>3</v>
      </c>
      <c r="M127" s="105">
        <f t="shared" si="67"/>
        <v>3194.516059801525</v>
      </c>
      <c r="N127" s="106">
        <f t="shared" si="60"/>
        <v>1064.8386866005083</v>
      </c>
      <c r="O127" s="108">
        <f t="shared" si="61"/>
        <v>0</v>
      </c>
      <c r="P127" s="109">
        <f t="shared" si="62"/>
        <v>-135.16131339949175</v>
      </c>
      <c r="Q127" s="110">
        <f t="shared" si="63"/>
        <v>0.88736557216709022</v>
      </c>
      <c r="R127" s="323"/>
      <c r="S127" s="47">
        <v>0.8145833333333331</v>
      </c>
      <c r="T127" s="48">
        <v>0.82024305555555532</v>
      </c>
      <c r="U127" s="111">
        <v>14.549999999999876</v>
      </c>
      <c r="V127" s="112">
        <v>8.1514694283984479</v>
      </c>
      <c r="W127" s="113"/>
      <c r="X127" s="13"/>
      <c r="Y127" s="332"/>
      <c r="Z127" s="333"/>
      <c r="AA127" s="172">
        <f t="shared" si="64"/>
        <v>-405.48394019847501</v>
      </c>
      <c r="AB127" s="110">
        <f t="shared" si="65"/>
        <v>0.88736557216709022</v>
      </c>
      <c r="AC127" s="328"/>
    </row>
    <row r="128" spans="1:29" ht="15.75" customHeight="1">
      <c r="A128" s="358"/>
      <c r="B128" s="100" t="s">
        <v>120</v>
      </c>
      <c r="C128" s="330" t="s">
        <v>161</v>
      </c>
      <c r="D128" s="331"/>
      <c r="E128" s="101">
        <v>16.7</v>
      </c>
      <c r="F128" s="102">
        <v>542</v>
      </c>
      <c r="G128" s="103">
        <f t="shared" si="66"/>
        <v>9051.4</v>
      </c>
      <c r="H128" s="26">
        <v>2</v>
      </c>
      <c r="I128" s="104">
        <v>3</v>
      </c>
      <c r="J128" s="105">
        <v>3600</v>
      </c>
      <c r="K128" s="106">
        <f t="shared" si="45"/>
        <v>1200</v>
      </c>
      <c r="L128" s="107">
        <v>3</v>
      </c>
      <c r="M128" s="105">
        <f t="shared" si="67"/>
        <v>3189.8853565367617</v>
      </c>
      <c r="N128" s="106">
        <f t="shared" si="60"/>
        <v>1063.2951188455872</v>
      </c>
      <c r="O128" s="108">
        <f t="shared" si="61"/>
        <v>0</v>
      </c>
      <c r="P128" s="109">
        <f t="shared" si="62"/>
        <v>-136.70488115441276</v>
      </c>
      <c r="Q128" s="110">
        <f t="shared" si="63"/>
        <v>0.88607926570465601</v>
      </c>
      <c r="R128" s="323"/>
      <c r="S128" s="47">
        <v>0.83055555555555527</v>
      </c>
      <c r="T128" s="48">
        <v>0.83762731481481456</v>
      </c>
      <c r="U128" s="111">
        <v>14.849999999999923</v>
      </c>
      <c r="V128" s="112">
        <v>10.19472374872643</v>
      </c>
      <c r="W128" s="113"/>
      <c r="X128" s="116"/>
      <c r="Y128" s="332"/>
      <c r="Z128" s="333"/>
      <c r="AA128" s="172">
        <f t="shared" si="64"/>
        <v>-410.11464346323828</v>
      </c>
      <c r="AB128" s="110">
        <f t="shared" si="65"/>
        <v>0.88607926570465601</v>
      </c>
      <c r="AC128" s="328"/>
    </row>
    <row r="129" spans="1:29" ht="15.75" customHeight="1">
      <c r="A129" s="358"/>
      <c r="B129" s="100" t="s">
        <v>120</v>
      </c>
      <c r="C129" s="330" t="s">
        <v>162</v>
      </c>
      <c r="D129" s="331"/>
      <c r="E129" s="101">
        <v>18.18</v>
      </c>
      <c r="F129" s="102">
        <v>1089</v>
      </c>
      <c r="G129" s="121">
        <f t="shared" si="66"/>
        <v>19798.02</v>
      </c>
      <c r="H129" s="26">
        <v>2</v>
      </c>
      <c r="I129" s="104">
        <v>3</v>
      </c>
      <c r="J129" s="105">
        <v>3600</v>
      </c>
      <c r="K129" s="106">
        <f t="shared" si="45"/>
        <v>1200</v>
      </c>
      <c r="L129" s="107">
        <v>3</v>
      </c>
      <c r="M129" s="105">
        <f t="shared" si="67"/>
        <v>3192.6177986702819</v>
      </c>
      <c r="N129" s="106">
        <f t="shared" si="60"/>
        <v>1064.2059328900939</v>
      </c>
      <c r="O129" s="108">
        <f t="shared" si="61"/>
        <v>0</v>
      </c>
      <c r="P129" s="109">
        <f t="shared" si="62"/>
        <v>-135.79406710990611</v>
      </c>
      <c r="Q129" s="110">
        <f t="shared" si="63"/>
        <v>0.88683827740841159</v>
      </c>
      <c r="R129" s="323"/>
      <c r="S129" s="47">
        <v>0.84791666666666632</v>
      </c>
      <c r="T129" s="120">
        <v>0.86211805555555521</v>
      </c>
      <c r="U129" s="111">
        <v>14.816666666666531</v>
      </c>
      <c r="V129" s="112">
        <v>20.465963707655192</v>
      </c>
      <c r="W129" s="113"/>
      <c r="X129" s="50"/>
      <c r="Y129" s="332"/>
      <c r="Z129" s="333"/>
      <c r="AA129" s="172">
        <f t="shared" si="64"/>
        <v>-407.3822013297181</v>
      </c>
      <c r="AB129" s="110">
        <f t="shared" si="65"/>
        <v>0.88683827740841159</v>
      </c>
      <c r="AC129" s="328"/>
    </row>
    <row r="130" spans="1:29" ht="15.75" customHeight="1">
      <c r="A130" s="358"/>
      <c r="B130" s="100" t="s">
        <v>120</v>
      </c>
      <c r="C130" s="330" t="s">
        <v>157</v>
      </c>
      <c r="D130" s="331"/>
      <c r="E130" s="101">
        <v>16.66</v>
      </c>
      <c r="F130" s="102">
        <v>2288</v>
      </c>
      <c r="G130" s="121">
        <f t="shared" si="66"/>
        <v>38118.080000000002</v>
      </c>
      <c r="H130" s="26"/>
      <c r="I130" s="104">
        <v>5</v>
      </c>
      <c r="J130" s="105">
        <v>3600</v>
      </c>
      <c r="K130" s="106">
        <f t="shared" si="45"/>
        <v>720</v>
      </c>
      <c r="L130" s="107">
        <v>5</v>
      </c>
      <c r="M130" s="105">
        <f t="shared" si="67"/>
        <v>3193.5078973714535</v>
      </c>
      <c r="N130" s="106">
        <f t="shared" si="60"/>
        <v>638.70157947429072</v>
      </c>
      <c r="O130" s="123">
        <f t="shared" si="61"/>
        <v>0</v>
      </c>
      <c r="P130" s="124">
        <f t="shared" si="62"/>
        <v>-81.298420525709275</v>
      </c>
      <c r="Q130" s="125">
        <f t="shared" si="63"/>
        <v>0.887085527047626</v>
      </c>
      <c r="R130" s="323"/>
      <c r="S130" s="47">
        <v>0.87222222222222179</v>
      </c>
      <c r="T130" s="120">
        <v>0.90207175925925887</v>
      </c>
      <c r="U130" s="111">
        <v>14.549999999999876</v>
      </c>
      <c r="V130" s="112">
        <v>42.987211684365612</v>
      </c>
      <c r="W130" s="113"/>
      <c r="X130" s="116"/>
      <c r="Y130" s="332"/>
      <c r="Z130" s="333"/>
      <c r="AA130" s="172">
        <f t="shared" si="64"/>
        <v>-406.49210262854649</v>
      </c>
      <c r="AB130" s="110">
        <f t="shared" si="65"/>
        <v>0.887085527047626</v>
      </c>
      <c r="AC130" s="328"/>
    </row>
    <row r="131" spans="1:29" ht="15.75" customHeight="1">
      <c r="A131" s="358"/>
      <c r="B131" s="100" t="s">
        <v>120</v>
      </c>
      <c r="C131" s="330" t="s">
        <v>158</v>
      </c>
      <c r="D131" s="331"/>
      <c r="E131" s="101">
        <v>30</v>
      </c>
      <c r="F131" s="102">
        <v>2051</v>
      </c>
      <c r="G131" s="121">
        <f t="shared" si="66"/>
        <v>61530</v>
      </c>
      <c r="H131" s="62"/>
      <c r="I131" s="104">
        <v>4</v>
      </c>
      <c r="J131" s="105">
        <v>3600</v>
      </c>
      <c r="K131" s="106">
        <f t="shared" si="45"/>
        <v>900</v>
      </c>
      <c r="L131" s="118">
        <v>4</v>
      </c>
      <c r="M131" s="105">
        <f t="shared" si="67"/>
        <v>3192.119999999999</v>
      </c>
      <c r="N131" s="106">
        <f t="shared" si="60"/>
        <v>798.02999999999975</v>
      </c>
      <c r="O131" s="123">
        <f t="shared" si="61"/>
        <v>0</v>
      </c>
      <c r="P131" s="124">
        <f t="shared" si="62"/>
        <v>-101.97000000000025</v>
      </c>
      <c r="Q131" s="125">
        <f t="shared" si="63"/>
        <v>0.88669999999999971</v>
      </c>
      <c r="R131" s="323"/>
      <c r="S131" s="47">
        <v>0.91180555555555509</v>
      </c>
      <c r="T131" s="120">
        <v>0.93857638888888839</v>
      </c>
      <c r="U131" s="111">
        <v>15</v>
      </c>
      <c r="V131" s="112">
        <v>38.551182286380225</v>
      </c>
      <c r="W131" s="113"/>
      <c r="X131" s="116"/>
      <c r="Y131" s="332"/>
      <c r="Z131" s="333"/>
      <c r="AA131" s="172">
        <f t="shared" si="64"/>
        <v>-407.88000000000102</v>
      </c>
      <c r="AB131" s="110">
        <f t="shared" si="65"/>
        <v>0.88669999999999971</v>
      </c>
      <c r="AC131" s="328"/>
    </row>
    <row r="132" spans="1:29" ht="15.75" customHeight="1">
      <c r="A132" s="358"/>
      <c r="B132" s="100" t="s">
        <v>120</v>
      </c>
      <c r="C132" s="330" t="s">
        <v>159</v>
      </c>
      <c r="D132" s="331"/>
      <c r="E132" s="101">
        <v>24.82</v>
      </c>
      <c r="F132" s="102">
        <v>1950</v>
      </c>
      <c r="G132" s="121">
        <f t="shared" si="66"/>
        <v>48399</v>
      </c>
      <c r="H132" s="62"/>
      <c r="I132" s="104">
        <v>5</v>
      </c>
      <c r="J132" s="105">
        <v>3600</v>
      </c>
      <c r="K132" s="106">
        <f t="shared" si="45"/>
        <v>720</v>
      </c>
      <c r="L132" s="118">
        <v>5</v>
      </c>
      <c r="M132" s="105">
        <f t="shared" si="67"/>
        <v>3188.1682883712938</v>
      </c>
      <c r="N132" s="106">
        <f t="shared" si="60"/>
        <v>637.63365767425876</v>
      </c>
      <c r="O132" s="123">
        <f t="shared" si="61"/>
        <v>0</v>
      </c>
      <c r="P132" s="124">
        <f t="shared" si="62"/>
        <v>-82.366342325741243</v>
      </c>
      <c r="Q132" s="125">
        <f t="shared" si="63"/>
        <v>0.88560230232535941</v>
      </c>
      <c r="R132" s="323"/>
      <c r="S132" s="47">
        <v>0.94861111111111063</v>
      </c>
      <c r="T132" s="120">
        <v>0.97408564814814769</v>
      </c>
      <c r="U132" s="111">
        <v>15</v>
      </c>
      <c r="V132" s="112">
        <v>36.698188243936947</v>
      </c>
      <c r="W132" s="126"/>
      <c r="X132" s="127"/>
      <c r="Y132" s="332"/>
      <c r="Z132" s="333"/>
      <c r="AA132" s="172">
        <f t="shared" si="64"/>
        <v>-411.83171162870622</v>
      </c>
      <c r="AB132" s="110">
        <f t="shared" si="65"/>
        <v>0.88560230232535941</v>
      </c>
      <c r="AC132" s="328"/>
    </row>
    <row r="133" spans="1:29" ht="15.75" customHeight="1">
      <c r="A133" s="358"/>
      <c r="B133" s="100" t="s">
        <v>120</v>
      </c>
      <c r="C133" s="330" t="s">
        <v>160</v>
      </c>
      <c r="D133" s="331"/>
      <c r="E133" s="101">
        <v>18.18</v>
      </c>
      <c r="F133" s="102">
        <v>888</v>
      </c>
      <c r="G133" s="121">
        <f t="shared" si="66"/>
        <v>16143.84</v>
      </c>
      <c r="H133" s="62"/>
      <c r="I133" s="104">
        <v>3</v>
      </c>
      <c r="J133" s="105">
        <v>3600</v>
      </c>
      <c r="K133" s="106">
        <f t="shared" si="45"/>
        <v>1200</v>
      </c>
      <c r="L133" s="118">
        <v>3</v>
      </c>
      <c r="M133" s="105">
        <f t="shared" si="67"/>
        <v>3194.5160598015245</v>
      </c>
      <c r="N133" s="106">
        <f t="shared" si="60"/>
        <v>1064.8386866005083</v>
      </c>
      <c r="O133" s="123">
        <f t="shared" si="61"/>
        <v>0</v>
      </c>
      <c r="P133" s="124">
        <f t="shared" si="62"/>
        <v>-135.16131339949175</v>
      </c>
      <c r="Q133" s="125">
        <f t="shared" si="63"/>
        <v>0.88736557216709022</v>
      </c>
      <c r="R133" s="323"/>
      <c r="S133" s="47">
        <v>0.98402777777777728</v>
      </c>
      <c r="T133" s="120">
        <v>0.99560185185185135</v>
      </c>
      <c r="U133" s="111">
        <v>15</v>
      </c>
      <c r="V133" s="112">
        <v>16.678582609257656</v>
      </c>
      <c r="W133" s="126"/>
      <c r="X133" s="127"/>
      <c r="Y133" s="332"/>
      <c r="Z133" s="333"/>
      <c r="AA133" s="172">
        <f t="shared" si="64"/>
        <v>-405.48394019847547</v>
      </c>
      <c r="AB133" s="110">
        <f t="shared" si="65"/>
        <v>0.88736557216709011</v>
      </c>
      <c r="AC133" s="328"/>
    </row>
    <row r="134" spans="1:29" ht="15.75" customHeight="1">
      <c r="A134" s="358"/>
      <c r="B134" s="100" t="s">
        <v>120</v>
      </c>
      <c r="C134" s="330" t="s">
        <v>161</v>
      </c>
      <c r="D134" s="331"/>
      <c r="E134" s="101">
        <v>16.7</v>
      </c>
      <c r="F134" s="102">
        <v>1227</v>
      </c>
      <c r="G134" s="121">
        <f t="shared" si="66"/>
        <v>20490.899999999998</v>
      </c>
      <c r="H134" s="62"/>
      <c r="I134" s="104">
        <v>3</v>
      </c>
      <c r="J134" s="105">
        <v>3600</v>
      </c>
      <c r="K134" s="106">
        <f t="shared" si="45"/>
        <v>1200</v>
      </c>
      <c r="L134" s="118">
        <v>3</v>
      </c>
      <c r="M134" s="105">
        <f t="shared" si="67"/>
        <v>3189.8853565367617</v>
      </c>
      <c r="N134" s="106">
        <f t="shared" si="60"/>
        <v>1063.2951188455872</v>
      </c>
      <c r="O134" s="123">
        <f t="shared" si="61"/>
        <v>0</v>
      </c>
      <c r="P134" s="124">
        <f t="shared" si="62"/>
        <v>-136.70488115441276</v>
      </c>
      <c r="Q134" s="125">
        <f t="shared" si="63"/>
        <v>0.88607926570465601</v>
      </c>
      <c r="R134" s="323"/>
      <c r="S134" s="47">
        <v>1.0055555555555551</v>
      </c>
      <c r="T134" s="120">
        <v>1.0215740740740735</v>
      </c>
      <c r="U134" s="111">
        <v>15</v>
      </c>
      <c r="V134" s="112">
        <v>23.079199335216476</v>
      </c>
      <c r="W134" s="126"/>
      <c r="X134" s="127"/>
      <c r="Y134" s="332"/>
      <c r="Z134" s="333"/>
      <c r="AA134" s="172">
        <f t="shared" si="64"/>
        <v>-410.11464346323828</v>
      </c>
      <c r="AB134" s="110">
        <f t="shared" si="65"/>
        <v>0.88607926570465601</v>
      </c>
      <c r="AC134" s="328"/>
    </row>
    <row r="135" spans="1:29" ht="15.75" customHeight="1">
      <c r="A135" s="358"/>
      <c r="B135" s="100" t="s">
        <v>120</v>
      </c>
      <c r="C135" s="330" t="s">
        <v>162</v>
      </c>
      <c r="D135" s="331"/>
      <c r="E135" s="101">
        <v>18.18</v>
      </c>
      <c r="F135" s="102">
        <v>2807</v>
      </c>
      <c r="G135" s="121">
        <f t="shared" si="66"/>
        <v>51031.26</v>
      </c>
      <c r="H135" s="62"/>
      <c r="I135" s="104">
        <v>3</v>
      </c>
      <c r="J135" s="105">
        <v>3600</v>
      </c>
      <c r="K135" s="106">
        <f t="shared" si="45"/>
        <v>1200</v>
      </c>
      <c r="L135" s="118">
        <v>3</v>
      </c>
      <c r="M135" s="105">
        <f t="shared" si="67"/>
        <v>3192.6177986702814</v>
      </c>
      <c r="N135" s="106">
        <f t="shared" si="60"/>
        <v>1064.2059328900939</v>
      </c>
      <c r="O135" s="123">
        <f t="shared" si="61"/>
        <v>0</v>
      </c>
      <c r="P135" s="124">
        <f t="shared" si="62"/>
        <v>-135.79406710990611</v>
      </c>
      <c r="Q135" s="125">
        <f t="shared" si="63"/>
        <v>0.88683827740841159</v>
      </c>
      <c r="R135" s="323"/>
      <c r="S135" s="47">
        <v>1.0319444444444441</v>
      </c>
      <c r="T135" s="120">
        <v>1.0685763888888886</v>
      </c>
      <c r="U135" s="111">
        <v>14.933333333333643</v>
      </c>
      <c r="V135" s="112">
        <v>52.752947775379361</v>
      </c>
      <c r="W135" s="126"/>
      <c r="X135" s="127"/>
      <c r="Y135" s="332"/>
      <c r="Z135" s="333"/>
      <c r="AA135" s="172">
        <f t="shared" si="64"/>
        <v>-407.38220132971855</v>
      </c>
      <c r="AB135" s="110">
        <f t="shared" si="65"/>
        <v>0.88683827740841148</v>
      </c>
      <c r="AC135" s="328"/>
    </row>
    <row r="136" spans="1:29" ht="15.75" customHeight="1">
      <c r="A136" s="358"/>
      <c r="B136" s="100" t="s">
        <v>120</v>
      </c>
      <c r="C136" s="330" t="s">
        <v>154</v>
      </c>
      <c r="D136" s="331"/>
      <c r="E136" s="101">
        <v>25.03</v>
      </c>
      <c r="F136" s="102">
        <v>1345</v>
      </c>
      <c r="G136" s="121">
        <f t="shared" si="66"/>
        <v>33665.35</v>
      </c>
      <c r="H136" s="62"/>
      <c r="I136" s="104">
        <v>5</v>
      </c>
      <c r="J136" s="105">
        <v>3600</v>
      </c>
      <c r="K136" s="106">
        <f t="shared" si="45"/>
        <v>720</v>
      </c>
      <c r="L136" s="118">
        <v>5</v>
      </c>
      <c r="M136" s="105">
        <f t="shared" si="67"/>
        <v>3199.8503265899221</v>
      </c>
      <c r="N136" s="106">
        <f t="shared" si="60"/>
        <v>639.97006531798445</v>
      </c>
      <c r="O136" s="123">
        <f t="shared" si="61"/>
        <v>0</v>
      </c>
      <c r="P136" s="124">
        <f t="shared" si="62"/>
        <v>-80.029934682015551</v>
      </c>
      <c r="Q136" s="125">
        <f t="shared" si="63"/>
        <v>0.8888473129416451</v>
      </c>
      <c r="R136" s="323"/>
      <c r="S136" s="47">
        <v>1.0784722222222221</v>
      </c>
      <c r="T136" s="120">
        <v>1.0959837962962962</v>
      </c>
      <c r="U136" s="111">
        <v>15</v>
      </c>
      <c r="V136" s="112">
        <v>25.219929610270842</v>
      </c>
      <c r="W136" s="126"/>
      <c r="X136" s="127"/>
      <c r="Y136" s="332"/>
      <c r="Z136" s="333"/>
      <c r="AA136" s="172">
        <f t="shared" si="64"/>
        <v>-400.14967341007787</v>
      </c>
      <c r="AB136" s="110">
        <f t="shared" si="65"/>
        <v>0.88884731294164498</v>
      </c>
      <c r="AC136" s="328"/>
    </row>
    <row r="137" spans="1:29" ht="15.75" customHeight="1">
      <c r="A137" s="358"/>
      <c r="B137" s="100" t="s">
        <v>120</v>
      </c>
      <c r="C137" s="330" t="s">
        <v>157</v>
      </c>
      <c r="D137" s="331"/>
      <c r="E137" s="101">
        <v>16.66</v>
      </c>
      <c r="F137" s="102">
        <v>6567</v>
      </c>
      <c r="G137" s="121">
        <f t="shared" si="66"/>
        <v>109406.22</v>
      </c>
      <c r="H137" s="62"/>
      <c r="I137" s="104">
        <v>5</v>
      </c>
      <c r="J137" s="105">
        <v>3600</v>
      </c>
      <c r="K137" s="106">
        <f t="shared" si="45"/>
        <v>720</v>
      </c>
      <c r="L137" s="118">
        <v>5</v>
      </c>
      <c r="M137" s="105">
        <f t="shared" si="67"/>
        <v>3193.5078973714531</v>
      </c>
      <c r="N137" s="106">
        <f t="shared" si="60"/>
        <v>638.70157947429061</v>
      </c>
      <c r="O137" s="123">
        <f t="shared" si="61"/>
        <v>0</v>
      </c>
      <c r="P137" s="124">
        <f t="shared" si="62"/>
        <v>-81.298420525709389</v>
      </c>
      <c r="Q137" s="125">
        <f t="shared" si="63"/>
        <v>0.88708552704762589</v>
      </c>
      <c r="R137" s="323"/>
      <c r="S137" s="47">
        <v>1.10625</v>
      </c>
      <c r="T137" s="120">
        <v>1.1919212962962962</v>
      </c>
      <c r="U137" s="111">
        <v>14.783333333333459</v>
      </c>
      <c r="V137" s="112">
        <v>123.38156430560707</v>
      </c>
      <c r="W137" s="113"/>
      <c r="X137" s="116"/>
      <c r="Y137" s="332"/>
      <c r="Z137" s="333"/>
      <c r="AA137" s="172">
        <f t="shared" si="64"/>
        <v>-406.49210262854695</v>
      </c>
      <c r="AB137" s="110">
        <f t="shared" si="65"/>
        <v>0.88708552704762589</v>
      </c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8">AVERAGE(I124:I139)</f>
        <v>4</v>
      </c>
      <c r="J140" s="137">
        <f t="shared" si="68"/>
        <v>3600</v>
      </c>
      <c r="K140" s="138">
        <f t="shared" ref="K140" si="69">J140/I140</f>
        <v>900</v>
      </c>
      <c r="L140" s="136">
        <f t="shared" ref="L140:M140" si="70">AVERAGE(L124:L139)</f>
        <v>4</v>
      </c>
      <c r="M140" s="137">
        <f t="shared" si="70"/>
        <v>3192.4992161045716</v>
      </c>
      <c r="N140" s="138">
        <f>M140/L140</f>
        <v>798.1248040261429</v>
      </c>
      <c r="O140" s="139">
        <f>L140-I140</f>
        <v>0</v>
      </c>
      <c r="P140" s="140">
        <f>N140-K140</f>
        <v>-101.8751959738571</v>
      </c>
      <c r="Q140" s="141">
        <f>N140/K140</f>
        <v>0.88680533780682547</v>
      </c>
      <c r="R140" s="324"/>
      <c r="S140" s="142">
        <f>S124</f>
        <v>0.75972222222222219</v>
      </c>
      <c r="T140" s="143">
        <f>INDEX(T124:T139,COUNTA(T124:T139))</f>
        <v>1.1919212962962962</v>
      </c>
      <c r="U140" s="144"/>
      <c r="V140" s="166"/>
      <c r="W140" s="167"/>
      <c r="X140" s="138"/>
      <c r="Y140" s="354"/>
      <c r="Z140" s="355"/>
      <c r="AA140" s="174">
        <f>M140-J140</f>
        <v>-407.50078389542841</v>
      </c>
      <c r="AB140" s="141">
        <f>M140/J140</f>
        <v>0.88680533780682547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680" priority="1" operator="greaterThan">
      <formula>0</formula>
    </cfRule>
  </conditionalFormatting>
  <conditionalFormatting sqref="P5:P140 AA5:AA140">
    <cfRule type="cellIs" dxfId="679" priority="4" operator="lessThan">
      <formula>0</formula>
    </cfRule>
  </conditionalFormatting>
  <conditionalFormatting sqref="Q5:Q140 AB5:AB140">
    <cfRule type="cellIs" dxfId="678" priority="2" operator="greaterThan">
      <formula>1</formula>
    </cfRule>
    <cfRule type="cellIs" dxfId="677" priority="3" operator="lessThan">
      <formula>0.8</formula>
    </cfRule>
  </conditionalFormatting>
  <conditionalFormatting sqref="AC5:AC6 R5:R140 AC73:AC78">
    <cfRule type="cellIs" dxfId="676" priority="5" operator="lessThan">
      <formula>0.8</formula>
    </cfRule>
  </conditionalFormatting>
  <conditionalFormatting sqref="AC12:AC20">
    <cfRule type="cellIs" dxfId="675" priority="12" operator="lessThan">
      <formula>0.8</formula>
    </cfRule>
  </conditionalFormatting>
  <conditionalFormatting sqref="AC22">
    <cfRule type="cellIs" dxfId="674" priority="11" operator="lessThan">
      <formula>0.8</formula>
    </cfRule>
  </conditionalFormatting>
  <conditionalFormatting sqref="AC39">
    <cfRule type="cellIs" dxfId="673" priority="7" operator="lessThan">
      <formula>0.8</formula>
    </cfRule>
  </conditionalFormatting>
  <conditionalFormatting sqref="AC56:AC61">
    <cfRule type="cellIs" dxfId="672" priority="6" operator="lessThan">
      <formula>0.8</formula>
    </cfRule>
  </conditionalFormatting>
  <conditionalFormatting sqref="AC90">
    <cfRule type="cellIs" dxfId="671" priority="10" operator="lessThan">
      <formula>0.8</formula>
    </cfRule>
  </conditionalFormatting>
  <conditionalFormatting sqref="AC107">
    <cfRule type="cellIs" dxfId="670" priority="9" operator="lessThan">
      <formula>0.8</formula>
    </cfRule>
  </conditionalFormatting>
  <conditionalFormatting sqref="AC124:AC129">
    <cfRule type="cellIs" dxfId="669" priority="8" operator="lessThan">
      <formula>0.8</formula>
    </cfRule>
  </conditionalFormatting>
  <dataValidations count="1">
    <dataValidation type="list" allowBlank="1" showInputMessage="1" showErrorMessage="1" sqref="Y5:Z140" xr:uid="{C29E2D04-0128-4F87-8463-F70A8DFAB323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73EF-965C-4644-ACD0-8A9B03BC369A}">
  <sheetPr>
    <tabColor theme="9" tint="0.59999389629810485"/>
    <pageSetUpPr fitToPage="1"/>
  </sheetPr>
  <dimension ref="A1:AG171"/>
  <sheetViews>
    <sheetView zoomScale="85" zoomScaleNormal="85" workbookViewId="0">
      <pane ySplit="4" topLeftCell="A5" activePane="bottomLeft" state="frozen"/>
      <selection pane="bottomLeft" activeCell="O43" sqref="O43"/>
      <selection activeCell="O43" sqref="O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SUM(F5:F157)</f>
        <v>107003</v>
      </c>
      <c r="E1" s="88" t="s">
        <v>4</v>
      </c>
      <c r="F1" s="89">
        <f>SUM(G5:G157)</f>
        <v>4783983.08</v>
      </c>
      <c r="G1" s="90" t="s">
        <v>85</v>
      </c>
      <c r="H1" s="91">
        <f>L21+L38+L55+L72+L89+L106+L123+L140+L157</f>
        <v>155.4345238095238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46202</v>
      </c>
      <c r="B2" s="295"/>
      <c r="C2" s="92" t="s">
        <v>41</v>
      </c>
      <c r="D2" s="93">
        <f>AVERAGE(N21,N38,N55,N72,N89,N106,N123,N140,N157)</f>
        <v>179.23486588866334</v>
      </c>
      <c r="E2" s="93" t="s">
        <v>92</v>
      </c>
      <c r="F2" s="94">
        <f>F1/D1</f>
        <v>44.708868723306821</v>
      </c>
      <c r="G2" s="95" t="s">
        <v>93</v>
      </c>
      <c r="H2" s="96">
        <f>COUNT(H5:H157)</f>
        <v>3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SUM(Y21,Y38,Y55,Y72,Y89,Y106,Y123,Y140,Y157)</f>
        <v>0</v>
      </c>
      <c r="Z2" s="193">
        <f>SUM(Z21,Z38,Z55,Z72,Z89,Z106,Z123,Z140,Z157)</f>
        <v>0</v>
      </c>
      <c r="AA2" s="363"/>
      <c r="AB2" s="364"/>
      <c r="AC2" s="201">
        <f>SUM(AC21,AC38,AC55,AC72,AC89,AC106,AC123,AC140,AC157)</f>
        <v>0</v>
      </c>
      <c r="AD2" s="202">
        <f>SUM(AD21,AD38,AD55,AD72,AD89,AD106,AD123,AD140,AD157)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187</v>
      </c>
      <c r="C5" s="367" t="s">
        <v>188</v>
      </c>
      <c r="D5" s="367"/>
      <c r="E5" s="147">
        <v>56.43</v>
      </c>
      <c r="F5" s="151">
        <v>5113</v>
      </c>
      <c r="G5" s="148">
        <f t="shared" ref="G5:G10" si="0">E5*F5</f>
        <v>288526.59000000003</v>
      </c>
      <c r="H5" s="149"/>
      <c r="I5" s="150">
        <v>24</v>
      </c>
      <c r="J5" s="151">
        <v>2000</v>
      </c>
      <c r="K5" s="152">
        <f>J5/I5</f>
        <v>83.333333333333329</v>
      </c>
      <c r="L5" s="107">
        <v>24</v>
      </c>
      <c r="M5" s="151">
        <f t="shared" ref="M5:M10" si="1">F5/V5*60</f>
        <v>1792.9403014463871</v>
      </c>
      <c r="N5" s="152">
        <f t="shared" ref="N5:N10" si="2">M5/L5</f>
        <v>74.705845893599459</v>
      </c>
      <c r="O5" s="154">
        <f t="shared" ref="O5:O10" si="3">L5-I5</f>
        <v>0</v>
      </c>
      <c r="P5" s="155">
        <f t="shared" ref="P5:P10" si="4">N5-K5</f>
        <v>-8.6274874397338692</v>
      </c>
      <c r="Q5" s="156">
        <f t="shared" ref="Q5:Q10" si="5">N5/K5</f>
        <v>0.89647015072319358</v>
      </c>
      <c r="R5" s="322">
        <f>Q21</f>
        <v>0.90679483858686516</v>
      </c>
      <c r="S5" s="157">
        <v>0.16666666666666666</v>
      </c>
      <c r="T5" s="158">
        <v>0.28548611111111111</v>
      </c>
      <c r="U5" s="159"/>
      <c r="V5" s="160">
        <v>171.10441421419151</v>
      </c>
      <c r="W5" s="181"/>
      <c r="X5" s="152"/>
      <c r="Y5" s="12"/>
      <c r="Z5" s="198"/>
      <c r="AA5" s="325"/>
      <c r="AB5" s="326"/>
      <c r="AC5" s="12"/>
      <c r="AD5" s="198"/>
      <c r="AE5" s="178">
        <f t="shared" ref="AE5:AE10" si="6">M5-J5</f>
        <v>-207.05969855361286</v>
      </c>
      <c r="AF5" s="132">
        <f t="shared" ref="AF5:AF10" si="7">M5/J5</f>
        <v>0.89647015072319358</v>
      </c>
      <c r="AG5" s="368">
        <f>AF21</f>
        <v>0.93270326254649005</v>
      </c>
    </row>
    <row r="6" spans="1:33" ht="15.75" customHeight="1">
      <c r="A6" s="318"/>
      <c r="B6" s="100" t="s">
        <v>189</v>
      </c>
      <c r="C6" s="371" t="s">
        <v>190</v>
      </c>
      <c r="D6" s="371"/>
      <c r="E6" s="101">
        <v>77.349999999999994</v>
      </c>
      <c r="F6" s="102">
        <v>1207</v>
      </c>
      <c r="G6" s="103">
        <f t="shared" si="0"/>
        <v>93361.45</v>
      </c>
      <c r="H6" s="26"/>
      <c r="I6" s="104">
        <v>25</v>
      </c>
      <c r="J6" s="105">
        <v>2000</v>
      </c>
      <c r="K6" s="106">
        <f t="shared" ref="K6:K45" si="8">J6/I6</f>
        <v>80</v>
      </c>
      <c r="L6" s="107">
        <v>25</v>
      </c>
      <c r="M6" s="105">
        <f t="shared" si="1"/>
        <v>1788.0323683027768</v>
      </c>
      <c r="N6" s="106">
        <f t="shared" si="2"/>
        <v>71.521294732111073</v>
      </c>
      <c r="O6" s="108">
        <f t="shared" si="3"/>
        <v>0</v>
      </c>
      <c r="P6" s="109">
        <f t="shared" si="4"/>
        <v>-8.4787052678889268</v>
      </c>
      <c r="Q6" s="110">
        <f t="shared" si="5"/>
        <v>0.89401618415138839</v>
      </c>
      <c r="R6" s="323"/>
      <c r="S6" s="47">
        <v>0.28888888888888886</v>
      </c>
      <c r="T6" s="48">
        <v>0.31701388888888887</v>
      </c>
      <c r="U6" s="111">
        <v>4.8999999999999666</v>
      </c>
      <c r="V6" s="112">
        <v>40.502622482579547</v>
      </c>
      <c r="W6" s="113"/>
      <c r="X6" s="116"/>
      <c r="Y6" s="12"/>
      <c r="Z6" s="198"/>
      <c r="AA6" s="332"/>
      <c r="AB6" s="333"/>
      <c r="AC6" s="12"/>
      <c r="AD6" s="198"/>
      <c r="AE6" s="117">
        <f t="shared" si="6"/>
        <v>-211.96763169722317</v>
      </c>
      <c r="AF6" s="110">
        <f t="shared" si="7"/>
        <v>0.89401618415138839</v>
      </c>
      <c r="AG6" s="369"/>
    </row>
    <row r="7" spans="1:33" ht="15.75" customHeight="1">
      <c r="A7" s="318"/>
      <c r="B7" s="100" t="s">
        <v>189</v>
      </c>
      <c r="C7" s="371" t="s">
        <v>191</v>
      </c>
      <c r="D7" s="371"/>
      <c r="E7" s="101">
        <v>59.34</v>
      </c>
      <c r="F7" s="102">
        <v>1602</v>
      </c>
      <c r="G7" s="103">
        <f t="shared" si="0"/>
        <v>95062.680000000008</v>
      </c>
      <c r="H7" s="26"/>
      <c r="I7" s="104">
        <v>23</v>
      </c>
      <c r="J7" s="105">
        <v>2000</v>
      </c>
      <c r="K7" s="106">
        <f t="shared" si="8"/>
        <v>86.956521739130437</v>
      </c>
      <c r="L7" s="107">
        <v>23</v>
      </c>
      <c r="M7" s="105">
        <f t="shared" si="1"/>
        <v>1790.6903867752414</v>
      </c>
      <c r="N7" s="106">
        <f t="shared" si="2"/>
        <v>77.85610377283659</v>
      </c>
      <c r="O7" s="108">
        <f t="shared" si="3"/>
        <v>0</v>
      </c>
      <c r="P7" s="109">
        <f t="shared" si="4"/>
        <v>-9.1004179662938469</v>
      </c>
      <c r="Q7" s="110">
        <f t="shared" si="5"/>
        <v>0.89534519338762075</v>
      </c>
      <c r="R7" s="323"/>
      <c r="S7" s="47">
        <v>0.32013888888888886</v>
      </c>
      <c r="T7" s="48">
        <v>0.3574074074074074</v>
      </c>
      <c r="U7" s="111">
        <v>5</v>
      </c>
      <c r="V7" s="112">
        <v>53.677621050447122</v>
      </c>
      <c r="W7" s="113"/>
      <c r="X7" s="116"/>
      <c r="Y7" s="12"/>
      <c r="Z7" s="198"/>
      <c r="AA7" s="332"/>
      <c r="AB7" s="333"/>
      <c r="AC7" s="12"/>
      <c r="AD7" s="198"/>
      <c r="AE7" s="117">
        <f t="shared" si="6"/>
        <v>-209.30961322475855</v>
      </c>
      <c r="AF7" s="110">
        <f t="shared" si="7"/>
        <v>0.89534519338762075</v>
      </c>
      <c r="AG7" s="369"/>
    </row>
    <row r="8" spans="1:33" ht="15.75" customHeight="1">
      <c r="A8" s="318"/>
      <c r="B8" s="100" t="s">
        <v>189</v>
      </c>
      <c r="C8" s="371" t="s">
        <v>192</v>
      </c>
      <c r="D8" s="371"/>
      <c r="E8" s="101">
        <v>77.34</v>
      </c>
      <c r="F8" s="102">
        <v>2581</v>
      </c>
      <c r="G8" s="103">
        <f t="shared" si="0"/>
        <v>199614.54</v>
      </c>
      <c r="H8" s="26"/>
      <c r="I8" s="104">
        <v>23</v>
      </c>
      <c r="J8" s="105">
        <v>2000</v>
      </c>
      <c r="K8" s="106">
        <f t="shared" si="8"/>
        <v>86.956521739130437</v>
      </c>
      <c r="L8" s="107">
        <v>23</v>
      </c>
      <c r="M8" s="105">
        <f t="shared" si="1"/>
        <v>1795.8192297084638</v>
      </c>
      <c r="N8" s="106">
        <f t="shared" si="2"/>
        <v>78.079096943846253</v>
      </c>
      <c r="O8" s="108">
        <f t="shared" si="3"/>
        <v>0</v>
      </c>
      <c r="P8" s="109">
        <f t="shared" si="4"/>
        <v>-8.8774247952841847</v>
      </c>
      <c r="Q8" s="110">
        <f t="shared" si="5"/>
        <v>0.89790961485423193</v>
      </c>
      <c r="R8" s="323"/>
      <c r="S8" s="47">
        <v>0.36041666666666661</v>
      </c>
      <c r="T8" s="48">
        <v>0.42030092592592588</v>
      </c>
      <c r="U8" s="111">
        <v>5</v>
      </c>
      <c r="V8" s="112">
        <v>86.233623873790577</v>
      </c>
      <c r="W8" s="113"/>
      <c r="X8" s="116"/>
      <c r="Y8" s="12"/>
      <c r="Z8" s="198"/>
      <c r="AA8" s="332"/>
      <c r="AB8" s="333"/>
      <c r="AC8" s="12"/>
      <c r="AD8" s="198"/>
      <c r="AE8" s="117">
        <f t="shared" si="6"/>
        <v>-204.18077029153619</v>
      </c>
      <c r="AF8" s="110">
        <f t="shared" si="7"/>
        <v>0.89790961485423193</v>
      </c>
      <c r="AG8" s="369"/>
    </row>
    <row r="9" spans="1:33" ht="15.75" customHeight="1">
      <c r="A9" s="318"/>
      <c r="B9" s="100" t="s">
        <v>201</v>
      </c>
      <c r="C9" s="371" t="s">
        <v>202</v>
      </c>
      <c r="D9" s="371"/>
      <c r="E9" s="101">
        <v>29.97</v>
      </c>
      <c r="F9" s="102">
        <v>2401</v>
      </c>
      <c r="G9" s="103">
        <f t="shared" si="0"/>
        <v>71957.97</v>
      </c>
      <c r="H9" s="13"/>
      <c r="I9" s="104">
        <v>21</v>
      </c>
      <c r="J9" s="105">
        <v>2790</v>
      </c>
      <c r="K9" s="106">
        <f t="shared" si="8"/>
        <v>132.85714285714286</v>
      </c>
      <c r="L9" s="107">
        <v>25</v>
      </c>
      <c r="M9" s="105">
        <f t="shared" si="1"/>
        <v>2964.9807692307691</v>
      </c>
      <c r="N9" s="106">
        <f t="shared" si="2"/>
        <v>118.59923076923076</v>
      </c>
      <c r="O9" s="108">
        <f t="shared" si="3"/>
        <v>4</v>
      </c>
      <c r="P9" s="109">
        <f t="shared" si="4"/>
        <v>-14.257912087912104</v>
      </c>
      <c r="Q9" s="110">
        <f t="shared" si="5"/>
        <v>0.89268238213399498</v>
      </c>
      <c r="R9" s="323"/>
      <c r="S9" s="47">
        <v>0.42430555555555549</v>
      </c>
      <c r="T9" s="48">
        <v>0.4580439814814814</v>
      </c>
      <c r="U9" s="111">
        <v>5.7666666666666355</v>
      </c>
      <c r="V9" s="112">
        <v>48.587161675714597</v>
      </c>
      <c r="W9" s="113">
        <v>0.4580439814814814</v>
      </c>
      <c r="X9" s="116">
        <v>0.49583333333333324</v>
      </c>
      <c r="Y9" s="12"/>
      <c r="Z9" s="198"/>
      <c r="AA9" s="332"/>
      <c r="AB9" s="333"/>
      <c r="AC9" s="12"/>
      <c r="AD9" s="198"/>
      <c r="AE9" s="117">
        <f t="shared" si="6"/>
        <v>174.98076923076906</v>
      </c>
      <c r="AF9" s="110">
        <f t="shared" si="7"/>
        <v>1.0627171215880893</v>
      </c>
      <c r="AG9" s="369"/>
    </row>
    <row r="10" spans="1:33" ht="15.75" customHeight="1">
      <c r="A10" s="318"/>
      <c r="B10" s="100" t="s">
        <v>189</v>
      </c>
      <c r="C10" s="371" t="s">
        <v>193</v>
      </c>
      <c r="D10" s="371"/>
      <c r="E10" s="101">
        <v>59.52</v>
      </c>
      <c r="F10" s="102">
        <v>4982</v>
      </c>
      <c r="G10" s="121">
        <f t="shared" si="0"/>
        <v>296528.64000000001</v>
      </c>
      <c r="H10" s="122"/>
      <c r="I10" s="104">
        <v>24</v>
      </c>
      <c r="J10" s="105">
        <v>2000</v>
      </c>
      <c r="K10" s="106">
        <f t="shared" si="8"/>
        <v>83.333333333333329</v>
      </c>
      <c r="L10" s="107">
        <v>24</v>
      </c>
      <c r="M10" s="105">
        <f t="shared" si="1"/>
        <v>1796.8116725059685</v>
      </c>
      <c r="N10" s="106">
        <f t="shared" si="2"/>
        <v>74.867153021082018</v>
      </c>
      <c r="O10" s="108">
        <f t="shared" si="3"/>
        <v>0</v>
      </c>
      <c r="P10" s="109">
        <f t="shared" si="4"/>
        <v>-8.4661803122513106</v>
      </c>
      <c r="Q10" s="110">
        <f t="shared" si="5"/>
        <v>0.89840583625298431</v>
      </c>
      <c r="R10" s="323"/>
      <c r="S10" s="47">
        <v>0.49583333333333324</v>
      </c>
      <c r="T10" s="120">
        <v>0.61135416666666653</v>
      </c>
      <c r="U10" s="111">
        <v>55</v>
      </c>
      <c r="V10" s="112">
        <v>166.36134135476965</v>
      </c>
      <c r="W10" s="113"/>
      <c r="X10" s="116"/>
      <c r="Y10" s="12"/>
      <c r="Z10" s="198"/>
      <c r="AA10" s="332"/>
      <c r="AB10" s="333"/>
      <c r="AC10" s="12"/>
      <c r="AD10" s="198"/>
      <c r="AE10" s="117">
        <f t="shared" si="6"/>
        <v>-203.18832749403145</v>
      </c>
      <c r="AF10" s="110">
        <f t="shared" si="7"/>
        <v>0.89840583625298431</v>
      </c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07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07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9">AVERAGE(I5:I20)</f>
        <v>23.333333333333332</v>
      </c>
      <c r="J21" s="137">
        <f t="shared" si="9"/>
        <v>2131.6666666666665</v>
      </c>
      <c r="K21" s="138">
        <f t="shared" ref="K21" si="10">J21/I21</f>
        <v>91.357142857142861</v>
      </c>
      <c r="L21" s="136">
        <f t="shared" ref="L21:M21" si="11">AVERAGE(L5:L20)</f>
        <v>24</v>
      </c>
      <c r="M21" s="137">
        <f t="shared" si="11"/>
        <v>1988.2124546616012</v>
      </c>
      <c r="N21" s="138">
        <f t="shared" ref="N21:N28" si="12">M21/L21</f>
        <v>82.842185610900046</v>
      </c>
      <c r="O21" s="139">
        <f t="shared" ref="O21:O28" si="13">L21-I21</f>
        <v>0.66666666666666785</v>
      </c>
      <c r="P21" s="140">
        <f t="shared" ref="P21:P28" si="14">N21-K21</f>
        <v>-8.5149572462428154</v>
      </c>
      <c r="Q21" s="141">
        <f t="shared" ref="Q21:Q28" si="15">N21/K21</f>
        <v>0.90679483858686516</v>
      </c>
      <c r="R21" s="324"/>
      <c r="S21" s="142">
        <f>S5</f>
        <v>0.16666666666666666</v>
      </c>
      <c r="T21" s="143">
        <f>INDEX(T5:T20,COUNTA(T5:T20))</f>
        <v>0.61135416666666653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0</v>
      </c>
      <c r="AD21" s="180">
        <f>SUM(AD5:AD20)</f>
        <v>0</v>
      </c>
      <c r="AE21" s="168">
        <f t="shared" ref="AE21:AE28" si="16">M21-J21</f>
        <v>-143.4542120050653</v>
      </c>
      <c r="AF21" s="141">
        <f t="shared" ref="AF21:AF28" si="17">M21/J21</f>
        <v>0.93270326254649005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1425</v>
      </c>
      <c r="G22" s="148">
        <f t="shared" ref="G22:G28" si="18">E22*F22</f>
        <v>51941.250000000007</v>
      </c>
      <c r="H22" s="149">
        <v>2</v>
      </c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8" si="19">F22/V22*60</f>
        <v>1898.1083422374982</v>
      </c>
      <c r="N22" s="152">
        <f t="shared" si="12"/>
        <v>94.905417111874911</v>
      </c>
      <c r="O22" s="154">
        <f t="shared" si="13"/>
        <v>0</v>
      </c>
      <c r="P22" s="155">
        <f t="shared" si="14"/>
        <v>-10.094582888125089</v>
      </c>
      <c r="Q22" s="156">
        <f t="shared" si="15"/>
        <v>0.90386111535118963</v>
      </c>
      <c r="R22" s="322">
        <f>Q38</f>
        <v>0.90128506050858426</v>
      </c>
      <c r="S22" s="157">
        <v>0.16666666666666666</v>
      </c>
      <c r="T22" s="158">
        <v>0.19793981481481482</v>
      </c>
      <c r="U22" s="159"/>
      <c r="V22" s="160">
        <v>45.044847070853834</v>
      </c>
      <c r="W22" s="97"/>
      <c r="X22" s="98"/>
      <c r="Y22" s="12"/>
      <c r="Z22" s="198"/>
      <c r="AA22" s="325"/>
      <c r="AB22" s="326"/>
      <c r="AC22" s="12"/>
      <c r="AD22" s="198"/>
      <c r="AE22" s="115">
        <f t="shared" si="16"/>
        <v>-201.89165776250184</v>
      </c>
      <c r="AF22" s="156">
        <f t="shared" si="17"/>
        <v>0.90386111535118963</v>
      </c>
      <c r="AG22" s="376">
        <f>AF38</f>
        <v>0.90128506050858426</v>
      </c>
    </row>
    <row r="23" spans="1:33" ht="15.75" customHeight="1">
      <c r="A23" s="357"/>
      <c r="B23" s="163" t="s">
        <v>185</v>
      </c>
      <c r="C23" s="330" t="s">
        <v>197</v>
      </c>
      <c r="D23" s="331"/>
      <c r="E23" s="101">
        <v>31.72</v>
      </c>
      <c r="F23" s="111">
        <v>2044</v>
      </c>
      <c r="G23" s="103">
        <f t="shared" si="18"/>
        <v>64835.68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1799.8072198559139</v>
      </c>
      <c r="N23" s="106">
        <f t="shared" si="12"/>
        <v>81.809419084359718</v>
      </c>
      <c r="O23" s="108">
        <f t="shared" si="13"/>
        <v>0</v>
      </c>
      <c r="P23" s="109">
        <f t="shared" si="14"/>
        <v>-9.099671824731189</v>
      </c>
      <c r="Q23" s="110">
        <f t="shared" si="15"/>
        <v>0.89990360992795693</v>
      </c>
      <c r="R23" s="323"/>
      <c r="S23" s="47">
        <v>0.20208333333333334</v>
      </c>
      <c r="T23" s="48">
        <v>0.24939814814814815</v>
      </c>
      <c r="U23" s="111">
        <v>5.9666666666666668</v>
      </c>
      <c r="V23" s="112">
        <v>68.140631200389407</v>
      </c>
      <c r="W23" s="113"/>
      <c r="X23" s="116"/>
      <c r="Y23" s="12"/>
      <c r="Z23" s="198"/>
      <c r="AA23" s="332"/>
      <c r="AB23" s="333"/>
      <c r="AC23" s="12"/>
      <c r="AD23" s="198"/>
      <c r="AE23" s="117">
        <f t="shared" si="16"/>
        <v>-200.1927801440861</v>
      </c>
      <c r="AF23" s="110">
        <f t="shared" si="17"/>
        <v>0.89990360992795693</v>
      </c>
      <c r="AG23" s="369"/>
    </row>
    <row r="24" spans="1:33" ht="15.75" customHeight="1">
      <c r="A24" s="357"/>
      <c r="B24" s="163" t="s">
        <v>185</v>
      </c>
      <c r="C24" s="330" t="s">
        <v>198</v>
      </c>
      <c r="D24" s="331"/>
      <c r="E24" s="101">
        <v>34.79</v>
      </c>
      <c r="F24" s="111">
        <v>2183</v>
      </c>
      <c r="G24" s="103">
        <f t="shared" si="18"/>
        <v>75946.569999999992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1805.8362389262627</v>
      </c>
      <c r="N24" s="106">
        <f t="shared" si="12"/>
        <v>164.16693081147844</v>
      </c>
      <c r="O24" s="108">
        <f t="shared" si="13"/>
        <v>0</v>
      </c>
      <c r="P24" s="109">
        <f t="shared" si="14"/>
        <v>-17.651251006703376</v>
      </c>
      <c r="Q24" s="110">
        <f t="shared" si="15"/>
        <v>0.90291811946313139</v>
      </c>
      <c r="R24" s="323"/>
      <c r="S24" s="47">
        <v>0.25277777777777777</v>
      </c>
      <c r="T24" s="48">
        <v>0.30313657407407407</v>
      </c>
      <c r="U24" s="111">
        <v>4.8666666666666547</v>
      </c>
      <c r="V24" s="112">
        <v>72.531493817999674</v>
      </c>
      <c r="W24" s="113"/>
      <c r="X24" s="116"/>
      <c r="Y24" s="12"/>
      <c r="Z24" s="198"/>
      <c r="AA24" s="332"/>
      <c r="AB24" s="333"/>
      <c r="AC24" s="12"/>
      <c r="AD24" s="198"/>
      <c r="AE24" s="117">
        <f t="shared" si="16"/>
        <v>-194.16376107373731</v>
      </c>
      <c r="AF24" s="110">
        <f t="shared" si="17"/>
        <v>0.90291811946313139</v>
      </c>
      <c r="AG24" s="369"/>
    </row>
    <row r="25" spans="1:33" ht="15.75" customHeight="1">
      <c r="A25" s="357"/>
      <c r="B25" s="163" t="s">
        <v>185</v>
      </c>
      <c r="C25" s="330" t="s">
        <v>199</v>
      </c>
      <c r="D25" s="331"/>
      <c r="E25" s="101">
        <v>33.200000000000003</v>
      </c>
      <c r="F25" s="111">
        <v>3596</v>
      </c>
      <c r="G25" s="103">
        <f t="shared" si="18"/>
        <v>119387.20000000001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1806.0739328160657</v>
      </c>
      <c r="N25" s="106">
        <f t="shared" si="12"/>
        <v>164.18853934691506</v>
      </c>
      <c r="O25" s="108">
        <f t="shared" si="13"/>
        <v>0</v>
      </c>
      <c r="P25" s="109">
        <f t="shared" si="14"/>
        <v>-17.629642471266749</v>
      </c>
      <c r="Q25" s="110">
        <f t="shared" si="15"/>
        <v>0.90303696640803288</v>
      </c>
      <c r="R25" s="323"/>
      <c r="S25" s="47">
        <v>0.30624999999999997</v>
      </c>
      <c r="T25" s="48">
        <v>0.38920138888888889</v>
      </c>
      <c r="U25" s="111">
        <v>5</v>
      </c>
      <c r="V25" s="112">
        <v>119.46354801964435</v>
      </c>
      <c r="W25" s="113"/>
      <c r="X25" s="116"/>
      <c r="Y25" s="12"/>
      <c r="Z25" s="198"/>
      <c r="AA25" s="332"/>
      <c r="AB25" s="333"/>
      <c r="AC25" s="12"/>
      <c r="AD25" s="198"/>
      <c r="AE25" s="117">
        <f t="shared" si="16"/>
        <v>-193.92606718393426</v>
      </c>
      <c r="AF25" s="110">
        <f t="shared" si="17"/>
        <v>0.90303696640803288</v>
      </c>
      <c r="AG25" s="369"/>
    </row>
    <row r="26" spans="1:33" ht="15.75" customHeight="1">
      <c r="A26" s="358"/>
      <c r="B26" s="163" t="s">
        <v>185</v>
      </c>
      <c r="C26" s="330" t="s">
        <v>200</v>
      </c>
      <c r="D26" s="331"/>
      <c r="E26" s="101">
        <v>51.44</v>
      </c>
      <c r="F26" s="111">
        <v>3005</v>
      </c>
      <c r="G26" s="103">
        <f t="shared" si="18"/>
        <v>154577.19999999998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1786.7152450743361</v>
      </c>
      <c r="N26" s="106">
        <f t="shared" si="12"/>
        <v>94.037644477596629</v>
      </c>
      <c r="O26" s="108">
        <f t="shared" si="13"/>
        <v>0</v>
      </c>
      <c r="P26" s="109">
        <f t="shared" si="14"/>
        <v>-11.225513417140206</v>
      </c>
      <c r="Q26" s="110">
        <f t="shared" si="15"/>
        <v>0.89335762253716799</v>
      </c>
      <c r="R26" s="323"/>
      <c r="S26" s="47">
        <v>0.39305555555555549</v>
      </c>
      <c r="T26" s="48">
        <v>0.46312499999999995</v>
      </c>
      <c r="U26" s="111">
        <v>5.5499999999999083</v>
      </c>
      <c r="V26" s="112">
        <v>100.91143538236203</v>
      </c>
      <c r="W26" s="113">
        <v>0.46312499999999995</v>
      </c>
      <c r="X26" s="116">
        <v>0.50069444444444433</v>
      </c>
      <c r="Y26" s="12"/>
      <c r="Z26" s="198"/>
      <c r="AA26" s="332"/>
      <c r="AB26" s="333"/>
      <c r="AC26" s="12"/>
      <c r="AD26" s="198"/>
      <c r="AE26" s="117">
        <f t="shared" si="16"/>
        <v>-213.28475492566395</v>
      </c>
      <c r="AF26" s="110">
        <f t="shared" si="17"/>
        <v>0.89335762253716799</v>
      </c>
      <c r="AG26" s="369"/>
    </row>
    <row r="27" spans="1:33" ht="15.75" customHeight="1">
      <c r="A27" s="358"/>
      <c r="B27" s="163" t="s">
        <v>195</v>
      </c>
      <c r="C27" s="330" t="s">
        <v>196</v>
      </c>
      <c r="D27" s="331"/>
      <c r="E27" s="101">
        <v>36.450000000000003</v>
      </c>
      <c r="F27" s="111">
        <v>1812</v>
      </c>
      <c r="G27" s="121">
        <f t="shared" si="18"/>
        <v>66047.400000000009</v>
      </c>
      <c r="H27" s="122"/>
      <c r="I27" s="107">
        <v>20</v>
      </c>
      <c r="J27" s="105">
        <v>2100</v>
      </c>
      <c r="K27" s="106">
        <f t="shared" si="8"/>
        <v>105</v>
      </c>
      <c r="L27" s="107">
        <v>20</v>
      </c>
      <c r="M27" s="105">
        <f t="shared" si="19"/>
        <v>1898.1083422374982</v>
      </c>
      <c r="N27" s="106">
        <f t="shared" si="12"/>
        <v>94.905417111874911</v>
      </c>
      <c r="O27" s="108">
        <f t="shared" si="13"/>
        <v>0</v>
      </c>
      <c r="P27" s="109">
        <f t="shared" si="14"/>
        <v>-10.094582888125089</v>
      </c>
      <c r="Q27" s="110">
        <f t="shared" si="15"/>
        <v>0.90386111535118963</v>
      </c>
      <c r="R27" s="323"/>
      <c r="S27" s="47">
        <v>0.50069444444444433</v>
      </c>
      <c r="T27" s="120">
        <v>0.54046296296296281</v>
      </c>
      <c r="U27" s="111">
        <v>55</v>
      </c>
      <c r="V27" s="112">
        <v>57.278079222727825</v>
      </c>
      <c r="W27" s="113"/>
      <c r="X27" s="116"/>
      <c r="Y27" s="12"/>
      <c r="Z27" s="198"/>
      <c r="AA27" s="332"/>
      <c r="AB27" s="333"/>
      <c r="AC27" s="12"/>
      <c r="AD27" s="198"/>
      <c r="AE27" s="117">
        <f t="shared" si="16"/>
        <v>-201.89165776250184</v>
      </c>
      <c r="AF27" s="110">
        <f t="shared" si="17"/>
        <v>0.90386111535118963</v>
      </c>
      <c r="AG27" s="369"/>
    </row>
    <row r="28" spans="1:33" ht="15.75" customHeight="1">
      <c r="A28" s="358"/>
      <c r="B28" s="163" t="s">
        <v>185</v>
      </c>
      <c r="C28" s="330" t="s">
        <v>186</v>
      </c>
      <c r="D28" s="331"/>
      <c r="E28" s="101">
        <v>19.7</v>
      </c>
      <c r="F28" s="111">
        <v>1704</v>
      </c>
      <c r="G28" s="121">
        <f t="shared" si="18"/>
        <v>33568.799999999996</v>
      </c>
      <c r="H28" s="62"/>
      <c r="I28" s="118">
        <v>13</v>
      </c>
      <c r="J28" s="105">
        <v>1200</v>
      </c>
      <c r="K28" s="106">
        <f t="shared" si="8"/>
        <v>92.307692307692307</v>
      </c>
      <c r="L28" s="107">
        <v>13</v>
      </c>
      <c r="M28" s="105">
        <f t="shared" si="19"/>
        <v>1082.5704896674563</v>
      </c>
      <c r="N28" s="106">
        <f t="shared" si="12"/>
        <v>83.274653051342796</v>
      </c>
      <c r="O28" s="123">
        <f t="shared" si="13"/>
        <v>0</v>
      </c>
      <c r="P28" s="124">
        <f t="shared" si="14"/>
        <v>-9.033039256349511</v>
      </c>
      <c r="Q28" s="125">
        <f t="shared" si="15"/>
        <v>0.90214207472288033</v>
      </c>
      <c r="R28" s="323"/>
      <c r="S28" s="47">
        <v>0.54444444444444429</v>
      </c>
      <c r="T28" s="120">
        <v>0.61002314814814795</v>
      </c>
      <c r="U28" s="111">
        <v>5.7333333333333236</v>
      </c>
      <c r="V28" s="112">
        <v>94.441887134209665</v>
      </c>
      <c r="W28" s="113"/>
      <c r="X28" s="116"/>
      <c r="Y28" s="12"/>
      <c r="Z28" s="198"/>
      <c r="AA28" s="332"/>
      <c r="AB28" s="333"/>
      <c r="AC28" s="12"/>
      <c r="AD28" s="198"/>
      <c r="AE28" s="117">
        <f t="shared" si="16"/>
        <v>-117.42951033254371</v>
      </c>
      <c r="AF28" s="110">
        <f t="shared" si="17"/>
        <v>0.90214207472288022</v>
      </c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20">AVERAGE(I22:I37)</f>
        <v>16.571428571428573</v>
      </c>
      <c r="J38" s="137">
        <f t="shared" si="20"/>
        <v>1914.2857142857142</v>
      </c>
      <c r="K38" s="138">
        <f t="shared" ref="K38" si="21">J38/I38</f>
        <v>115.51724137931033</v>
      </c>
      <c r="L38" s="136">
        <f t="shared" ref="L38:M38" si="22">AVERAGE(L22:L37)</f>
        <v>16.571428571428573</v>
      </c>
      <c r="M38" s="137">
        <f t="shared" si="22"/>
        <v>1725.3171158307184</v>
      </c>
      <c r="N38" s="138">
        <f t="shared" ref="N38:N45" si="23">M38/L38</f>
        <v>104.11396388633645</v>
      </c>
      <c r="O38" s="139">
        <f t="shared" ref="O38:O45" si="24">L38-I38</f>
        <v>0</v>
      </c>
      <c r="P38" s="140">
        <f t="shared" ref="P38:P45" si="25">N38-K38</f>
        <v>-11.403277492973885</v>
      </c>
      <c r="Q38" s="141">
        <f t="shared" ref="Q38:Q45" si="26">N38/K38</f>
        <v>0.90128506050858426</v>
      </c>
      <c r="R38" s="324"/>
      <c r="S38" s="142">
        <f>S22</f>
        <v>0.16666666666666666</v>
      </c>
      <c r="T38" s="143">
        <f>INDEX(T22:T37,COUNTA(T22:T37))</f>
        <v>0.61002314814814795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0</v>
      </c>
      <c r="AD38" s="180">
        <f>SUM(AD22:AD37)</f>
        <v>0</v>
      </c>
      <c r="AE38" s="168">
        <f t="shared" ref="AE38:AE45" si="27">M38-J38</f>
        <v>-188.9685984549958</v>
      </c>
      <c r="AF38" s="141">
        <f t="shared" ref="AF38:AF45" si="28">M38/J38</f>
        <v>0.90128506050858426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1818</v>
      </c>
      <c r="G39" s="148">
        <f t="shared" ref="G39:G45" si="29">E39*F39</f>
        <v>35814.6</v>
      </c>
      <c r="H39" s="149">
        <v>2</v>
      </c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5" si="30">F39/V39*60</f>
        <v>1082.5704896674563</v>
      </c>
      <c r="N39" s="152">
        <f t="shared" si="23"/>
        <v>83.274653051342796</v>
      </c>
      <c r="O39" s="154">
        <f t="shared" si="24"/>
        <v>0</v>
      </c>
      <c r="P39" s="155">
        <f t="shared" si="25"/>
        <v>-9.033039256349511</v>
      </c>
      <c r="Q39" s="156">
        <f t="shared" si="26"/>
        <v>0.90214207472288033</v>
      </c>
      <c r="R39" s="322">
        <f>Q55</f>
        <v>0.89583722297903023</v>
      </c>
      <c r="S39" s="157">
        <v>0.16666666666666666</v>
      </c>
      <c r="T39" s="158">
        <v>0.23663194444444444</v>
      </c>
      <c r="U39" s="159"/>
      <c r="V39" s="160">
        <v>100.76018240023073</v>
      </c>
      <c r="W39" s="158"/>
      <c r="X39" s="169"/>
      <c r="Y39" s="12"/>
      <c r="Z39" s="198"/>
      <c r="AA39" s="325"/>
      <c r="AB39" s="326"/>
      <c r="AC39" s="12"/>
      <c r="AD39" s="198"/>
      <c r="AE39" s="115">
        <f t="shared" si="27"/>
        <v>-117.42951033254371</v>
      </c>
      <c r="AF39" s="156">
        <f t="shared" si="28"/>
        <v>0.90214207472288022</v>
      </c>
      <c r="AG39" s="327">
        <f>AF55</f>
        <v>0.89583722297903023</v>
      </c>
    </row>
    <row r="40" spans="1:33" ht="15.75" customHeight="1">
      <c r="A40" s="318"/>
      <c r="B40" s="163" t="s">
        <v>189</v>
      </c>
      <c r="C40" s="330" t="s">
        <v>205</v>
      </c>
      <c r="D40" s="331"/>
      <c r="E40" s="101">
        <v>53.76</v>
      </c>
      <c r="F40" s="102">
        <v>3306</v>
      </c>
      <c r="G40" s="103">
        <f t="shared" si="29"/>
        <v>177730.56</v>
      </c>
      <c r="H40" s="26"/>
      <c r="I40" s="104">
        <v>20</v>
      </c>
      <c r="J40" s="105">
        <v>2000</v>
      </c>
      <c r="K40" s="106">
        <f t="shared" si="8"/>
        <v>100</v>
      </c>
      <c r="L40" s="107">
        <v>20</v>
      </c>
      <c r="M40" s="105">
        <f t="shared" si="30"/>
        <v>1787.36725140419</v>
      </c>
      <c r="N40" s="106">
        <f t="shared" si="23"/>
        <v>89.368362570209499</v>
      </c>
      <c r="O40" s="108">
        <f t="shared" si="24"/>
        <v>0</v>
      </c>
      <c r="P40" s="109">
        <f t="shared" si="25"/>
        <v>-10.631637429790501</v>
      </c>
      <c r="Q40" s="110">
        <f t="shared" si="26"/>
        <v>0.89368362570209503</v>
      </c>
      <c r="R40" s="323"/>
      <c r="S40" s="47">
        <v>0.23958333333333331</v>
      </c>
      <c r="T40" s="48">
        <v>0.31664351851851852</v>
      </c>
      <c r="U40" s="111">
        <v>5</v>
      </c>
      <c r="V40" s="112">
        <v>110.97887121080717</v>
      </c>
      <c r="W40" s="113"/>
      <c r="X40" s="116"/>
      <c r="Y40" s="12"/>
      <c r="Z40" s="198"/>
      <c r="AA40" s="332"/>
      <c r="AB40" s="333"/>
      <c r="AC40" s="12"/>
      <c r="AD40" s="198"/>
      <c r="AE40" s="117">
        <f t="shared" si="27"/>
        <v>-212.63274859580997</v>
      </c>
      <c r="AF40" s="110">
        <f t="shared" si="28"/>
        <v>0.89368362570209503</v>
      </c>
      <c r="AG40" s="328"/>
    </row>
    <row r="41" spans="1:33" ht="15.75" customHeight="1">
      <c r="A41" s="318"/>
      <c r="B41" s="163" t="s">
        <v>189</v>
      </c>
      <c r="C41" s="330" t="s">
        <v>206</v>
      </c>
      <c r="D41" s="331"/>
      <c r="E41" s="101">
        <v>71.55</v>
      </c>
      <c r="F41" s="102">
        <v>2424</v>
      </c>
      <c r="G41" s="103">
        <f t="shared" si="29"/>
        <v>173437.19999999998</v>
      </c>
      <c r="H41" s="26"/>
      <c r="I41" s="104">
        <v>22</v>
      </c>
      <c r="J41" s="105">
        <v>2000</v>
      </c>
      <c r="K41" s="106">
        <f t="shared" si="8"/>
        <v>90.909090909090907</v>
      </c>
      <c r="L41" s="107">
        <v>22</v>
      </c>
      <c r="M41" s="105">
        <f t="shared" si="30"/>
        <v>1786.9377198173045</v>
      </c>
      <c r="N41" s="106">
        <f t="shared" si="23"/>
        <v>81.224441809877476</v>
      </c>
      <c r="O41" s="108">
        <f t="shared" si="24"/>
        <v>0</v>
      </c>
      <c r="P41" s="109">
        <f t="shared" si="25"/>
        <v>-9.6846490992134306</v>
      </c>
      <c r="Q41" s="110">
        <f t="shared" si="26"/>
        <v>0.89346885990865221</v>
      </c>
      <c r="R41" s="323"/>
      <c r="S41" s="47">
        <v>0.32013888888888886</v>
      </c>
      <c r="T41" s="48">
        <v>0.37665509259259256</v>
      </c>
      <c r="U41" s="111">
        <v>5.0333333333332941</v>
      </c>
      <c r="V41" s="112">
        <v>81.390637394385351</v>
      </c>
      <c r="W41" s="113"/>
      <c r="X41" s="116"/>
      <c r="Y41" s="12"/>
      <c r="Z41" s="198"/>
      <c r="AA41" s="332"/>
      <c r="AB41" s="333"/>
      <c r="AC41" s="12"/>
      <c r="AD41" s="198"/>
      <c r="AE41" s="117">
        <f t="shared" si="27"/>
        <v>-213.06228018269553</v>
      </c>
      <c r="AF41" s="110">
        <f t="shared" si="28"/>
        <v>0.89346885990865221</v>
      </c>
      <c r="AG41" s="328"/>
    </row>
    <row r="42" spans="1:33" ht="15.75" customHeight="1">
      <c r="A42" s="318"/>
      <c r="B42" s="163" t="s">
        <v>189</v>
      </c>
      <c r="C42" s="330" t="s">
        <v>207</v>
      </c>
      <c r="D42" s="331"/>
      <c r="E42" s="101">
        <v>58.67</v>
      </c>
      <c r="F42" s="102">
        <v>1172</v>
      </c>
      <c r="G42" s="103">
        <f t="shared" si="29"/>
        <v>68761.240000000005</v>
      </c>
      <c r="H42" s="26">
        <v>2</v>
      </c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1788.1743500569039</v>
      </c>
      <c r="N42" s="106">
        <f t="shared" si="23"/>
        <v>77.746710872039301</v>
      </c>
      <c r="O42" s="108">
        <f t="shared" si="24"/>
        <v>0</v>
      </c>
      <c r="P42" s="109">
        <f t="shared" si="25"/>
        <v>-9.2098108670911358</v>
      </c>
      <c r="Q42" s="110">
        <f t="shared" si="26"/>
        <v>0.89408717502845192</v>
      </c>
      <c r="R42" s="323"/>
      <c r="S42" s="47">
        <v>0.37986111111111109</v>
      </c>
      <c r="T42" s="48">
        <v>0.40716435185185185</v>
      </c>
      <c r="U42" s="111">
        <v>4.6166666666666956</v>
      </c>
      <c r="V42" s="112">
        <v>39.325024429392052</v>
      </c>
      <c r="W42" s="113"/>
      <c r="X42" s="116"/>
      <c r="Y42" s="12"/>
      <c r="Z42" s="198"/>
      <c r="AA42" s="332"/>
      <c r="AB42" s="333"/>
      <c r="AC42" s="12"/>
      <c r="AD42" s="198"/>
      <c r="AE42" s="117">
        <f t="shared" si="27"/>
        <v>-211.8256499430961</v>
      </c>
      <c r="AF42" s="110">
        <f t="shared" si="28"/>
        <v>0.89408717502845192</v>
      </c>
      <c r="AG42" s="328"/>
    </row>
    <row r="43" spans="1:33" ht="15.75" customHeight="1">
      <c r="A43" s="318"/>
      <c r="B43" s="163" t="s">
        <v>189</v>
      </c>
      <c r="C43" s="330" t="s">
        <v>208</v>
      </c>
      <c r="D43" s="331"/>
      <c r="E43" s="101">
        <v>59.54</v>
      </c>
      <c r="F43" s="102">
        <v>3194</v>
      </c>
      <c r="G43" s="103">
        <f t="shared" si="29"/>
        <v>190170.76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1799.0815964524679</v>
      </c>
      <c r="N43" s="106">
        <f t="shared" si="23"/>
        <v>78.220938976194262</v>
      </c>
      <c r="O43" s="108">
        <f t="shared" si="24"/>
        <v>0</v>
      </c>
      <c r="P43" s="109">
        <f t="shared" si="25"/>
        <v>-8.7355827629361755</v>
      </c>
      <c r="Q43" s="110">
        <f t="shared" si="26"/>
        <v>0.89954079822623401</v>
      </c>
      <c r="R43" s="323"/>
      <c r="S43" s="47">
        <v>0.41111111111111109</v>
      </c>
      <c r="T43" s="48">
        <v>0.48508101851851848</v>
      </c>
      <c r="U43" s="111">
        <v>5.6833333333333158</v>
      </c>
      <c r="V43" s="112">
        <v>106.52101626623646</v>
      </c>
      <c r="W43" s="113">
        <v>0.48508101851851848</v>
      </c>
      <c r="X43" s="116">
        <v>0.52361111111111114</v>
      </c>
      <c r="Y43" s="12"/>
      <c r="Z43" s="198"/>
      <c r="AA43" s="332"/>
      <c r="AB43" s="333"/>
      <c r="AC43" s="12"/>
      <c r="AD43" s="198"/>
      <c r="AE43" s="117">
        <f t="shared" si="27"/>
        <v>-200.91840354753208</v>
      </c>
      <c r="AF43" s="110">
        <f t="shared" si="28"/>
        <v>0.89954079822623401</v>
      </c>
      <c r="AG43" s="328"/>
    </row>
    <row r="44" spans="1:33" ht="15.75" customHeight="1">
      <c r="A44" s="318"/>
      <c r="B44" s="163" t="s">
        <v>189</v>
      </c>
      <c r="C44" s="330" t="s">
        <v>209</v>
      </c>
      <c r="D44" s="331"/>
      <c r="E44" s="101">
        <v>61.09</v>
      </c>
      <c r="F44" s="102">
        <v>3350</v>
      </c>
      <c r="G44" s="121">
        <f t="shared" si="29"/>
        <v>204651.5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30"/>
        <v>1792.7455858679725</v>
      </c>
      <c r="N44" s="106">
        <f t="shared" si="23"/>
        <v>89.63727929339862</v>
      </c>
      <c r="O44" s="108">
        <f t="shared" si="24"/>
        <v>0</v>
      </c>
      <c r="P44" s="109">
        <f t="shared" si="25"/>
        <v>-10.36272070660138</v>
      </c>
      <c r="Q44" s="110">
        <f t="shared" si="26"/>
        <v>0.8963727929339862</v>
      </c>
      <c r="R44" s="323"/>
      <c r="S44" s="47">
        <v>0.52361111111111114</v>
      </c>
      <c r="T44" s="120">
        <v>0.60146990740740747</v>
      </c>
      <c r="U44" s="111">
        <v>55.483333333333427</v>
      </c>
      <c r="V44" s="112">
        <v>112.11853013861094</v>
      </c>
      <c r="W44" s="113"/>
      <c r="X44" s="116"/>
      <c r="Y44" s="12"/>
      <c r="Z44" s="198"/>
      <c r="AA44" s="332"/>
      <c r="AB44" s="333"/>
      <c r="AC44" s="12"/>
      <c r="AD44" s="198"/>
      <c r="AE44" s="117">
        <f t="shared" si="27"/>
        <v>-207.25441413202748</v>
      </c>
      <c r="AF44" s="110">
        <f t="shared" si="28"/>
        <v>0.89637279293398631</v>
      </c>
      <c r="AG44" s="328"/>
    </row>
    <row r="45" spans="1:33" ht="15.75" customHeight="1">
      <c r="A45" s="318"/>
      <c r="B45" s="163" t="s">
        <v>189</v>
      </c>
      <c r="C45" s="330" t="s">
        <v>207</v>
      </c>
      <c r="D45" s="331"/>
      <c r="E45" s="101">
        <v>58.67</v>
      </c>
      <c r="F45" s="102">
        <v>2825</v>
      </c>
      <c r="G45" s="121">
        <f t="shared" si="29"/>
        <v>165742.75</v>
      </c>
      <c r="H45" s="62"/>
      <c r="I45" s="104">
        <v>23</v>
      </c>
      <c r="J45" s="105">
        <v>2000</v>
      </c>
      <c r="K45" s="106">
        <f t="shared" si="8"/>
        <v>86.956521739130437</v>
      </c>
      <c r="L45" s="107">
        <v>23</v>
      </c>
      <c r="M45" s="105">
        <f t="shared" si="30"/>
        <v>1788.1743500569039</v>
      </c>
      <c r="N45" s="106">
        <f t="shared" si="23"/>
        <v>77.746710872039301</v>
      </c>
      <c r="O45" s="123">
        <f t="shared" si="24"/>
        <v>0</v>
      </c>
      <c r="P45" s="124">
        <f t="shared" si="25"/>
        <v>-9.2098108670911358</v>
      </c>
      <c r="Q45" s="125">
        <f t="shared" si="26"/>
        <v>0.89408717502845192</v>
      </c>
      <c r="R45" s="323"/>
      <c r="S45" s="119">
        <v>0.60555555555555562</v>
      </c>
      <c r="T45" s="120">
        <v>0.67137731481481489</v>
      </c>
      <c r="U45" s="111">
        <v>5.8833333333333471</v>
      </c>
      <c r="V45" s="112">
        <v>94.789414686887838</v>
      </c>
      <c r="W45" s="120"/>
      <c r="X45" s="189"/>
      <c r="Y45" s="12"/>
      <c r="Z45" s="198"/>
      <c r="AA45" s="332"/>
      <c r="AB45" s="333"/>
      <c r="AC45" s="12"/>
      <c r="AD45" s="198"/>
      <c r="AE45" s="117">
        <f t="shared" si="27"/>
        <v>-211.8256499430961</v>
      </c>
      <c r="AF45" s="110">
        <f t="shared" si="28"/>
        <v>0.89408717502845192</v>
      </c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31">AVERAGE(I39:I54)</f>
        <v>20.571428571428573</v>
      </c>
      <c r="J55" s="137">
        <f t="shared" si="31"/>
        <v>1885.7142857142858</v>
      </c>
      <c r="K55" s="138">
        <f t="shared" ref="K55" si="32">J55/I55</f>
        <v>91.666666666666657</v>
      </c>
      <c r="L55" s="136">
        <f t="shared" ref="L55:M55" si="33">AVERAGE(L39:L54)</f>
        <v>20.571428571428573</v>
      </c>
      <c r="M55" s="137">
        <f t="shared" si="33"/>
        <v>1689.2930490461713</v>
      </c>
      <c r="N55" s="138">
        <f t="shared" ref="N55:N63" si="34">M55/L55</f>
        <v>82.1184121064111</v>
      </c>
      <c r="O55" s="139">
        <f t="shared" ref="O55:O63" si="35">L55-I55</f>
        <v>0</v>
      </c>
      <c r="P55" s="140">
        <f t="shared" ref="P55:P63" si="36">N55-K55</f>
        <v>-9.5482545602555575</v>
      </c>
      <c r="Q55" s="141">
        <f t="shared" ref="Q55:Q63" si="37">N55/K55</f>
        <v>0.89583722297903023</v>
      </c>
      <c r="R55" s="324"/>
      <c r="S55" s="142">
        <f>S39</f>
        <v>0.16666666666666666</v>
      </c>
      <c r="T55" s="143">
        <f>INDEX(T39:T54,COUNTA(T39:T54))</f>
        <v>0.67137731481481489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0</v>
      </c>
      <c r="AD55" s="191">
        <f>SUM(AD39:AD54)</f>
        <v>0</v>
      </c>
      <c r="AE55" s="168">
        <f t="shared" ref="AE55:AE63" si="38">M55-J55</f>
        <v>-196.42123666811449</v>
      </c>
      <c r="AF55" s="141">
        <f t="shared" ref="AF55:AF63" si="39">M55/J55</f>
        <v>0.89583722297903023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2610</v>
      </c>
      <c r="G56" s="148">
        <f t="shared" ref="G56:G63" si="40">E56*F56</f>
        <v>75324.599999999991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3" si="41">F56/V56*60</f>
        <v>3191.1179423240083</v>
      </c>
      <c r="N56" s="152">
        <f t="shared" si="34"/>
        <v>167.9535759117899</v>
      </c>
      <c r="O56" s="154">
        <f t="shared" si="35"/>
        <v>0</v>
      </c>
      <c r="P56" s="155">
        <f t="shared" si="36"/>
        <v>-21.520108298736432</v>
      </c>
      <c r="Q56" s="156">
        <f t="shared" si="37"/>
        <v>0.88642165064555778</v>
      </c>
      <c r="R56" s="322">
        <f>Q72</f>
        <v>0.89554793880243189</v>
      </c>
      <c r="S56" s="157">
        <v>0.16666666666666666</v>
      </c>
      <c r="T56" s="158">
        <v>0.20074074074074072</v>
      </c>
      <c r="U56" s="159"/>
      <c r="V56" s="160">
        <v>49.073711103874871</v>
      </c>
      <c r="W56" s="158"/>
      <c r="X56" s="169"/>
      <c r="Y56" s="12"/>
      <c r="Z56" s="198"/>
      <c r="AA56" s="325"/>
      <c r="AB56" s="326"/>
      <c r="AC56" s="12"/>
      <c r="AD56" s="198"/>
      <c r="AE56" s="115">
        <f t="shared" si="38"/>
        <v>-408.88205767599175</v>
      </c>
      <c r="AF56" s="156">
        <f t="shared" si="39"/>
        <v>0.88642165064555789</v>
      </c>
      <c r="AG56" s="327">
        <f>AF72</f>
        <v>0.89554793880243178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3515</v>
      </c>
      <c r="G57" s="103">
        <f t="shared" si="40"/>
        <v>109351.65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3186.7558680766469</v>
      </c>
      <c r="N57" s="106">
        <f t="shared" si="34"/>
        <v>167.72399305666562</v>
      </c>
      <c r="O57" s="108">
        <f t="shared" si="35"/>
        <v>0</v>
      </c>
      <c r="P57" s="109">
        <f t="shared" si="36"/>
        <v>-21.749691153860709</v>
      </c>
      <c r="Q57" s="110">
        <f t="shared" si="37"/>
        <v>0.8852099633546241</v>
      </c>
      <c r="R57" s="323"/>
      <c r="S57" s="47">
        <v>0.20416666666666664</v>
      </c>
      <c r="T57" s="48">
        <v>0.25011574074074072</v>
      </c>
      <c r="U57" s="111">
        <v>4.9333333333333185</v>
      </c>
      <c r="V57" s="112">
        <v>66.180155848363682</v>
      </c>
      <c r="W57" s="113"/>
      <c r="X57" s="116"/>
      <c r="Y57" s="12"/>
      <c r="Z57" s="198"/>
      <c r="AA57" s="332"/>
      <c r="AB57" s="333"/>
      <c r="AC57" s="12"/>
      <c r="AD57" s="198"/>
      <c r="AE57" s="117">
        <f t="shared" si="38"/>
        <v>-413.24413192335305</v>
      </c>
      <c r="AF57" s="110">
        <f t="shared" si="39"/>
        <v>0.88520996335462421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1594</v>
      </c>
      <c r="G58" s="103">
        <f t="shared" si="40"/>
        <v>62150.060000000005</v>
      </c>
      <c r="H58" s="26"/>
      <c r="I58" s="104">
        <v>19</v>
      </c>
      <c r="J58" s="105">
        <v>3600</v>
      </c>
      <c r="K58" s="106">
        <f t="shared" si="42"/>
        <v>189.47368421052633</v>
      </c>
      <c r="L58" s="107">
        <v>19</v>
      </c>
      <c r="M58" s="105">
        <f t="shared" si="41"/>
        <v>3186.0834355198303</v>
      </c>
      <c r="N58" s="106">
        <f t="shared" si="34"/>
        <v>167.68860186946475</v>
      </c>
      <c r="O58" s="108">
        <f t="shared" si="35"/>
        <v>0</v>
      </c>
      <c r="P58" s="109">
        <f t="shared" si="36"/>
        <v>-21.785082341061582</v>
      </c>
      <c r="Q58" s="110">
        <f t="shared" si="37"/>
        <v>0.8850231765332861</v>
      </c>
      <c r="R58" s="323"/>
      <c r="S58" s="47">
        <v>0.25347222222222221</v>
      </c>
      <c r="T58" s="48">
        <v>0.27431712962962962</v>
      </c>
      <c r="U58" s="111">
        <v>4.8333333333333428</v>
      </c>
      <c r="V58" s="112">
        <v>30.018046273918657</v>
      </c>
      <c r="W58" s="113"/>
      <c r="X58" s="116"/>
      <c r="Y58" s="12"/>
      <c r="Z58" s="198"/>
      <c r="AA58" s="332"/>
      <c r="AB58" s="333"/>
      <c r="AC58" s="12"/>
      <c r="AD58" s="198"/>
      <c r="AE58" s="117">
        <f t="shared" si="38"/>
        <v>-413.91656448016965</v>
      </c>
      <c r="AF58" s="110">
        <f t="shared" si="39"/>
        <v>0.88502317653328622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5665</v>
      </c>
      <c r="G59" s="103">
        <f t="shared" si="40"/>
        <v>203316.85</v>
      </c>
      <c r="H59" s="26"/>
      <c r="I59" s="104">
        <v>19</v>
      </c>
      <c r="J59" s="105">
        <v>3600</v>
      </c>
      <c r="K59" s="106">
        <f t="shared" si="42"/>
        <v>189.47368421052633</v>
      </c>
      <c r="L59" s="107">
        <v>19</v>
      </c>
      <c r="M59" s="105">
        <f t="shared" si="41"/>
        <v>3184.8062249452719</v>
      </c>
      <c r="N59" s="106">
        <f t="shared" si="34"/>
        <v>167.62138026027748</v>
      </c>
      <c r="O59" s="108">
        <f t="shared" si="35"/>
        <v>0</v>
      </c>
      <c r="P59" s="109">
        <f t="shared" si="36"/>
        <v>-21.852303950248853</v>
      </c>
      <c r="Q59" s="110">
        <f t="shared" si="37"/>
        <v>0.88466839581813106</v>
      </c>
      <c r="R59" s="323"/>
      <c r="S59" s="47">
        <v>0.27847222222222218</v>
      </c>
      <c r="T59" s="48">
        <v>0.35258101851851847</v>
      </c>
      <c r="U59" s="111">
        <v>5.9833333333332828</v>
      </c>
      <c r="V59" s="112">
        <v>106.72548845757198</v>
      </c>
      <c r="W59" s="113"/>
      <c r="X59" s="116"/>
      <c r="Y59" s="12"/>
      <c r="Z59" s="198"/>
      <c r="AA59" s="332"/>
      <c r="AB59" s="333"/>
      <c r="AC59" s="12"/>
      <c r="AD59" s="198"/>
      <c r="AE59" s="199">
        <f t="shared" si="38"/>
        <v>-415.19377505472812</v>
      </c>
      <c r="AF59" s="200">
        <f t="shared" si="39"/>
        <v>0.88466839581813106</v>
      </c>
      <c r="AG59" s="328"/>
    </row>
    <row r="60" spans="1:33" ht="15.75" customHeight="1">
      <c r="A60" s="358"/>
      <c r="B60" s="100" t="s">
        <v>211</v>
      </c>
      <c r="C60" s="371" t="s">
        <v>216</v>
      </c>
      <c r="D60" s="371"/>
      <c r="E60" s="101">
        <v>43.96</v>
      </c>
      <c r="F60" s="105">
        <v>2233</v>
      </c>
      <c r="G60" s="103">
        <f t="shared" si="40"/>
        <v>98162.680000000008</v>
      </c>
      <c r="H60" s="13"/>
      <c r="I60" s="104">
        <v>24</v>
      </c>
      <c r="J60" s="105">
        <v>3600</v>
      </c>
      <c r="K60" s="106">
        <f t="shared" si="42"/>
        <v>150</v>
      </c>
      <c r="L60" s="107">
        <v>24</v>
      </c>
      <c r="M60" s="105">
        <f t="shared" si="41"/>
        <v>3260.9848111128149</v>
      </c>
      <c r="N60" s="106">
        <f t="shared" si="34"/>
        <v>135.87436712970063</v>
      </c>
      <c r="O60" s="108">
        <f t="shared" si="35"/>
        <v>0</v>
      </c>
      <c r="P60" s="109">
        <f t="shared" si="36"/>
        <v>-14.12563287029937</v>
      </c>
      <c r="Q60" s="110">
        <f t="shared" si="37"/>
        <v>0.90582911419800416</v>
      </c>
      <c r="R60" s="323"/>
      <c r="S60" s="47">
        <v>0.35624999999999996</v>
      </c>
      <c r="T60" s="48">
        <v>0.38478009259259255</v>
      </c>
      <c r="U60" s="111">
        <v>5.2833333333333332</v>
      </c>
      <c r="V60" s="112">
        <v>41.08574794443129</v>
      </c>
      <c r="W60" s="113"/>
      <c r="X60" s="116"/>
      <c r="Y60" s="12"/>
      <c r="Z60" s="198"/>
      <c r="AA60" s="332"/>
      <c r="AB60" s="333"/>
      <c r="AC60" s="12"/>
      <c r="AD60" s="198"/>
      <c r="AE60" s="199">
        <f t="shared" si="38"/>
        <v>-339.0151888871851</v>
      </c>
      <c r="AF60" s="200">
        <f t="shared" si="39"/>
        <v>0.90582911419800416</v>
      </c>
      <c r="AG60" s="328"/>
    </row>
    <row r="61" spans="1:33" ht="15.75" customHeight="1">
      <c r="A61" s="358"/>
      <c r="B61" s="100" t="s">
        <v>211</v>
      </c>
      <c r="C61" s="371" t="s">
        <v>217</v>
      </c>
      <c r="D61" s="371"/>
      <c r="E61" s="101">
        <v>46.93</v>
      </c>
      <c r="F61" s="105">
        <v>1960</v>
      </c>
      <c r="G61" s="121">
        <f t="shared" si="40"/>
        <v>91982.8</v>
      </c>
      <c r="H61" s="122"/>
      <c r="I61" s="104">
        <v>24</v>
      </c>
      <c r="J61" s="105">
        <v>3600</v>
      </c>
      <c r="K61" s="106">
        <f t="shared" si="42"/>
        <v>150</v>
      </c>
      <c r="L61" s="107">
        <v>24</v>
      </c>
      <c r="M61" s="105">
        <f t="shared" si="41"/>
        <v>3260.220894313481</v>
      </c>
      <c r="N61" s="106">
        <f t="shared" si="34"/>
        <v>135.8425372630617</v>
      </c>
      <c r="O61" s="108">
        <f t="shared" si="35"/>
        <v>0</v>
      </c>
      <c r="P61" s="109">
        <f t="shared" si="36"/>
        <v>-14.157462736938299</v>
      </c>
      <c r="Q61" s="110">
        <f t="shared" si="37"/>
        <v>0.90561691508707798</v>
      </c>
      <c r="R61" s="323"/>
      <c r="S61" s="47">
        <v>0.3881944444444444</v>
      </c>
      <c r="T61" s="120">
        <v>0.41324074074074069</v>
      </c>
      <c r="U61" s="111">
        <v>4.9166666666666625</v>
      </c>
      <c r="V61" s="112">
        <v>36.071175485415552</v>
      </c>
      <c r="W61" s="113"/>
      <c r="X61" s="116"/>
      <c r="Y61" s="12"/>
      <c r="Z61" s="198"/>
      <c r="AA61" s="332"/>
      <c r="AB61" s="333"/>
      <c r="AC61" s="12"/>
      <c r="AD61" s="198"/>
      <c r="AE61" s="199">
        <f t="shared" si="38"/>
        <v>-339.77910568651896</v>
      </c>
      <c r="AF61" s="200">
        <f t="shared" si="39"/>
        <v>0.90561691508707809</v>
      </c>
      <c r="AG61" s="328"/>
    </row>
    <row r="62" spans="1:33" ht="15.75" customHeight="1">
      <c r="A62" s="358"/>
      <c r="B62" s="100" t="s">
        <v>211</v>
      </c>
      <c r="C62" s="371" t="s">
        <v>218</v>
      </c>
      <c r="D62" s="371"/>
      <c r="E62" s="101">
        <v>38.479999999999997</v>
      </c>
      <c r="F62" s="105">
        <v>5844</v>
      </c>
      <c r="G62" s="121">
        <f t="shared" si="40"/>
        <v>224877.12</v>
      </c>
      <c r="H62" s="62"/>
      <c r="I62" s="104">
        <v>20</v>
      </c>
      <c r="J62" s="105">
        <v>3600</v>
      </c>
      <c r="K62" s="106">
        <f t="shared" si="42"/>
        <v>180</v>
      </c>
      <c r="L62" s="107">
        <v>20</v>
      </c>
      <c r="M62" s="105">
        <f t="shared" si="41"/>
        <v>3262.3565221447598</v>
      </c>
      <c r="N62" s="106">
        <f t="shared" si="34"/>
        <v>163.11782610723799</v>
      </c>
      <c r="O62" s="123">
        <f t="shared" si="35"/>
        <v>0</v>
      </c>
      <c r="P62" s="124">
        <f t="shared" si="36"/>
        <v>-16.882173892762012</v>
      </c>
      <c r="Q62" s="125">
        <f t="shared" si="37"/>
        <v>0.90621014504021102</v>
      </c>
      <c r="R62" s="323"/>
      <c r="S62" s="47">
        <v>0.41666666666666663</v>
      </c>
      <c r="T62" s="120">
        <v>0.49129629629629623</v>
      </c>
      <c r="U62" s="111">
        <v>4.9333333333333584</v>
      </c>
      <c r="V62" s="112">
        <v>107.48058883811998</v>
      </c>
      <c r="W62" s="113">
        <v>0.49129629629629623</v>
      </c>
      <c r="X62" s="116">
        <v>0.52986111111111101</v>
      </c>
      <c r="Y62" s="12"/>
      <c r="Z62" s="198"/>
      <c r="AA62" s="332"/>
      <c r="AB62" s="333"/>
      <c r="AC62" s="12"/>
      <c r="AD62" s="198"/>
      <c r="AE62" s="199">
        <f t="shared" si="38"/>
        <v>-337.64347785524023</v>
      </c>
      <c r="AF62" s="200">
        <f t="shared" si="39"/>
        <v>0.90621014504021102</v>
      </c>
      <c r="AG62" s="328"/>
    </row>
    <row r="63" spans="1:33" ht="15.75" customHeight="1">
      <c r="A63" s="358"/>
      <c r="B63" s="100" t="s">
        <v>211</v>
      </c>
      <c r="C63" s="371" t="s">
        <v>219</v>
      </c>
      <c r="D63" s="371"/>
      <c r="E63" s="101">
        <v>37.799999999999997</v>
      </c>
      <c r="F63" s="105">
        <v>7168</v>
      </c>
      <c r="G63" s="121">
        <f t="shared" si="40"/>
        <v>270950.39999999997</v>
      </c>
      <c r="H63" s="62"/>
      <c r="I63" s="104">
        <v>21</v>
      </c>
      <c r="J63" s="105">
        <v>3600</v>
      </c>
      <c r="K63" s="106">
        <f t="shared" si="42"/>
        <v>171.42857142857142</v>
      </c>
      <c r="L63" s="107">
        <v>21</v>
      </c>
      <c r="M63" s="105">
        <f t="shared" si="41"/>
        <v>3259.4549390732154</v>
      </c>
      <c r="N63" s="106">
        <f t="shared" si="34"/>
        <v>155.2121399558674</v>
      </c>
      <c r="O63" s="123">
        <f t="shared" si="35"/>
        <v>0</v>
      </c>
      <c r="P63" s="124">
        <f t="shared" si="36"/>
        <v>-16.216431472704016</v>
      </c>
      <c r="Q63" s="125">
        <f t="shared" si="37"/>
        <v>0.90540414974255989</v>
      </c>
      <c r="R63" s="323"/>
      <c r="S63" s="47">
        <v>0.52986111111111101</v>
      </c>
      <c r="T63" s="120">
        <v>0.62148148148148141</v>
      </c>
      <c r="U63" s="111">
        <v>55.533333333333275</v>
      </c>
      <c r="V63" s="112">
        <v>131.94844169936209</v>
      </c>
      <c r="W63" s="113"/>
      <c r="X63" s="116"/>
      <c r="Y63" s="12"/>
      <c r="Z63" s="198"/>
      <c r="AA63" s="332"/>
      <c r="AB63" s="333"/>
      <c r="AC63" s="12"/>
      <c r="AD63" s="198"/>
      <c r="AE63" s="199">
        <f t="shared" si="38"/>
        <v>-340.54506092678457</v>
      </c>
      <c r="AF63" s="200">
        <f t="shared" si="39"/>
        <v>0.90540414974255989</v>
      </c>
      <c r="AG63" s="328"/>
    </row>
    <row r="64" spans="1:33" ht="15.75" customHeight="1">
      <c r="A64" s="358"/>
      <c r="B64" s="100"/>
      <c r="C64" s="371"/>
      <c r="D64" s="371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13"/>
      <c r="X64" s="116"/>
      <c r="Y64" s="12"/>
      <c r="Z64" s="198"/>
      <c r="AA64" s="332"/>
      <c r="AB64" s="333"/>
      <c r="AC64" s="12"/>
      <c r="AD64" s="198"/>
      <c r="AE64" s="199"/>
      <c r="AF64" s="200"/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43">AVERAGE(I56:I71)</f>
        <v>20.625</v>
      </c>
      <c r="J72" s="137">
        <f t="shared" si="43"/>
        <v>3600</v>
      </c>
      <c r="K72" s="138">
        <f t="shared" ref="K72:K74" si="44">J72/I72</f>
        <v>174.54545454545453</v>
      </c>
      <c r="L72" s="136">
        <f t="shared" ref="L72:M72" si="45">AVERAGE(L56:L71)</f>
        <v>20.625</v>
      </c>
      <c r="M72" s="137">
        <f t="shared" si="45"/>
        <v>3223.9725796887542</v>
      </c>
      <c r="N72" s="138">
        <f>M72/L72</f>
        <v>156.31382204551537</v>
      </c>
      <c r="O72" s="139">
        <f>L72-I72</f>
        <v>0</v>
      </c>
      <c r="P72" s="140">
        <f>N72-K72</f>
        <v>-18.231632499939167</v>
      </c>
      <c r="Q72" s="141">
        <f>N72/K72</f>
        <v>0.89554793880243189</v>
      </c>
      <c r="R72" s="324"/>
      <c r="S72" s="142">
        <f>S56</f>
        <v>0.16666666666666666</v>
      </c>
      <c r="T72" s="143">
        <f>INDEX(T56:T71,COUNTA(T56:T71))</f>
        <v>0.62148148148148141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0</v>
      </c>
      <c r="AD72" s="191">
        <f>SUM(AD56:AD71)</f>
        <v>0</v>
      </c>
      <c r="AE72" s="168">
        <f>M72-J72</f>
        <v>-376.02742031124581</v>
      </c>
      <c r="AF72" s="141">
        <f>M72/J72</f>
        <v>0.89554793880243178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220</v>
      </c>
      <c r="D73" s="331"/>
      <c r="E73" s="101">
        <v>27.05</v>
      </c>
      <c r="F73" s="102">
        <v>1349</v>
      </c>
      <c r="G73" s="103">
        <f t="shared" ref="G73:G74" si="46">E73*F73</f>
        <v>36490.450000000004</v>
      </c>
      <c r="H73" s="13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2961.6418775921861</v>
      </c>
      <c r="N73" s="106">
        <f>M73/L73</f>
        <v>493.60697959869771</v>
      </c>
      <c r="O73" s="108">
        <f>L73-I73</f>
        <v>1</v>
      </c>
      <c r="P73" s="109">
        <f>N73-K73</f>
        <v>-160.99302040130232</v>
      </c>
      <c r="Q73" s="110">
        <f>N73/K73</f>
        <v>0.75405893614222075</v>
      </c>
      <c r="R73" s="322">
        <f>Q89</f>
        <v>0.82367706220477965</v>
      </c>
      <c r="S73" s="47">
        <v>0.40138888888888891</v>
      </c>
      <c r="T73" s="48">
        <v>0.4203587962962963</v>
      </c>
      <c r="U73" s="111">
        <v>4.6166666666666956</v>
      </c>
      <c r="V73" s="112">
        <v>27.329435274532312</v>
      </c>
      <c r="W73" s="161"/>
      <c r="X73" s="162"/>
      <c r="Y73" s="12"/>
      <c r="Z73" s="198"/>
      <c r="AA73" s="325"/>
      <c r="AB73" s="326"/>
      <c r="AC73" s="12"/>
      <c r="AD73" s="198"/>
      <c r="AE73" s="115">
        <f>M73-J73</f>
        <v>-311.35812240781388</v>
      </c>
      <c r="AF73" s="156">
        <f>M73/J73</f>
        <v>0.90487072337066488</v>
      </c>
      <c r="AG73" s="327">
        <f>AF89</f>
        <v>0.90604476842525761</v>
      </c>
    </row>
    <row r="74" spans="1:33" ht="15.75" customHeight="1">
      <c r="A74" s="318"/>
      <c r="B74" s="100" t="s">
        <v>195</v>
      </c>
      <c r="C74" s="330" t="s">
        <v>221</v>
      </c>
      <c r="D74" s="331"/>
      <c r="E74" s="101">
        <v>27.05</v>
      </c>
      <c r="F74" s="102">
        <v>2114</v>
      </c>
      <c r="G74" s="121">
        <f t="shared" si="46"/>
        <v>57183.700000000004</v>
      </c>
      <c r="H74" s="12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2969.32717651955</v>
      </c>
      <c r="N74" s="106">
        <f>M74/L74</f>
        <v>593.86543530390998</v>
      </c>
      <c r="O74" s="108">
        <f>L74-I74</f>
        <v>0</v>
      </c>
      <c r="P74" s="109">
        <f>N74-K74</f>
        <v>-60.734564696090047</v>
      </c>
      <c r="Q74" s="110">
        <f>N74/K74</f>
        <v>0.90721881347985023</v>
      </c>
      <c r="R74" s="323"/>
      <c r="S74" s="47">
        <v>0.42430555555555555</v>
      </c>
      <c r="T74" s="120">
        <v>0.45396990740740739</v>
      </c>
      <c r="U74" s="111">
        <v>5.6833333333333158</v>
      </c>
      <c r="V74" s="112">
        <v>42.716747754511005</v>
      </c>
      <c r="W74" s="113"/>
      <c r="X74" s="116"/>
      <c r="Y74" s="12"/>
      <c r="Z74" s="198"/>
      <c r="AA74" s="332"/>
      <c r="AB74" s="333"/>
      <c r="AC74" s="12"/>
      <c r="AD74" s="198"/>
      <c r="AE74" s="117">
        <f>M74-J74</f>
        <v>-303.67282348045001</v>
      </c>
      <c r="AF74" s="110">
        <f>M74/J74</f>
        <v>0.90721881347985034</v>
      </c>
      <c r="AG74" s="328"/>
    </row>
    <row r="75" spans="1:33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16"/>
      <c r="Y75" s="12"/>
      <c r="Z75" s="198"/>
      <c r="AA75" s="332"/>
      <c r="AB75" s="333"/>
      <c r="AC75" s="12"/>
      <c r="AD75" s="198"/>
      <c r="AE75" s="117"/>
      <c r="AF75" s="110"/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2965.4845270558681</v>
      </c>
      <c r="N89" s="138">
        <f>M89/L89</f>
        <v>539.17900491924877</v>
      </c>
      <c r="O89" s="139">
        <f>L89-I89</f>
        <v>0.5</v>
      </c>
      <c r="P89" s="140">
        <f>N89-K89</f>
        <v>-115.42099508075125</v>
      </c>
      <c r="Q89" s="141">
        <f>N89/K89</f>
        <v>0.82367706220477965</v>
      </c>
      <c r="R89" s="324"/>
      <c r="S89" s="142">
        <f>S73</f>
        <v>0.40138888888888891</v>
      </c>
      <c r="T89" s="143">
        <f>INDEX(T73:T88,COUNTA(T73:T88))</f>
        <v>0.45396990740740739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0</v>
      </c>
      <c r="AD89" s="191">
        <f>SUM(AD73:AD88)</f>
        <v>0</v>
      </c>
      <c r="AE89" s="168">
        <f>M89-J89</f>
        <v>-307.51547294413194</v>
      </c>
      <c r="AF89" s="141">
        <f>M89/J89</f>
        <v>0.90604476842525761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2662</v>
      </c>
      <c r="G90" s="148">
        <f t="shared" ref="G90:G91" si="50">E90*F90</f>
        <v>41287.620000000003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2352.171983762124</v>
      </c>
      <c r="N90" s="152">
        <f>M90/L90</f>
        <v>392.02866396035398</v>
      </c>
      <c r="O90" s="154">
        <f>L90-I90</f>
        <v>0</v>
      </c>
      <c r="P90" s="155">
        <f>N90-K90</f>
        <v>-41.304669372979333</v>
      </c>
      <c r="Q90" s="156">
        <f>N90/K90</f>
        <v>0.90468153221620151</v>
      </c>
      <c r="R90" s="322">
        <f>Q106</f>
        <v>0.9043710063735958</v>
      </c>
      <c r="S90" s="157">
        <v>0.25</v>
      </c>
      <c r="T90" s="158">
        <v>0.29715277777777777</v>
      </c>
      <c r="U90" s="159"/>
      <c r="V90" s="160">
        <v>67.903198024040634</v>
      </c>
      <c r="W90" s="158"/>
      <c r="X90" s="169"/>
      <c r="Y90" s="12"/>
      <c r="Z90" s="198"/>
      <c r="AA90" s="325"/>
      <c r="AB90" s="326"/>
      <c r="AC90" s="12"/>
      <c r="AD90" s="198"/>
      <c r="AE90" s="115">
        <f>M90-J90</f>
        <v>-247.828016237876</v>
      </c>
      <c r="AF90" s="156">
        <f>M90/J90</f>
        <v>0.90468153221620151</v>
      </c>
      <c r="AG90" s="327">
        <f>AF106</f>
        <v>0.9043710063735958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2915</v>
      </c>
      <c r="G91" s="103">
        <f t="shared" si="50"/>
        <v>43754.15</v>
      </c>
      <c r="H91" s="26"/>
      <c r="I91" s="104">
        <v>6</v>
      </c>
      <c r="J91" s="105">
        <v>2600</v>
      </c>
      <c r="K91" s="106">
        <f t="shared" si="42"/>
        <v>433.33333333333331</v>
      </c>
      <c r="L91" s="107">
        <v>6</v>
      </c>
      <c r="M91" s="105">
        <f>F91/V91*60</f>
        <v>2350.5572493805735</v>
      </c>
      <c r="N91" s="106">
        <f>M91/L91</f>
        <v>391.75954156342891</v>
      </c>
      <c r="O91" s="108">
        <f>L91-I91</f>
        <v>0</v>
      </c>
      <c r="P91" s="109">
        <f>N91-K91</f>
        <v>-41.573791769904403</v>
      </c>
      <c r="Q91" s="110">
        <f>N91/K91</f>
        <v>0.90406048053098986</v>
      </c>
      <c r="R91" s="323"/>
      <c r="S91" s="47">
        <v>0.30069444444444443</v>
      </c>
      <c r="T91" s="48">
        <v>0.35236111111111112</v>
      </c>
      <c r="U91" s="111">
        <v>5.0999999999999979</v>
      </c>
      <c r="V91" s="112">
        <v>74.407887766226594</v>
      </c>
      <c r="W91" s="113"/>
      <c r="X91" s="13"/>
      <c r="Y91" s="12"/>
      <c r="Z91" s="198"/>
      <c r="AA91" s="332"/>
      <c r="AB91" s="333"/>
      <c r="AC91" s="12"/>
      <c r="AD91" s="198"/>
      <c r="AE91" s="117">
        <f>M91-J91</f>
        <v>-249.44275061942653</v>
      </c>
      <c r="AF91" s="110">
        <f>M91/J91</f>
        <v>0.90406048053098975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2600</v>
      </c>
      <c r="K106" s="138">
        <f t="shared" ref="K106" si="52">J106/I106</f>
        <v>433.33333333333331</v>
      </c>
      <c r="L106" s="136">
        <f t="shared" ref="L106:M106" si="53">AVERAGE(L90:L105)</f>
        <v>6</v>
      </c>
      <c r="M106" s="137">
        <f t="shared" si="53"/>
        <v>2351.364616571349</v>
      </c>
      <c r="N106" s="138">
        <f>M106/L106</f>
        <v>391.89410276189147</v>
      </c>
      <c r="O106" s="139">
        <f>L106-I106</f>
        <v>0</v>
      </c>
      <c r="P106" s="140">
        <f>N106-K106</f>
        <v>-41.43923057144184</v>
      </c>
      <c r="Q106" s="141">
        <f>N106/K106</f>
        <v>0.9043710063735958</v>
      </c>
      <c r="R106" s="324"/>
      <c r="S106" s="142">
        <f>S90</f>
        <v>0.25</v>
      </c>
      <c r="T106" s="143">
        <f>INDEX(T90:T105,COUNTA(T90:T105))</f>
        <v>0.35236111111111112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0</v>
      </c>
      <c r="AD106" s="191">
        <f>SUM(AD90:AD105)</f>
        <v>0</v>
      </c>
      <c r="AE106" s="168">
        <f>M106-J106</f>
        <v>-248.63538342865104</v>
      </c>
      <c r="AF106" s="141">
        <f>M106/J106</f>
        <v>0.9043710063735958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1002</v>
      </c>
      <c r="G107" s="148">
        <f t="shared" ref="G107:G108" si="54">E107*F107</f>
        <v>45069.96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1608.8855331561535</v>
      </c>
      <c r="N107" s="152">
        <f>M107/L107</f>
        <v>76.613596816959699</v>
      </c>
      <c r="O107" s="154">
        <f>L107-I107</f>
        <v>0</v>
      </c>
      <c r="P107" s="155">
        <f>N107-K107</f>
        <v>-9.1006888973260089</v>
      </c>
      <c r="Q107" s="156">
        <f>N107/K107</f>
        <v>0.89382529619786322</v>
      </c>
      <c r="R107" s="322">
        <f>Q123</f>
        <v>0.91625925797534302</v>
      </c>
      <c r="S107" s="157">
        <v>0.70833333333333337</v>
      </c>
      <c r="T107" s="158">
        <v>0.73428240740740747</v>
      </c>
      <c r="U107" s="159"/>
      <c r="V107" s="160">
        <v>37.367481253972429</v>
      </c>
      <c r="W107" s="158"/>
      <c r="X107" s="169"/>
      <c r="Y107" s="196"/>
      <c r="Z107" s="197"/>
      <c r="AA107" s="325"/>
      <c r="AB107" s="326"/>
      <c r="AC107" s="196"/>
      <c r="AD107" s="197"/>
      <c r="AE107" s="115">
        <f>M107-J107</f>
        <v>-191.11446684384646</v>
      </c>
      <c r="AF107" s="156">
        <f>M107/J107</f>
        <v>0.89382529619786311</v>
      </c>
      <c r="AG107" s="327">
        <f>AF123</f>
        <v>0.89444356135688252</v>
      </c>
    </row>
    <row r="108" spans="1:33" ht="15.75" customHeight="1">
      <c r="A108" s="318"/>
      <c r="B108" s="163" t="s">
        <v>187</v>
      </c>
      <c r="C108" s="330" t="s">
        <v>227</v>
      </c>
      <c r="D108" s="331"/>
      <c r="E108" s="101">
        <v>57.3</v>
      </c>
      <c r="F108" s="102">
        <v>2779</v>
      </c>
      <c r="G108" s="103">
        <f t="shared" si="54"/>
        <v>159236.69999999998</v>
      </c>
      <c r="H108" s="26"/>
      <c r="I108" s="104">
        <v>21</v>
      </c>
      <c r="J108" s="105">
        <v>2000</v>
      </c>
      <c r="K108" s="106">
        <f t="shared" ref="K108" si="55">J108/I108</f>
        <v>95.238095238095241</v>
      </c>
      <c r="L108" s="107">
        <v>20</v>
      </c>
      <c r="M108" s="105">
        <f>F108/V108*60</f>
        <v>1790.0000000000002</v>
      </c>
      <c r="N108" s="106">
        <f>M108/L108</f>
        <v>89.500000000000014</v>
      </c>
      <c r="O108" s="108">
        <f>L108-I108</f>
        <v>-1</v>
      </c>
      <c r="P108" s="109">
        <f>N108-K108</f>
        <v>-5.7380952380952266</v>
      </c>
      <c r="Q108" s="110">
        <f>N108/K108</f>
        <v>0.93975000000000009</v>
      </c>
      <c r="R108" s="323"/>
      <c r="S108" s="47">
        <v>0.73819444444444449</v>
      </c>
      <c r="T108" s="48">
        <v>0.8028819444444445</v>
      </c>
      <c r="U108" s="111">
        <v>5.633333333333308</v>
      </c>
      <c r="V108" s="112">
        <v>93.150837988826808</v>
      </c>
      <c r="W108" s="113"/>
      <c r="X108" s="116"/>
      <c r="Y108" s="12"/>
      <c r="Z108" s="198"/>
      <c r="AA108" s="332"/>
      <c r="AB108" s="333"/>
      <c r="AC108" s="12"/>
      <c r="AD108" s="198"/>
      <c r="AE108" s="117">
        <f>M108-J108</f>
        <v>-209.99999999999977</v>
      </c>
      <c r="AF108" s="110">
        <f>M108/J108</f>
        <v>0.89500000000000013</v>
      </c>
      <c r="AG108" s="328"/>
    </row>
    <row r="109" spans="1:33" ht="15.75" customHeight="1">
      <c r="A109" s="318"/>
      <c r="B109" s="163"/>
      <c r="C109" s="330"/>
      <c r="D109" s="331"/>
      <c r="E109" s="101"/>
      <c r="F109" s="102"/>
      <c r="G109" s="103"/>
      <c r="H109" s="26"/>
      <c r="I109" s="104"/>
      <c r="J109" s="105"/>
      <c r="K109" s="106"/>
      <c r="L109" s="107"/>
      <c r="M109" s="105"/>
      <c r="N109" s="106"/>
      <c r="O109" s="108"/>
      <c r="P109" s="109"/>
      <c r="Q109" s="110"/>
      <c r="R109" s="323"/>
      <c r="S109" s="47"/>
      <c r="T109" s="48"/>
      <c r="U109" s="111"/>
      <c r="V109" s="112"/>
      <c r="W109" s="113"/>
      <c r="X109" s="116"/>
      <c r="Y109" s="12"/>
      <c r="Z109" s="198"/>
      <c r="AA109" s="332"/>
      <c r="AB109" s="333"/>
      <c r="AC109" s="12"/>
      <c r="AD109" s="198"/>
      <c r="AE109" s="117"/>
      <c r="AF109" s="110"/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56">AVERAGE(I107:I122)</f>
        <v>21</v>
      </c>
      <c r="J123" s="137">
        <f t="shared" si="56"/>
        <v>1900</v>
      </c>
      <c r="K123" s="138">
        <f t="shared" ref="K123" si="57">J123/I123</f>
        <v>90.476190476190482</v>
      </c>
      <c r="L123" s="136">
        <f t="shared" ref="L123:M123" si="58">AVERAGE(L107:L122)</f>
        <v>20.5</v>
      </c>
      <c r="M123" s="137">
        <f t="shared" si="58"/>
        <v>1699.4427665780768</v>
      </c>
      <c r="N123" s="138">
        <f>M123/L123</f>
        <v>82.899647150150088</v>
      </c>
      <c r="O123" s="139">
        <f>L123-I123</f>
        <v>-0.5</v>
      </c>
      <c r="P123" s="140">
        <f>N123-K123</f>
        <v>-7.5765433260403938</v>
      </c>
      <c r="Q123" s="141">
        <f>N123/K123</f>
        <v>0.91625925797534302</v>
      </c>
      <c r="R123" s="324"/>
      <c r="S123" s="142">
        <f>S107</f>
        <v>0.70833333333333337</v>
      </c>
      <c r="T123" s="143">
        <f>INDEX(T107:T122,COUNTA(T107:T122))</f>
        <v>0.8028819444444445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4"/>
      <c r="AB123" s="355"/>
      <c r="AC123" s="179">
        <f t="shared" ref="AC123:AD123" si="60">SUM(AC107:AC122)</f>
        <v>0</v>
      </c>
      <c r="AD123" s="180">
        <f t="shared" si="60"/>
        <v>0</v>
      </c>
      <c r="AE123" s="168">
        <f>M123-J123</f>
        <v>-200.55723342192323</v>
      </c>
      <c r="AF123" s="141">
        <f>M123/J123</f>
        <v>0.89444356135688252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229</v>
      </c>
      <c r="D124" s="321"/>
      <c r="E124" s="147">
        <v>56.87</v>
      </c>
      <c r="F124" s="159">
        <v>1604</v>
      </c>
      <c r="G124" s="148">
        <f t="shared" ref="G124:G126" si="61">E124*F124</f>
        <v>91219.48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1791.5607611406544</v>
      </c>
      <c r="N124" s="152">
        <f>M124/L124</f>
        <v>77.893946136550198</v>
      </c>
      <c r="O124" s="154">
        <f>L124-I124</f>
        <v>0</v>
      </c>
      <c r="P124" s="155">
        <f>N124-K124</f>
        <v>-9.0625756025802389</v>
      </c>
      <c r="Q124" s="156">
        <f>N124/K124</f>
        <v>0.89578038057032727</v>
      </c>
      <c r="R124" s="322">
        <f>Q140</f>
        <v>0.89624094710839874</v>
      </c>
      <c r="S124" s="157">
        <v>0.70833333333333337</v>
      </c>
      <c r="T124" s="158">
        <v>0.74563657407407413</v>
      </c>
      <c r="U124" s="159"/>
      <c r="V124" s="160">
        <v>53.718524142449809</v>
      </c>
      <c r="W124" s="97"/>
      <c r="X124" s="98"/>
      <c r="Y124" s="196"/>
      <c r="Z124" s="197"/>
      <c r="AA124" s="325"/>
      <c r="AB124" s="326"/>
      <c r="AC124" s="196"/>
      <c r="AD124" s="197"/>
      <c r="AE124" s="115">
        <f>M124-J124</f>
        <v>-208.43923885934555</v>
      </c>
      <c r="AF124" s="156">
        <f>M124/J124</f>
        <v>0.89578038057032727</v>
      </c>
      <c r="AG124" s="376">
        <f>AF140</f>
        <v>0.89624094710839874</v>
      </c>
    </row>
    <row r="125" spans="1:33" ht="15.75" customHeight="1">
      <c r="A125" s="357"/>
      <c r="B125" s="163" t="s">
        <v>187</v>
      </c>
      <c r="C125" s="330" t="s">
        <v>230</v>
      </c>
      <c r="D125" s="331"/>
      <c r="E125" s="101">
        <v>56.79</v>
      </c>
      <c r="F125" s="111">
        <v>2257</v>
      </c>
      <c r="G125" s="103">
        <f t="shared" si="61"/>
        <v>128175.03</v>
      </c>
      <c r="H125" s="26"/>
      <c r="I125" s="104">
        <v>23</v>
      </c>
      <c r="J125" s="105">
        <v>2000</v>
      </c>
      <c r="K125" s="106">
        <f t="shared" ref="K125:K126" si="62">J125/I125</f>
        <v>86.956521739130437</v>
      </c>
      <c r="L125" s="107">
        <v>23</v>
      </c>
      <c r="M125" s="105">
        <f>F125/V125*60</f>
        <v>1791.4716658094865</v>
      </c>
      <c r="N125" s="106">
        <f>M125/L125</f>
        <v>77.890072426499415</v>
      </c>
      <c r="O125" s="108">
        <f>L125-I125</f>
        <v>0</v>
      </c>
      <c r="P125" s="109">
        <f>N125-K125</f>
        <v>-9.0664493126310219</v>
      </c>
      <c r="Q125" s="110">
        <f>N125/K125</f>
        <v>0.89573583290474323</v>
      </c>
      <c r="R125" s="323"/>
      <c r="S125" s="47">
        <v>0.74930555555555556</v>
      </c>
      <c r="T125" s="48">
        <v>0.80179398148148151</v>
      </c>
      <c r="U125" s="111">
        <v>5.2833333333332533</v>
      </c>
      <c r="V125" s="112">
        <v>75.591483016176937</v>
      </c>
      <c r="W125" s="113"/>
      <c r="X125" s="116"/>
      <c r="Y125" s="12"/>
      <c r="Z125" s="198"/>
      <c r="AA125" s="332"/>
      <c r="AB125" s="333"/>
      <c r="AC125" s="12"/>
      <c r="AD125" s="198"/>
      <c r="AE125" s="117">
        <f>M125-J125</f>
        <v>-208.52833419051353</v>
      </c>
      <c r="AF125" s="110">
        <f>M125/J125</f>
        <v>0.89573583290474323</v>
      </c>
      <c r="AG125" s="369"/>
    </row>
    <row r="126" spans="1:33" ht="15.75" customHeight="1">
      <c r="A126" s="357"/>
      <c r="B126" s="163" t="s">
        <v>187</v>
      </c>
      <c r="C126" s="330" t="s">
        <v>231</v>
      </c>
      <c r="D126" s="331"/>
      <c r="E126" s="101">
        <v>47.6</v>
      </c>
      <c r="F126" s="111">
        <v>1973</v>
      </c>
      <c r="G126" s="103">
        <f t="shared" si="61"/>
        <v>93914.8</v>
      </c>
      <c r="H126" s="26"/>
      <c r="I126" s="104">
        <v>23</v>
      </c>
      <c r="J126" s="105">
        <v>2000</v>
      </c>
      <c r="K126" s="106">
        <f t="shared" si="62"/>
        <v>86.956521739130437</v>
      </c>
      <c r="L126" s="107">
        <v>23</v>
      </c>
      <c r="M126" s="105">
        <f>F126/V126*60</f>
        <v>1794.4132557002513</v>
      </c>
      <c r="N126" s="106">
        <f>M126/L126</f>
        <v>78.017967639141361</v>
      </c>
      <c r="O126" s="108">
        <f>L126-I126</f>
        <v>0</v>
      </c>
      <c r="P126" s="109">
        <f>N126-K126</f>
        <v>-8.9385540999890765</v>
      </c>
      <c r="Q126" s="110">
        <f>N126/K126</f>
        <v>0.89720662785012562</v>
      </c>
      <c r="R126" s="323"/>
      <c r="S126" s="47">
        <v>0.80555555555555558</v>
      </c>
      <c r="T126" s="48">
        <v>0.85136574074074078</v>
      </c>
      <c r="U126" s="111">
        <v>5.4166666666666607</v>
      </c>
      <c r="V126" s="112">
        <v>65.971425268926367</v>
      </c>
      <c r="W126" s="113"/>
      <c r="X126" s="116"/>
      <c r="Y126" s="12"/>
      <c r="Z126" s="198"/>
      <c r="AA126" s="332"/>
      <c r="AB126" s="333"/>
      <c r="AC126" s="12"/>
      <c r="AD126" s="198"/>
      <c r="AE126" s="117">
        <f>M126-J126</f>
        <v>-205.58674429974872</v>
      </c>
      <c r="AF126" s="110">
        <f>M126/J126</f>
        <v>0.89720662785012562</v>
      </c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3">AVERAGE(I124:I139)</f>
        <v>23</v>
      </c>
      <c r="J140" s="137">
        <f t="shared" si="63"/>
        <v>2000</v>
      </c>
      <c r="K140" s="138">
        <f t="shared" ref="K140" si="64">J140/I140</f>
        <v>86.956521739130437</v>
      </c>
      <c r="L140" s="136">
        <f t="shared" ref="L140:M140" si="65">AVERAGE(L124:L139)</f>
        <v>23</v>
      </c>
      <c r="M140" s="137">
        <f t="shared" si="65"/>
        <v>1792.4818942167974</v>
      </c>
      <c r="N140" s="138">
        <f>M140/L140</f>
        <v>77.933995400730325</v>
      </c>
      <c r="O140" s="139">
        <f>L140-I140</f>
        <v>0</v>
      </c>
      <c r="P140" s="140">
        <f>N140-K140</f>
        <v>-9.0225263384001124</v>
      </c>
      <c r="Q140" s="141">
        <f>N140/K140</f>
        <v>0.89624094710839874</v>
      </c>
      <c r="R140" s="324"/>
      <c r="S140" s="142">
        <f>S124</f>
        <v>0.70833333333333337</v>
      </c>
      <c r="T140" s="143">
        <f>INDEX(T124:T139,COUNTA(T124:T139))</f>
        <v>0.85136574074074078</v>
      </c>
      <c r="U140" s="144"/>
      <c r="V140" s="166"/>
      <c r="W140" s="187"/>
      <c r="X140" s="188"/>
      <c r="Y140" s="179">
        <f t="shared" ref="Y140:Z140" si="66">SUM(Y124:Y139)</f>
        <v>0</v>
      </c>
      <c r="Z140" s="180">
        <f t="shared" si="66"/>
        <v>0</v>
      </c>
      <c r="AA140" s="354"/>
      <c r="AB140" s="355"/>
      <c r="AC140" s="179">
        <f t="shared" ref="AC140:AD140" si="67">SUM(AC124:AC139)</f>
        <v>0</v>
      </c>
      <c r="AD140" s="180">
        <f t="shared" si="67"/>
        <v>0</v>
      </c>
      <c r="AE140" s="168">
        <f>M140-J140</f>
        <v>-207.5181057832026</v>
      </c>
      <c r="AF140" s="141">
        <f>M140/J140</f>
        <v>0.89624094710839874</v>
      </c>
      <c r="AG140" s="370"/>
    </row>
    <row r="141" spans="1:33" ht="15.75" customHeight="1">
      <c r="A141" s="317" t="s">
        <v>232</v>
      </c>
      <c r="B141" s="146" t="s">
        <v>187</v>
      </c>
      <c r="C141" s="320" t="s">
        <v>233</v>
      </c>
      <c r="D141" s="321"/>
      <c r="E141" s="147">
        <v>52.21</v>
      </c>
      <c r="F141" s="97">
        <v>2510</v>
      </c>
      <c r="G141" s="148">
        <f t="shared" ref="G141:G143" si="68">E141*F141</f>
        <v>131047.1</v>
      </c>
      <c r="H141" s="149"/>
      <c r="I141" s="150">
        <v>18</v>
      </c>
      <c r="J141" s="151">
        <v>2000</v>
      </c>
      <c r="K141" s="152">
        <f>J141/I141</f>
        <v>111.11111111111111</v>
      </c>
      <c r="L141" s="153">
        <v>18</v>
      </c>
      <c r="M141" s="151">
        <f>F141/V141*60</f>
        <v>1789.5137133238397</v>
      </c>
      <c r="N141" s="152">
        <f>M141/L141</f>
        <v>99.417428517991098</v>
      </c>
      <c r="O141" s="154">
        <f>L141-I141</f>
        <v>0</v>
      </c>
      <c r="P141" s="155">
        <f>N141-K141</f>
        <v>-11.693682593120016</v>
      </c>
      <c r="Q141" s="156">
        <f>N141/K141</f>
        <v>0.89475685666191984</v>
      </c>
      <c r="R141" s="322">
        <f>Q157</f>
        <v>0.89430748509000668</v>
      </c>
      <c r="S141" s="157">
        <v>0.70833333333333337</v>
      </c>
      <c r="T141" s="158">
        <v>0.7667708333333334</v>
      </c>
      <c r="U141" s="159"/>
      <c r="V141" s="160">
        <v>84.156941005093401</v>
      </c>
      <c r="W141" s="158"/>
      <c r="X141" s="169"/>
      <c r="Y141" s="196"/>
      <c r="Z141" s="197"/>
      <c r="AA141" s="325"/>
      <c r="AB141" s="326"/>
      <c r="AC141" s="196"/>
      <c r="AD141" s="197"/>
      <c r="AE141" s="115">
        <f>M141-J141</f>
        <v>-210.48628667616026</v>
      </c>
      <c r="AF141" s="156">
        <f>M141/J141</f>
        <v>0.89475685666191984</v>
      </c>
      <c r="AG141" s="327">
        <f>AF157</f>
        <v>0.89430748509000668</v>
      </c>
    </row>
    <row r="142" spans="1:33" ht="15.75" customHeight="1">
      <c r="A142" s="318"/>
      <c r="B142" s="163" t="s">
        <v>187</v>
      </c>
      <c r="C142" s="330" t="s">
        <v>234</v>
      </c>
      <c r="D142" s="331"/>
      <c r="E142" s="101">
        <v>58.17</v>
      </c>
      <c r="F142" s="102">
        <v>2030</v>
      </c>
      <c r="G142" s="103">
        <f t="shared" si="68"/>
        <v>118085.1</v>
      </c>
      <c r="H142" s="26"/>
      <c r="I142" s="104">
        <v>18</v>
      </c>
      <c r="J142" s="105">
        <v>2000</v>
      </c>
      <c r="K142" s="106">
        <f t="shared" ref="K142:K143" si="69">J142/I142</f>
        <v>111.11111111111111</v>
      </c>
      <c r="L142" s="107">
        <v>18</v>
      </c>
      <c r="M142" s="105">
        <f>F142/V142*60</f>
        <v>1788.3999999999996</v>
      </c>
      <c r="N142" s="106">
        <f>M142/L142</f>
        <v>99.35555555555554</v>
      </c>
      <c r="O142" s="108">
        <f>L142-I142</f>
        <v>0</v>
      </c>
      <c r="P142" s="109">
        <f>N142-K142</f>
        <v>-11.755555555555574</v>
      </c>
      <c r="Q142" s="110">
        <f>N142/K142</f>
        <v>0.89419999999999988</v>
      </c>
      <c r="R142" s="323"/>
      <c r="S142" s="47">
        <v>0.77013888888888893</v>
      </c>
      <c r="T142" s="48">
        <v>0.81743055555555555</v>
      </c>
      <c r="U142" s="111">
        <v>4.8499999999999588</v>
      </c>
      <c r="V142" s="112">
        <v>68.105569223887287</v>
      </c>
      <c r="W142" s="113"/>
      <c r="X142" s="116"/>
      <c r="Y142" s="12"/>
      <c r="Z142" s="198"/>
      <c r="AA142" s="332"/>
      <c r="AB142" s="333"/>
      <c r="AC142" s="12"/>
      <c r="AD142" s="198"/>
      <c r="AE142" s="117">
        <f>M142-J142</f>
        <v>-211.60000000000036</v>
      </c>
      <c r="AF142" s="110">
        <f>M142/J142</f>
        <v>0.89419999999999977</v>
      </c>
      <c r="AG142" s="328"/>
    </row>
    <row r="143" spans="1:33" ht="15.75" customHeight="1">
      <c r="A143" s="318"/>
      <c r="B143" s="163" t="s">
        <v>187</v>
      </c>
      <c r="C143" s="330" t="s">
        <v>235</v>
      </c>
      <c r="D143" s="331"/>
      <c r="E143" s="101">
        <v>50.67</v>
      </c>
      <c r="F143" s="102">
        <v>1475</v>
      </c>
      <c r="G143" s="103">
        <f t="shared" si="68"/>
        <v>74738.25</v>
      </c>
      <c r="H143" s="26"/>
      <c r="I143" s="104">
        <v>20</v>
      </c>
      <c r="J143" s="105">
        <v>2000</v>
      </c>
      <c r="K143" s="106">
        <f t="shared" si="69"/>
        <v>100</v>
      </c>
      <c r="L143" s="107">
        <v>20</v>
      </c>
      <c r="M143" s="105">
        <f>F143/V143*60</f>
        <v>1787.9311972162011</v>
      </c>
      <c r="N143" s="106">
        <f>M143/L143</f>
        <v>89.396559860810058</v>
      </c>
      <c r="O143" s="108">
        <f>L143-I143</f>
        <v>0</v>
      </c>
      <c r="P143" s="109">
        <f>N143-K143</f>
        <v>-10.603440139189942</v>
      </c>
      <c r="Q143" s="110">
        <f>N143/K143</f>
        <v>0.89396559860810054</v>
      </c>
      <c r="R143" s="323"/>
      <c r="S143" s="47">
        <v>0.82152777777777786</v>
      </c>
      <c r="T143" s="48">
        <v>0.85589120370370375</v>
      </c>
      <c r="U143" s="111">
        <v>5.9000000000001229</v>
      </c>
      <c r="V143" s="112">
        <v>49.498549014522489</v>
      </c>
      <c r="W143" s="113"/>
      <c r="X143" s="116"/>
      <c r="Y143" s="12"/>
      <c r="Z143" s="198"/>
      <c r="AA143" s="332"/>
      <c r="AB143" s="333"/>
      <c r="AC143" s="12"/>
      <c r="AD143" s="198"/>
      <c r="AE143" s="117">
        <f>M143-J143</f>
        <v>-212.0688027837989</v>
      </c>
      <c r="AF143" s="110">
        <f>M143/J143</f>
        <v>0.89396559860810054</v>
      </c>
      <c r="AG143" s="328"/>
    </row>
    <row r="144" spans="1:33" ht="15.75" customHeight="1">
      <c r="A144" s="318"/>
      <c r="B144" s="163"/>
      <c r="C144" s="330"/>
      <c r="D144" s="331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23"/>
      <c r="S144" s="47"/>
      <c r="T144" s="48"/>
      <c r="U144" s="111"/>
      <c r="V144" s="112"/>
      <c r="W144" s="113"/>
      <c r="X144" s="116"/>
      <c r="Y144" s="12"/>
      <c r="Z144" s="198"/>
      <c r="AA144" s="332"/>
      <c r="AB144" s="333"/>
      <c r="AC144" s="12"/>
      <c r="AD144" s="198"/>
      <c r="AE144" s="117"/>
      <c r="AF144" s="110"/>
      <c r="AG144" s="328"/>
    </row>
    <row r="145" spans="1:33" ht="15.75" customHeight="1">
      <c r="A145" s="318"/>
      <c r="B145" s="163"/>
      <c r="C145" s="330"/>
      <c r="D145" s="331"/>
      <c r="E145" s="101"/>
      <c r="F145" s="102"/>
      <c r="G145" s="103"/>
      <c r="H145" s="13"/>
      <c r="I145" s="104"/>
      <c r="J145" s="105"/>
      <c r="K145" s="106"/>
      <c r="L145" s="107"/>
      <c r="M145" s="105"/>
      <c r="N145" s="106"/>
      <c r="O145" s="108"/>
      <c r="P145" s="109"/>
      <c r="Q145" s="110"/>
      <c r="R145" s="323"/>
      <c r="S145" s="47"/>
      <c r="T145" s="48"/>
      <c r="U145" s="111"/>
      <c r="V145" s="112"/>
      <c r="W145" s="113"/>
      <c r="X145" s="116"/>
      <c r="Y145" s="12"/>
      <c r="Z145" s="198"/>
      <c r="AA145" s="332"/>
      <c r="AB145" s="333"/>
      <c r="AC145" s="12"/>
      <c r="AD145" s="198"/>
      <c r="AE145" s="117"/>
      <c r="AF145" s="110"/>
      <c r="AG145" s="328"/>
    </row>
    <row r="146" spans="1:33" ht="15.75" customHeight="1">
      <c r="A146" s="318"/>
      <c r="B146" s="163"/>
      <c r="C146" s="330"/>
      <c r="D146" s="331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23"/>
      <c r="S146" s="47"/>
      <c r="T146" s="120"/>
      <c r="U146" s="111"/>
      <c r="V146" s="112"/>
      <c r="W146" s="113"/>
      <c r="X146" s="116"/>
      <c r="Y146" s="12"/>
      <c r="Z146" s="198"/>
      <c r="AA146" s="332"/>
      <c r="AB146" s="333"/>
      <c r="AC146" s="12"/>
      <c r="AD146" s="198"/>
      <c r="AE146" s="117"/>
      <c r="AF146" s="110"/>
      <c r="AG146" s="328"/>
    </row>
    <row r="147" spans="1:33" ht="15.75" customHeight="1">
      <c r="A147" s="318"/>
      <c r="B147" s="163"/>
      <c r="C147" s="330"/>
      <c r="D147" s="331"/>
      <c r="E147" s="101"/>
      <c r="F147" s="102"/>
      <c r="G147" s="121"/>
      <c r="H147" s="62"/>
      <c r="I147" s="104"/>
      <c r="J147" s="105"/>
      <c r="K147" s="106"/>
      <c r="L147" s="107"/>
      <c r="M147" s="105"/>
      <c r="N147" s="106"/>
      <c r="O147" s="123"/>
      <c r="P147" s="124"/>
      <c r="Q147" s="125"/>
      <c r="R147" s="323"/>
      <c r="S147" s="119"/>
      <c r="T147" s="120"/>
      <c r="U147" s="111"/>
      <c r="V147" s="112"/>
      <c r="W147" s="120"/>
      <c r="X147" s="189"/>
      <c r="Y147" s="12"/>
      <c r="Z147" s="198"/>
      <c r="AA147" s="332"/>
      <c r="AB147" s="333"/>
      <c r="AC147" s="12"/>
      <c r="AD147" s="198"/>
      <c r="AE147" s="117"/>
      <c r="AF147" s="110"/>
      <c r="AG147" s="328"/>
    </row>
    <row r="148" spans="1:33" ht="15.75" customHeight="1">
      <c r="A148" s="318"/>
      <c r="B148" s="163"/>
      <c r="C148" s="330"/>
      <c r="D148" s="331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23"/>
      <c r="S148" s="119"/>
      <c r="T148" s="120"/>
      <c r="U148" s="111"/>
      <c r="V148" s="112"/>
      <c r="W148" s="120"/>
      <c r="X148" s="189"/>
      <c r="Y148" s="12"/>
      <c r="Z148" s="198"/>
      <c r="AA148" s="332"/>
      <c r="AB148" s="333"/>
      <c r="AC148" s="12"/>
      <c r="AD148" s="198"/>
      <c r="AE148" s="117"/>
      <c r="AF148" s="110"/>
      <c r="AG148" s="328"/>
    </row>
    <row r="149" spans="1:33" ht="15.75" customHeight="1">
      <c r="A149" s="318"/>
      <c r="B149" s="163"/>
      <c r="C149" s="330"/>
      <c r="D149" s="331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23"/>
      <c r="S149" s="119"/>
      <c r="T149" s="120"/>
      <c r="U149" s="111"/>
      <c r="V149" s="112"/>
      <c r="W149" s="120"/>
      <c r="X149" s="189"/>
      <c r="Y149" s="12"/>
      <c r="Z149" s="198"/>
      <c r="AA149" s="332"/>
      <c r="AB149" s="333"/>
      <c r="AC149" s="12"/>
      <c r="AD149" s="198"/>
      <c r="AE149" s="117"/>
      <c r="AF149" s="110"/>
      <c r="AG149" s="328"/>
    </row>
    <row r="150" spans="1:33" ht="15.75" customHeight="1">
      <c r="A150" s="318"/>
      <c r="B150" s="163"/>
      <c r="C150" s="330"/>
      <c r="D150" s="331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23"/>
      <c r="S150" s="119"/>
      <c r="T150" s="120"/>
      <c r="U150" s="111"/>
      <c r="V150" s="112"/>
      <c r="W150" s="120"/>
      <c r="X150" s="189"/>
      <c r="Y150" s="12"/>
      <c r="Z150" s="198"/>
      <c r="AA150" s="332"/>
      <c r="AB150" s="333"/>
      <c r="AC150" s="12"/>
      <c r="AD150" s="198"/>
      <c r="AE150" s="117"/>
      <c r="AF150" s="110"/>
      <c r="AG150" s="328"/>
    </row>
    <row r="151" spans="1:33" ht="15.75" customHeight="1">
      <c r="A151" s="318"/>
      <c r="B151" s="163"/>
      <c r="C151" s="330"/>
      <c r="D151" s="331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23"/>
      <c r="S151" s="119"/>
      <c r="T151" s="120"/>
      <c r="U151" s="111"/>
      <c r="V151" s="112"/>
      <c r="W151" s="120"/>
      <c r="X151" s="189"/>
      <c r="Y151" s="12"/>
      <c r="Z151" s="198"/>
      <c r="AA151" s="332"/>
      <c r="AB151" s="333"/>
      <c r="AC151" s="12"/>
      <c r="AD151" s="198"/>
      <c r="AE151" s="117"/>
      <c r="AF151" s="110"/>
      <c r="AG151" s="328"/>
    </row>
    <row r="152" spans="1:33" ht="15.75" customHeight="1">
      <c r="A152" s="318"/>
      <c r="B152" s="163"/>
      <c r="C152" s="330"/>
      <c r="D152" s="33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23"/>
      <c r="S152" s="119"/>
      <c r="T152" s="120"/>
      <c r="U152" s="111"/>
      <c r="V152" s="112"/>
      <c r="W152" s="120"/>
      <c r="X152" s="189"/>
      <c r="Y152" s="12"/>
      <c r="Z152" s="198"/>
      <c r="AA152" s="332"/>
      <c r="AB152" s="333"/>
      <c r="AC152" s="12"/>
      <c r="AD152" s="198"/>
      <c r="AE152" s="117"/>
      <c r="AF152" s="110"/>
      <c r="AG152" s="328"/>
    </row>
    <row r="153" spans="1:33" ht="15.75" customHeight="1">
      <c r="A153" s="318"/>
      <c r="B153" s="163"/>
      <c r="C153" s="330"/>
      <c r="D153" s="33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23"/>
      <c r="S153" s="119"/>
      <c r="T153" s="120"/>
      <c r="U153" s="111"/>
      <c r="V153" s="112"/>
      <c r="W153" s="120"/>
      <c r="X153" s="189"/>
      <c r="Y153" s="12"/>
      <c r="Z153" s="198"/>
      <c r="AA153" s="332"/>
      <c r="AB153" s="333"/>
      <c r="AC153" s="12"/>
      <c r="AD153" s="198"/>
      <c r="AE153" s="117"/>
      <c r="AF153" s="110"/>
      <c r="AG153" s="328"/>
    </row>
    <row r="154" spans="1:33" ht="15.75" customHeight="1">
      <c r="A154" s="318"/>
      <c r="B154" s="163"/>
      <c r="C154" s="330"/>
      <c r="D154" s="33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23"/>
      <c r="S154" s="119"/>
      <c r="T154" s="120"/>
      <c r="U154" s="111"/>
      <c r="V154" s="112"/>
      <c r="W154" s="120"/>
      <c r="X154" s="189"/>
      <c r="Y154" s="12"/>
      <c r="Z154" s="198"/>
      <c r="AA154" s="332"/>
      <c r="AB154" s="333"/>
      <c r="AC154" s="12"/>
      <c r="AD154" s="198"/>
      <c r="AE154" s="117"/>
      <c r="AF154" s="110"/>
      <c r="AG154" s="328"/>
    </row>
    <row r="155" spans="1:33" ht="15.75" customHeight="1">
      <c r="A155" s="318"/>
      <c r="B155" s="163"/>
      <c r="C155" s="330"/>
      <c r="D155" s="331"/>
      <c r="E155" s="101"/>
      <c r="F155" s="128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23"/>
      <c r="S155" s="119"/>
      <c r="T155" s="120"/>
      <c r="U155" s="111"/>
      <c r="V155" s="112"/>
      <c r="W155" s="120"/>
      <c r="X155" s="189"/>
      <c r="Y155" s="12"/>
      <c r="Z155" s="198"/>
      <c r="AA155" s="332"/>
      <c r="AB155" s="333"/>
      <c r="AC155" s="12"/>
      <c r="AD155" s="198"/>
      <c r="AE155" s="117"/>
      <c r="AF155" s="110"/>
      <c r="AG155" s="328"/>
    </row>
    <row r="156" spans="1:33" ht="15.75" customHeight="1">
      <c r="A156" s="318"/>
      <c r="B156" s="163"/>
      <c r="C156" s="330"/>
      <c r="D156" s="331"/>
      <c r="E156" s="164"/>
      <c r="F156" s="128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23"/>
      <c r="S156" s="119"/>
      <c r="T156" s="120"/>
      <c r="U156" s="130"/>
      <c r="V156" s="131"/>
      <c r="W156" s="126"/>
      <c r="X156" s="127"/>
      <c r="Y156" s="12"/>
      <c r="Z156" s="198"/>
      <c r="AA156" s="332"/>
      <c r="AB156" s="333"/>
      <c r="AC156" s="12"/>
      <c r="AD156" s="198"/>
      <c r="AE156" s="165"/>
      <c r="AF156" s="125"/>
      <c r="AG156" s="328"/>
    </row>
    <row r="157" spans="1:33" ht="15.75" customHeight="1" thickBot="1">
      <c r="A157" s="319"/>
      <c r="B157" s="133" t="s">
        <v>122</v>
      </c>
      <c r="C157" s="353"/>
      <c r="D157" s="353"/>
      <c r="E157" s="134"/>
      <c r="F157" s="167"/>
      <c r="G157" s="135"/>
      <c r="H157" s="69"/>
      <c r="I157" s="136">
        <f t="shared" ref="I157:J157" si="70">AVERAGE(I141:I156)</f>
        <v>18.666666666666668</v>
      </c>
      <c r="J157" s="137">
        <f t="shared" si="70"/>
        <v>2000</v>
      </c>
      <c r="K157" s="138">
        <f t="shared" ref="K157" si="71">J157/I157</f>
        <v>107.14285714285714</v>
      </c>
      <c r="L157" s="136">
        <f t="shared" ref="L157:M157" si="72">AVERAGE(L141:L156)</f>
        <v>18.666666666666668</v>
      </c>
      <c r="M157" s="137">
        <f t="shared" si="72"/>
        <v>1788.6149701800134</v>
      </c>
      <c r="N157" s="138">
        <f>M157/L157</f>
        <v>95.818659116786421</v>
      </c>
      <c r="O157" s="139">
        <f>L157-I157</f>
        <v>0</v>
      </c>
      <c r="P157" s="140">
        <f>N157-K157</f>
        <v>-11.324198026070718</v>
      </c>
      <c r="Q157" s="141">
        <f>N157/K157</f>
        <v>0.89430748509000668</v>
      </c>
      <c r="R157" s="324"/>
      <c r="S157" s="142">
        <f>S141</f>
        <v>0.70833333333333337</v>
      </c>
      <c r="T157" s="143">
        <f>INDEX(T141:T156,COUNTA(T141:T156))</f>
        <v>0.85589120370370375</v>
      </c>
      <c r="U157" s="144"/>
      <c r="V157" s="166"/>
      <c r="W157" s="167"/>
      <c r="X157" s="138"/>
      <c r="Y157" s="179">
        <f t="shared" ref="Y157:Z157" si="73">SUM(Y141:Y156)</f>
        <v>0</v>
      </c>
      <c r="Z157" s="180">
        <f t="shared" si="73"/>
        <v>0</v>
      </c>
      <c r="AA157" s="354"/>
      <c r="AB157" s="355"/>
      <c r="AC157" s="179">
        <f t="shared" ref="AC157:AD157" si="74">SUM(AC141:AC156)</f>
        <v>0</v>
      </c>
      <c r="AD157" s="180">
        <f t="shared" si="74"/>
        <v>0</v>
      </c>
      <c r="AE157" s="168">
        <f>M157-J157</f>
        <v>-211.38502981998658</v>
      </c>
      <c r="AF157" s="141">
        <f>M157/J157</f>
        <v>0.89430748509000668</v>
      </c>
      <c r="AG157" s="329"/>
    </row>
    <row r="159" spans="1:33">
      <c r="AA159" s="360" t="s">
        <v>163</v>
      </c>
      <c r="AB159" s="360"/>
    </row>
    <row r="160" spans="1:33">
      <c r="AA160" s="360" t="s">
        <v>164</v>
      </c>
      <c r="AB160" s="360"/>
    </row>
    <row r="161" spans="27:28">
      <c r="AA161" s="360" t="s">
        <v>165</v>
      </c>
      <c r="AB161" s="360"/>
    </row>
    <row r="162" spans="27:28">
      <c r="AA162" s="360" t="s">
        <v>166</v>
      </c>
      <c r="AB162" s="360"/>
    </row>
    <row r="163" spans="27:28">
      <c r="AA163" s="360" t="s">
        <v>167</v>
      </c>
      <c r="AB163" s="360"/>
    </row>
    <row r="164" spans="27:28">
      <c r="AA164" s="360" t="s">
        <v>168</v>
      </c>
      <c r="AB164" s="360"/>
    </row>
    <row r="165" spans="27:28">
      <c r="AA165" s="360" t="s">
        <v>169</v>
      </c>
      <c r="AB165" s="360"/>
    </row>
    <row r="166" spans="27:28">
      <c r="AA166" s="360" t="s">
        <v>170</v>
      </c>
      <c r="AB166" s="360"/>
    </row>
    <row r="167" spans="27:28">
      <c r="AA167" s="360" t="s">
        <v>171</v>
      </c>
      <c r="AB167" s="360"/>
    </row>
    <row r="168" spans="27:28">
      <c r="AA168" s="360" t="s">
        <v>172</v>
      </c>
      <c r="AB168" s="360"/>
    </row>
    <row r="169" spans="27:28">
      <c r="AA169" s="360" t="s">
        <v>173</v>
      </c>
      <c r="AB169" s="360"/>
    </row>
    <row r="170" spans="27:28">
      <c r="AA170" s="360" t="s">
        <v>174</v>
      </c>
      <c r="AB170" s="360"/>
    </row>
    <row r="171" spans="27:28">
      <c r="AA171" s="360" t="s">
        <v>175</v>
      </c>
      <c r="AB171" s="360"/>
    </row>
  </sheetData>
  <mergeCells count="380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R124:R140"/>
    <mergeCell ref="AA124:AB124"/>
    <mergeCell ref="C137:D137"/>
    <mergeCell ref="AA137:AB137"/>
    <mergeCell ref="C138:D138"/>
    <mergeCell ref="AA138:AB138"/>
    <mergeCell ref="C139:D139"/>
    <mergeCell ref="AA139:AB139"/>
    <mergeCell ref="C134:D134"/>
    <mergeCell ref="AA134:AB134"/>
    <mergeCell ref="C135:D135"/>
    <mergeCell ref="AA135:AB135"/>
    <mergeCell ref="C136:D136"/>
    <mergeCell ref="AA136:AB136"/>
    <mergeCell ref="C140:D140"/>
    <mergeCell ref="AA140:AB140"/>
    <mergeCell ref="A141:A157"/>
    <mergeCell ref="C141:D141"/>
    <mergeCell ref="R141:R157"/>
    <mergeCell ref="AA141:AB141"/>
    <mergeCell ref="AA146:AB146"/>
    <mergeCell ref="C147:D147"/>
    <mergeCell ref="AA147:AB147"/>
    <mergeCell ref="C148:D148"/>
    <mergeCell ref="A124:A140"/>
    <mergeCell ref="C124:D124"/>
    <mergeCell ref="AA148:AB148"/>
    <mergeCell ref="C149:D149"/>
    <mergeCell ref="AA149:AB149"/>
    <mergeCell ref="C150:D150"/>
    <mergeCell ref="AA150:AB150"/>
    <mergeCell ref="C151:D151"/>
    <mergeCell ref="AA151:AB151"/>
    <mergeCell ref="AG141:AG157"/>
    <mergeCell ref="C142:D142"/>
    <mergeCell ref="AA142:AB142"/>
    <mergeCell ref="C143:D143"/>
    <mergeCell ref="AA143:AB143"/>
    <mergeCell ref="C144:D144"/>
    <mergeCell ref="AA144:AB144"/>
    <mergeCell ref="C145:D145"/>
    <mergeCell ref="AA145:AB145"/>
    <mergeCell ref="C146:D146"/>
    <mergeCell ref="C155:D155"/>
    <mergeCell ref="AA155:AB155"/>
    <mergeCell ref="C156:D156"/>
    <mergeCell ref="AA156:AB156"/>
    <mergeCell ref="C157:D157"/>
    <mergeCell ref="AA157:AB157"/>
    <mergeCell ref="C152:D152"/>
    <mergeCell ref="AA152:AB152"/>
    <mergeCell ref="C153:D153"/>
    <mergeCell ref="AA153:AB153"/>
    <mergeCell ref="C154:D154"/>
    <mergeCell ref="AA154:AB154"/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</mergeCells>
  <phoneticPr fontId="5" type="noConversion"/>
  <conditionalFormatting sqref="O5:O157">
    <cfRule type="cellIs" dxfId="668" priority="3" operator="greaterThan">
      <formula>0</formula>
    </cfRule>
  </conditionalFormatting>
  <conditionalFormatting sqref="P5:P157 AE5:AE157">
    <cfRule type="cellIs" dxfId="667" priority="6" operator="lessThan">
      <formula>0</formula>
    </cfRule>
  </conditionalFormatting>
  <conditionalFormatting sqref="Q5:Q157 AF5:AF157">
    <cfRule type="cellIs" dxfId="666" priority="4" operator="greaterThan">
      <formula>1</formula>
    </cfRule>
    <cfRule type="cellIs" dxfId="665" priority="5" operator="lessThan">
      <formula>0.8</formula>
    </cfRule>
  </conditionalFormatting>
  <conditionalFormatting sqref="AG5 R5:R157 AG107:AG124">
    <cfRule type="cellIs" dxfId="664" priority="7" operator="lessThan">
      <formula>0.8</formula>
    </cfRule>
  </conditionalFormatting>
  <conditionalFormatting sqref="AG22">
    <cfRule type="cellIs" dxfId="663" priority="12" operator="lessThan">
      <formula>0.8</formula>
    </cfRule>
  </conditionalFormatting>
  <conditionalFormatting sqref="AG37">
    <cfRule type="cellIs" dxfId="662" priority="11" operator="lessThan">
      <formula>0.8</formula>
    </cfRule>
  </conditionalFormatting>
  <conditionalFormatting sqref="AG39:AG74">
    <cfRule type="cellIs" dxfId="661" priority="9" operator="lessThan">
      <formula>0.8</formula>
    </cfRule>
  </conditionalFormatting>
  <conditionalFormatting sqref="AG80:AG88">
    <cfRule type="cellIs" dxfId="660" priority="10" operator="lessThan">
      <formula>0.8</formula>
    </cfRule>
  </conditionalFormatting>
  <conditionalFormatting sqref="AG90:AG95">
    <cfRule type="cellIs" dxfId="659" priority="8" operator="lessThan">
      <formula>0.8</formula>
    </cfRule>
  </conditionalFormatting>
  <conditionalFormatting sqref="AG139">
    <cfRule type="cellIs" dxfId="658" priority="2" operator="lessThan">
      <formula>0.8</formula>
    </cfRule>
  </conditionalFormatting>
  <conditionalFormatting sqref="AG141:AG157">
    <cfRule type="cellIs" dxfId="657" priority="1" operator="lessThan">
      <formula>0.8</formula>
    </cfRule>
  </conditionalFormatting>
  <dataValidations count="1">
    <dataValidation type="list" allowBlank="1" showInputMessage="1" showErrorMessage="1" sqref="AA5:AB157" xr:uid="{8152D95F-2B43-4577-97B0-027687B6B94F}">
      <formula1>$AA$159:$AA$171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DCAC-0560-4ECD-BDC5-AE434EF4CE40}">
  <sheetPr>
    <tabColor theme="8" tint="0.59999389629810485"/>
  </sheetPr>
  <dimension ref="B1:AR42"/>
  <sheetViews>
    <sheetView zoomScale="70" zoomScaleNormal="70" workbookViewId="0">
      <selection activeCell="P45" sqref="P4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237</v>
      </c>
      <c r="D3" s="209"/>
      <c r="E3" s="3" t="s">
        <v>3</v>
      </c>
      <c r="F3" s="210">
        <f>'0628(18度C)'!D1+'0628(4度C)'!D1</f>
        <v>230704</v>
      </c>
      <c r="G3" s="211"/>
      <c r="H3" s="3" t="s">
        <v>4</v>
      </c>
      <c r="I3" s="212">
        <f>'0628(18度C)'!F1+'0628(4度C)'!F1</f>
        <v>7367341.2600000016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459.96265281228716</v>
      </c>
      <c r="F6" s="246" t="e">
        <f>AVERAGE(#REF!,D14:K14)</f>
        <v>#REF!</v>
      </c>
      <c r="G6" s="247">
        <f>AVERAGE(D14:K14)</f>
        <v>259.6617663016491</v>
      </c>
      <c r="H6" s="248"/>
      <c r="I6" s="247">
        <f>AVERAGE(L14:O14)</f>
        <v>94.8585231193927</v>
      </c>
      <c r="J6" s="248"/>
      <c r="K6" s="247">
        <f>AVERAGE(D32:O32)</f>
        <v>758.22628458498025</v>
      </c>
      <c r="L6" s="248"/>
      <c r="M6" s="247">
        <f>AVERAGE(P32:X32)</f>
        <v>735.97844807522233</v>
      </c>
      <c r="N6" s="248"/>
      <c r="O6" s="236">
        <f>'0628(4度C)'!Y2</f>
        <v>0</v>
      </c>
      <c r="P6" s="236">
        <f>'0628(4度C)'!Z2</f>
        <v>0</v>
      </c>
      <c r="Q6" s="236">
        <f>'0628(4度C)'!AC2</f>
        <v>0</v>
      </c>
      <c r="R6" s="236">
        <f>'0628(4度C)'!AD2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408.84534884546895</v>
      </c>
      <c r="F7" s="242" t="e">
        <f>AVERAGE(#REF!,D15:K15)</f>
        <v>#REF!</v>
      </c>
      <c r="G7" s="243">
        <f>AVERAGE(D15:K15)</f>
        <v>225.59682786916505</v>
      </c>
      <c r="H7" s="244"/>
      <c r="I7" s="243">
        <f>AVERAGE(L15:O15)</f>
        <v>85.545772097327657</v>
      </c>
      <c r="J7" s="244"/>
      <c r="K7" s="243">
        <f>AVERAGE(D33:O33)</f>
        <v>676.8101582312828</v>
      </c>
      <c r="L7" s="244"/>
      <c r="M7" s="243">
        <f>AVERAGE(P33:X33)</f>
        <v>658.22800348521696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0.89256383874139122</v>
      </c>
      <c r="F8" s="261" t="e">
        <f>AVERAGE(D16:K16,#REF!)</f>
        <v>#REF!</v>
      </c>
      <c r="G8" s="249">
        <f>AVERAGE(D16:K16)</f>
        <v>0.88777795822699346</v>
      </c>
      <c r="H8" s="250"/>
      <c r="I8" s="249">
        <f>AVERAGE(L16:O16)</f>
        <v>0.90221347412258457</v>
      </c>
      <c r="J8" s="250"/>
      <c r="K8" s="249">
        <f>AVERAGE(D34:O34)</f>
        <v>0.89066588940494895</v>
      </c>
      <c r="L8" s="250"/>
      <c r="M8" s="249">
        <f>AVERAGE(P34:X34)</f>
        <v>0.89440338231353544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89.308510638297875</v>
      </c>
      <c r="F14" s="28">
        <v>115.51724137931033</v>
      </c>
      <c r="G14" s="28">
        <v>91.017964071856284</v>
      </c>
      <c r="H14" s="28">
        <v>174.19354838709677</v>
      </c>
      <c r="I14" s="28">
        <v>654.6</v>
      </c>
      <c r="J14" s="28">
        <v>433.33333333333331</v>
      </c>
      <c r="K14" s="29" t="s">
        <v>43</v>
      </c>
      <c r="L14" s="27" t="s">
        <v>43</v>
      </c>
      <c r="M14" s="30">
        <v>90.476190476190482</v>
      </c>
      <c r="N14" s="28">
        <v>86.956521739130437</v>
      </c>
      <c r="O14" s="31">
        <v>107.14285714285714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80.826823664782623</v>
      </c>
      <c r="F15" s="35">
        <v>104.1012770225126</v>
      </c>
      <c r="G15" s="35">
        <v>81.566189764240207</v>
      </c>
      <c r="H15" s="35">
        <v>156.16234180958733</v>
      </c>
      <c r="I15" s="35">
        <v>539.0302321919761</v>
      </c>
      <c r="J15" s="35">
        <v>391.89410276189142</v>
      </c>
      <c r="K15" s="36" t="s">
        <v>43</v>
      </c>
      <c r="L15" s="34" t="s">
        <v>43</v>
      </c>
      <c r="M15" s="37">
        <v>82.905624507385468</v>
      </c>
      <c r="N15" s="35">
        <v>77.916604096382514</v>
      </c>
      <c r="O15" s="38">
        <v>95.815087688215002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0.90502935372121096</v>
      </c>
      <c r="F16" s="43">
        <f t="shared" si="0"/>
        <v>0.90117523392622856</v>
      </c>
      <c r="G16" s="43">
        <f t="shared" si="0"/>
        <v>0.89615484806763912</v>
      </c>
      <c r="H16" s="43">
        <f t="shared" si="0"/>
        <v>0.89648751779577918</v>
      </c>
      <c r="I16" s="43">
        <f t="shared" si="0"/>
        <v>0.82344978947750702</v>
      </c>
      <c r="J16" s="43">
        <f t="shared" si="0"/>
        <v>0.90437100637359558</v>
      </c>
      <c r="K16" s="44" t="s">
        <v>43</v>
      </c>
      <c r="L16" s="42" t="s">
        <v>43</v>
      </c>
      <c r="M16" s="45">
        <f t="shared" ref="M16:O16" si="1">M15/M14</f>
        <v>0.91632532350268148</v>
      </c>
      <c r="N16" s="43">
        <f t="shared" si="1"/>
        <v>0.89604094710839888</v>
      </c>
      <c r="O16" s="46">
        <f t="shared" si="1"/>
        <v>0.89427415175667335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0.69244212962962948</v>
      </c>
      <c r="F18" s="48">
        <v>0.61432870370370363</v>
      </c>
      <c r="G18" s="48">
        <v>0.6977199074074073</v>
      </c>
      <c r="H18" s="48">
        <v>0.62399305555555551</v>
      </c>
      <c r="I18" s="48">
        <v>0.45010416666666664</v>
      </c>
      <c r="J18" s="48">
        <v>0.34383101851851849</v>
      </c>
      <c r="K18" s="48" t="s">
        <v>43</v>
      </c>
      <c r="L18" s="47" t="s">
        <v>43</v>
      </c>
      <c r="M18" s="49">
        <v>0.80559027777777781</v>
      </c>
      <c r="N18" s="48">
        <v>0.85464120370370367</v>
      </c>
      <c r="O18" s="50">
        <v>0.8596990740740742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</v>
      </c>
      <c r="F23" s="58">
        <v>16.571428571428573</v>
      </c>
      <c r="G23" s="58">
        <v>20.875</v>
      </c>
      <c r="H23" s="58">
        <v>20.666666666666668</v>
      </c>
      <c r="I23" s="58">
        <v>5.5</v>
      </c>
      <c r="J23" s="58">
        <v>6</v>
      </c>
      <c r="K23" s="59" t="s">
        <v>43</v>
      </c>
      <c r="L23" s="57" t="s">
        <v>43</v>
      </c>
      <c r="M23" s="60">
        <v>20.5</v>
      </c>
      <c r="N23" s="58">
        <v>23</v>
      </c>
      <c r="O23" s="61">
        <v>18.666666666666668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954.54545454545462</v>
      </c>
      <c r="O32" s="28">
        <v>926.08695652173913</v>
      </c>
      <c r="P32" s="27">
        <v>348.38709677419354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757.14285714285711</v>
      </c>
      <c r="W32" s="28">
        <v>927.27272727272737</v>
      </c>
      <c r="X32" s="31">
        <v>911.11111111111109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287.38798851946035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747.21119009980941</v>
      </c>
      <c r="N33" s="35">
        <v>848.49083538080424</v>
      </c>
      <c r="O33" s="35">
        <v>824.15061892505719</v>
      </c>
      <c r="P33" s="34">
        <v>310.63636502977755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685.29016503215621</v>
      </c>
      <c r="W33" s="35">
        <v>826.96392334069606</v>
      </c>
      <c r="X33" s="38">
        <v>810.02156053823808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0.87812996492057338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0.9057105334543144</v>
      </c>
      <c r="N34" s="43">
        <f>N33/N32</f>
        <v>0.88889516087512821</v>
      </c>
      <c r="O34" s="43">
        <f>O33/O32</f>
        <v>0.88992789836978003</v>
      </c>
      <c r="P34" s="42">
        <f>P33/P32</f>
        <v>0.89164141814102815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0.9051002179669988</v>
      </c>
      <c r="W34" s="43">
        <f>W33/W32</f>
        <v>0.89182383889682904</v>
      </c>
      <c r="X34" s="46">
        <f>X33/X32</f>
        <v>0.88904805424928568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0.25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0.36180555555555555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0.76111111111111107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0.45010416666666664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0.47414351851851849</v>
      </c>
      <c r="N36" s="48">
        <v>0.55348379629629629</v>
      </c>
      <c r="O36" s="48">
        <v>0.55600694444444443</v>
      </c>
      <c r="P36" s="47">
        <v>0.78071759259259266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0.8936805555555557</v>
      </c>
      <c r="W36" s="48">
        <v>1.1273495370370368</v>
      </c>
      <c r="X36" s="50">
        <v>1.1584143518518517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4</v>
      </c>
      <c r="N37" s="58">
        <v>3.6666666666666665</v>
      </c>
      <c r="O37" s="58">
        <v>3.8333333333333335</v>
      </c>
      <c r="P37" s="57">
        <v>10.333333333333334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4.2</v>
      </c>
      <c r="W37" s="58">
        <v>3.6666666666666665</v>
      </c>
      <c r="X37" s="61">
        <v>3.8571428571428572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7C28F-0553-4852-8E7B-43F71040E940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P45" sqref="P45"/>
      <selection activeCell="P45" sqref="P45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119911</v>
      </c>
      <c r="E1" s="88" t="s">
        <v>4</v>
      </c>
      <c r="F1" s="89">
        <f>SUM(G5:G140)</f>
        <v>2329079.5700000008</v>
      </c>
      <c r="G1" s="90" t="s">
        <v>85</v>
      </c>
      <c r="H1" s="91">
        <f>L21+L38+L55+L72+L89+L106+L123+L140</f>
        <v>44.557142857142857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46201</v>
      </c>
      <c r="B2" s="295"/>
      <c r="C2" s="92" t="s">
        <v>41</v>
      </c>
      <c r="D2" s="93">
        <f>AVERAGE(N21,N38,N55,N72,N89,N106,N123,N140)</f>
        <v>667.51908085824994</v>
      </c>
      <c r="E2" s="93" t="s">
        <v>92</v>
      </c>
      <c r="F2" s="94">
        <f>F1/D1</f>
        <v>19.423402106562374</v>
      </c>
      <c r="G2" s="95" t="s">
        <v>93</v>
      </c>
      <c r="H2" s="96">
        <f>COUNT(H5:H140)</f>
        <v>9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1934</v>
      </c>
      <c r="G5" s="148">
        <f t="shared" ref="G5:G8" si="0">E5*F5</f>
        <v>49587.76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3211.8495511531892</v>
      </c>
      <c r="N5" s="152">
        <f>M5/L5</f>
        <v>321.18495511531893</v>
      </c>
      <c r="O5" s="154">
        <f>L5-I5</f>
        <v>0</v>
      </c>
      <c r="P5" s="155">
        <f>N5-K5</f>
        <v>-38.815044884681072</v>
      </c>
      <c r="Q5" s="156">
        <f>N5/K5</f>
        <v>0.89218043087588594</v>
      </c>
      <c r="R5" s="322">
        <f>Q21</f>
        <v>0.87812996492057338</v>
      </c>
      <c r="S5" s="157">
        <v>0.25</v>
      </c>
      <c r="T5" s="158">
        <v>0.27508101851851852</v>
      </c>
      <c r="U5" s="159"/>
      <c r="V5" s="160">
        <v>36.128715916452798</v>
      </c>
      <c r="W5" s="161"/>
      <c r="X5" s="162"/>
      <c r="Y5" s="325"/>
      <c r="Z5" s="326"/>
      <c r="AA5" s="115">
        <f>M5-J5</f>
        <v>-388.15044884681083</v>
      </c>
      <c r="AB5" s="156">
        <f>M5/J5</f>
        <v>0.89218043087588583</v>
      </c>
      <c r="AC5" s="327">
        <f>AB21</f>
        <v>0.87812996492057338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3167</v>
      </c>
      <c r="G6" s="103">
        <f t="shared" si="0"/>
        <v>93489.84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3159.5640984554375</v>
      </c>
      <c r="N6" s="106">
        <f>M6/L6</f>
        <v>287.23309985958525</v>
      </c>
      <c r="O6" s="108">
        <f>L6-I6</f>
        <v>0</v>
      </c>
      <c r="P6" s="109">
        <f>N6-K6</f>
        <v>-40.039627413142</v>
      </c>
      <c r="Q6" s="110">
        <f>N6/K6</f>
        <v>0.87765669401539947</v>
      </c>
      <c r="R6" s="323"/>
      <c r="S6" s="47">
        <v>0.27916666666666667</v>
      </c>
      <c r="T6" s="48">
        <v>0.32092592592592595</v>
      </c>
      <c r="U6" s="111">
        <v>5.8833333333333471</v>
      </c>
      <c r="V6" s="112">
        <v>60.141207482668847</v>
      </c>
      <c r="W6" s="113"/>
      <c r="X6" s="116"/>
      <c r="Y6" s="332"/>
      <c r="Z6" s="333"/>
      <c r="AA6" s="117">
        <f>M6-J6</f>
        <v>-440.43590154456251</v>
      </c>
      <c r="AB6" s="110">
        <f>M6/J6</f>
        <v>0.87765669401539925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3569</v>
      </c>
      <c r="G7" s="103">
        <f t="shared" si="0"/>
        <v>106534.65000000001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3161.3967638953018</v>
      </c>
      <c r="N7" s="106">
        <f>M7/L7</f>
        <v>287.39970580866378</v>
      </c>
      <c r="O7" s="108">
        <f>L7-I7</f>
        <v>0</v>
      </c>
      <c r="P7" s="109">
        <f>N7-K7</f>
        <v>-39.87302146406347</v>
      </c>
      <c r="Q7" s="110">
        <f>N7/K7</f>
        <v>0.87816576774869493</v>
      </c>
      <c r="R7" s="323"/>
      <c r="S7" s="47">
        <v>0.32430555555555557</v>
      </c>
      <c r="T7" s="48">
        <v>0.37134259259259261</v>
      </c>
      <c r="U7" s="111">
        <v>4.8666666666666547</v>
      </c>
      <c r="V7" s="112">
        <v>67.735882583794478</v>
      </c>
      <c r="W7" s="113"/>
      <c r="X7" s="116"/>
      <c r="Y7" s="332"/>
      <c r="Z7" s="333"/>
      <c r="AA7" s="117">
        <f>M7-J7</f>
        <v>-438.60323610469823</v>
      </c>
      <c r="AB7" s="110">
        <f>M7/J7</f>
        <v>0.87816576774869493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1959</v>
      </c>
      <c r="G8" s="103">
        <f t="shared" si="0"/>
        <v>55968.63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3112.261081352327</v>
      </c>
      <c r="N8" s="106">
        <f>M8/L8</f>
        <v>259.35509011269392</v>
      </c>
      <c r="O8" s="108">
        <f>L8-I8</f>
        <v>0</v>
      </c>
      <c r="P8" s="109">
        <f>N8-K8</f>
        <v>-40.644909887306085</v>
      </c>
      <c r="Q8" s="110">
        <f>N8/K8</f>
        <v>0.86451696704231307</v>
      </c>
      <c r="R8" s="323"/>
      <c r="S8" s="47">
        <v>0.37430555555555556</v>
      </c>
      <c r="T8" s="48">
        <v>0.40053240740740742</v>
      </c>
      <c r="U8" s="111">
        <v>5</v>
      </c>
      <c r="V8" s="112">
        <v>37.766754435950787</v>
      </c>
      <c r="W8" s="113"/>
      <c r="X8" s="116"/>
      <c r="Y8" s="332"/>
      <c r="Z8" s="333"/>
      <c r="AA8" s="117">
        <f>M8-J8</f>
        <v>-487.73891864767302</v>
      </c>
      <c r="AB8" s="110">
        <f>M8/J8</f>
        <v>0.86451696704231307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3161.2678737140641</v>
      </c>
      <c r="N21" s="138">
        <f>M21/L21</f>
        <v>287.38798851946035</v>
      </c>
      <c r="O21" s="139">
        <f>L21-I21</f>
        <v>0</v>
      </c>
      <c r="P21" s="140">
        <f>N21-K21</f>
        <v>-39.884738753266902</v>
      </c>
      <c r="Q21" s="141">
        <f>N21/K21</f>
        <v>0.87812996492057338</v>
      </c>
      <c r="R21" s="324"/>
      <c r="S21" s="142">
        <v>0.25</v>
      </c>
      <c r="T21" s="143">
        <v>0.45010416666666664</v>
      </c>
      <c r="U21" s="144"/>
      <c r="V21" s="166"/>
      <c r="W21" s="167"/>
      <c r="X21" s="138"/>
      <c r="Y21" s="354"/>
      <c r="Z21" s="355"/>
      <c r="AA21" s="168">
        <f>M21-J21</f>
        <v>-438.73212628593592</v>
      </c>
      <c r="AB21" s="141">
        <f>M21/J21</f>
        <v>0.87812996492057338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2935</v>
      </c>
      <c r="G22" s="148">
        <f t="shared" ref="G22:G24" si="5">E22*F22</f>
        <v>54385.55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2986.934281197714</v>
      </c>
      <c r="N22" s="152">
        <f>M22/L22</f>
        <v>995.64476039923795</v>
      </c>
      <c r="O22" s="154">
        <f>L22-I22</f>
        <v>0</v>
      </c>
      <c r="P22" s="155">
        <f>N22-K22</f>
        <v>-104.35523960076205</v>
      </c>
      <c r="Q22" s="156">
        <f>N22/K22</f>
        <v>0.9051316003629436</v>
      </c>
      <c r="R22" s="322">
        <f>Q38</f>
        <v>0.9057105334543144</v>
      </c>
      <c r="S22" s="157">
        <v>0.36180555555555555</v>
      </c>
      <c r="T22" s="158">
        <v>0.40274305555555556</v>
      </c>
      <c r="U22" s="159"/>
      <c r="V22" s="112">
        <v>58.956770863196439</v>
      </c>
      <c r="W22" s="161"/>
      <c r="X22" s="162"/>
      <c r="Y22" s="325"/>
      <c r="Z22" s="326"/>
      <c r="AA22" s="115">
        <f>M22-J22</f>
        <v>-313.06571880228603</v>
      </c>
      <c r="AB22" s="156">
        <f>M22/J22</f>
        <v>0.9051316003629436</v>
      </c>
      <c r="AC22" s="327">
        <f>AB38</f>
        <v>0.9057105334543144</v>
      </c>
    </row>
    <row r="23" spans="1:29" ht="15.75" customHeight="1">
      <c r="A23" s="357"/>
      <c r="B23" s="100" t="s">
        <v>120</v>
      </c>
      <c r="C23" s="330" t="s">
        <v>125</v>
      </c>
      <c r="D23" s="331"/>
      <c r="E23" s="101">
        <v>22.28</v>
      </c>
      <c r="F23" s="102">
        <v>1248</v>
      </c>
      <c r="G23" s="103">
        <f t="shared" si="5"/>
        <v>27805.440000000002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2989.8</v>
      </c>
      <c r="N23" s="106">
        <f>M23/L23</f>
        <v>597.96</v>
      </c>
      <c r="O23" s="108">
        <f>L23-I23</f>
        <v>0</v>
      </c>
      <c r="P23" s="109">
        <f>N23-K23</f>
        <v>-62.039999999999964</v>
      </c>
      <c r="Q23" s="110">
        <f>N23/K23</f>
        <v>0.90600000000000003</v>
      </c>
      <c r="R23" s="323"/>
      <c r="S23" s="47">
        <v>0.40625</v>
      </c>
      <c r="T23" s="48">
        <v>0.42363425925925924</v>
      </c>
      <c r="U23" s="111">
        <v>5.0499999999999901</v>
      </c>
      <c r="V23" s="112">
        <v>25.045153521974711</v>
      </c>
      <c r="W23" s="113"/>
      <c r="X23" s="116"/>
      <c r="Y23" s="332"/>
      <c r="Z23" s="333"/>
      <c r="AA23" s="117">
        <f>M23-J23</f>
        <v>-310.19999999999982</v>
      </c>
      <c r="AB23" s="110">
        <f>M23/J23</f>
        <v>0.90600000000000003</v>
      </c>
      <c r="AC23" s="328"/>
    </row>
    <row r="24" spans="1:29" ht="15.75" customHeight="1">
      <c r="A24" s="357"/>
      <c r="B24" s="100" t="s">
        <v>120</v>
      </c>
      <c r="C24" s="330" t="s">
        <v>126</v>
      </c>
      <c r="D24" s="331"/>
      <c r="E24" s="101">
        <v>17.89</v>
      </c>
      <c r="F24" s="102">
        <v>3377</v>
      </c>
      <c r="G24" s="103">
        <f t="shared" si="5"/>
        <v>60414.53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2989.8</v>
      </c>
      <c r="N24" s="106">
        <f>M24/L24</f>
        <v>747.45</v>
      </c>
      <c r="O24" s="108">
        <f>L24-I24</f>
        <v>0</v>
      </c>
      <c r="P24" s="109">
        <f>N24-K24</f>
        <v>-77.549999999999955</v>
      </c>
      <c r="Q24" s="110">
        <f>N24/K24</f>
        <v>0.90600000000000003</v>
      </c>
      <c r="R24" s="323"/>
      <c r="S24" s="47">
        <v>0.42708333333333331</v>
      </c>
      <c r="T24" s="48">
        <v>0.47414351851851849</v>
      </c>
      <c r="U24" s="111">
        <v>4.9666666666666703</v>
      </c>
      <c r="V24" s="112">
        <v>67.770419426048562</v>
      </c>
      <c r="W24" s="113"/>
      <c r="X24" s="116"/>
      <c r="Y24" s="332"/>
      <c r="Z24" s="333"/>
      <c r="AA24" s="117">
        <f>M24-J24</f>
        <v>-310.19999999999982</v>
      </c>
      <c r="AB24" s="110">
        <f>M24/J24</f>
        <v>0.90600000000000003</v>
      </c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2988.8447603992377</v>
      </c>
      <c r="N38" s="138">
        <f t="shared" ref="N38:N44" si="10">M38/L38</f>
        <v>747.21119009980941</v>
      </c>
      <c r="O38" s="139">
        <f t="shared" ref="O38:O44" si="11">L38-I38</f>
        <v>0</v>
      </c>
      <c r="P38" s="140">
        <f t="shared" ref="P38:P44" si="12">N38-K38</f>
        <v>-77.788809900190586</v>
      </c>
      <c r="Q38" s="141">
        <f t="shared" ref="Q38:Q44" si="13">N38/K38</f>
        <v>0.9057105334543144</v>
      </c>
      <c r="R38" s="324"/>
      <c r="S38" s="142">
        <v>0.36180555555555555</v>
      </c>
      <c r="T38" s="143">
        <v>0.47414351851851849</v>
      </c>
      <c r="U38" s="144"/>
      <c r="V38" s="166"/>
      <c r="W38" s="99"/>
      <c r="X38" s="69"/>
      <c r="Y38" s="354"/>
      <c r="Z38" s="355"/>
      <c r="AA38" s="168">
        <f t="shared" ref="AA38:AA44" si="14">M38-J38</f>
        <v>-311.15523960076234</v>
      </c>
      <c r="AB38" s="141">
        <f t="shared" ref="AB38:AB44" si="15">M38/J38</f>
        <v>0.9057105334543144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127</v>
      </c>
      <c r="D39" s="321"/>
      <c r="E39" s="147">
        <v>25.2</v>
      </c>
      <c r="F39" s="97">
        <v>1637</v>
      </c>
      <c r="G39" s="148">
        <f t="shared" ref="G39:G44" si="16">E39*F39</f>
        <v>41252.400000000001</v>
      </c>
      <c r="H39" s="149"/>
      <c r="I39" s="150">
        <v>3</v>
      </c>
      <c r="J39" s="151">
        <v>3600</v>
      </c>
      <c r="K39" s="152">
        <f>J39/I39</f>
        <v>1200</v>
      </c>
      <c r="L39" s="153">
        <v>3</v>
      </c>
      <c r="M39" s="151">
        <f t="shared" ref="M39:M44" si="17">F39/V39*60</f>
        <v>3186.3488959467372</v>
      </c>
      <c r="N39" s="152">
        <f t="shared" si="10"/>
        <v>1062.1162986489123</v>
      </c>
      <c r="O39" s="154">
        <f t="shared" si="11"/>
        <v>0</v>
      </c>
      <c r="P39" s="155">
        <f t="shared" si="12"/>
        <v>-137.88370135108767</v>
      </c>
      <c r="Q39" s="156">
        <f t="shared" si="13"/>
        <v>0.88509691554076031</v>
      </c>
      <c r="R39" s="322">
        <f>Q55</f>
        <v>0.88889516087512821</v>
      </c>
      <c r="S39" s="157">
        <v>0.25</v>
      </c>
      <c r="T39" s="158">
        <v>0.27140046296296294</v>
      </c>
      <c r="U39" s="159"/>
      <c r="V39" s="160">
        <v>30.825249590508697</v>
      </c>
      <c r="W39" s="161"/>
      <c r="X39" s="162"/>
      <c r="Y39" s="325"/>
      <c r="Z39" s="326"/>
      <c r="AA39" s="115">
        <f t="shared" si="14"/>
        <v>-413.65110405326277</v>
      </c>
      <c r="AB39" s="156">
        <f t="shared" si="15"/>
        <v>0.88509691554076031</v>
      </c>
      <c r="AC39" s="327">
        <f>AB55</f>
        <v>0.88889516087512821</v>
      </c>
    </row>
    <row r="40" spans="1:29" ht="15.75" customHeight="1">
      <c r="A40" s="318"/>
      <c r="B40" s="100" t="s">
        <v>120</v>
      </c>
      <c r="C40" s="330" t="s">
        <v>128</v>
      </c>
      <c r="D40" s="331"/>
      <c r="E40" s="101">
        <v>25.03</v>
      </c>
      <c r="F40" s="102">
        <v>1527</v>
      </c>
      <c r="G40" s="103">
        <f t="shared" si="16"/>
        <v>38220.810000000005</v>
      </c>
      <c r="H40" s="26"/>
      <c r="I40" s="104">
        <v>5</v>
      </c>
      <c r="J40" s="105">
        <v>3600</v>
      </c>
      <c r="K40" s="106">
        <f t="shared" ref="K40:K75" si="18">J40/I40</f>
        <v>720</v>
      </c>
      <c r="L40" s="107">
        <v>5</v>
      </c>
      <c r="M40" s="105">
        <f t="shared" si="17"/>
        <v>3192.0561676975394</v>
      </c>
      <c r="N40" s="106">
        <f t="shared" si="10"/>
        <v>638.41123353950786</v>
      </c>
      <c r="O40" s="108">
        <f t="shared" si="11"/>
        <v>0</v>
      </c>
      <c r="P40" s="109">
        <f t="shared" si="12"/>
        <v>-81.588766460492138</v>
      </c>
      <c r="Q40" s="110">
        <f t="shared" si="13"/>
        <v>0.886682268804872</v>
      </c>
      <c r="R40" s="323"/>
      <c r="S40" s="47">
        <v>0.28125</v>
      </c>
      <c r="T40" s="48">
        <v>0.30118055555555556</v>
      </c>
      <c r="U40" s="111">
        <v>15</v>
      </c>
      <c r="V40" s="112">
        <v>28.702502458183989</v>
      </c>
      <c r="W40" s="113"/>
      <c r="X40" s="116"/>
      <c r="Y40" s="332"/>
      <c r="Z40" s="333"/>
      <c r="AA40" s="117">
        <f t="shared" si="14"/>
        <v>-407.94383230246058</v>
      </c>
      <c r="AB40" s="110">
        <f t="shared" si="15"/>
        <v>0.88668226880487211</v>
      </c>
      <c r="AC40" s="328"/>
    </row>
    <row r="41" spans="1:29" ht="15.75" customHeight="1">
      <c r="A41" s="318"/>
      <c r="B41" s="100" t="s">
        <v>120</v>
      </c>
      <c r="C41" s="330" t="s">
        <v>129</v>
      </c>
      <c r="D41" s="331"/>
      <c r="E41" s="101">
        <v>18.18</v>
      </c>
      <c r="F41" s="102">
        <v>1431</v>
      </c>
      <c r="G41" s="103">
        <f t="shared" si="16"/>
        <v>26015.579999999998</v>
      </c>
      <c r="H41" s="26"/>
      <c r="I41" s="104">
        <v>3</v>
      </c>
      <c r="J41" s="105">
        <v>3600</v>
      </c>
      <c r="K41" s="106">
        <f t="shared" si="18"/>
        <v>1200</v>
      </c>
      <c r="L41" s="107">
        <v>3</v>
      </c>
      <c r="M41" s="105">
        <f t="shared" si="17"/>
        <v>3186.6259073571769</v>
      </c>
      <c r="N41" s="106">
        <f t="shared" si="10"/>
        <v>1062.2086357857256</v>
      </c>
      <c r="O41" s="108">
        <f t="shared" si="11"/>
        <v>0</v>
      </c>
      <c r="P41" s="109">
        <f t="shared" si="12"/>
        <v>-137.79136421427438</v>
      </c>
      <c r="Q41" s="110">
        <f t="shared" si="13"/>
        <v>0.88517386315477131</v>
      </c>
      <c r="R41" s="323"/>
      <c r="S41" s="47">
        <v>0.31111111111111112</v>
      </c>
      <c r="T41" s="48">
        <v>0.32981481481481484</v>
      </c>
      <c r="U41" s="111">
        <v>15</v>
      </c>
      <c r="V41" s="112">
        <v>26.943859271892965</v>
      </c>
      <c r="W41" s="113"/>
      <c r="X41" s="116"/>
      <c r="Y41" s="332"/>
      <c r="Z41" s="333"/>
      <c r="AA41" s="117">
        <f t="shared" si="14"/>
        <v>-413.37409264282314</v>
      </c>
      <c r="AB41" s="110">
        <f t="shared" si="15"/>
        <v>0.88517386315477131</v>
      </c>
      <c r="AC41" s="328"/>
    </row>
    <row r="42" spans="1:29" ht="15.75" customHeight="1">
      <c r="A42" s="318"/>
      <c r="B42" s="100" t="s">
        <v>120</v>
      </c>
      <c r="C42" s="330" t="s">
        <v>130</v>
      </c>
      <c r="D42" s="331"/>
      <c r="E42" s="101">
        <v>23.72</v>
      </c>
      <c r="F42" s="102">
        <v>1620</v>
      </c>
      <c r="G42" s="103">
        <f t="shared" si="16"/>
        <v>38426.400000000001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3194.8311494849418</v>
      </c>
      <c r="N42" s="106">
        <f t="shared" si="10"/>
        <v>638.96622989698835</v>
      </c>
      <c r="O42" s="108">
        <f t="shared" si="11"/>
        <v>0</v>
      </c>
      <c r="P42" s="109">
        <f t="shared" si="12"/>
        <v>-81.033770103011648</v>
      </c>
      <c r="Q42" s="110">
        <f t="shared" si="13"/>
        <v>0.88745309707915054</v>
      </c>
      <c r="R42" s="323"/>
      <c r="S42" s="47">
        <v>0.33958333333333335</v>
      </c>
      <c r="T42" s="48">
        <v>0.36070601851851852</v>
      </c>
      <c r="U42" s="111">
        <v>15</v>
      </c>
      <c r="V42" s="112">
        <v>30.42414307737991</v>
      </c>
      <c r="W42" s="113"/>
      <c r="X42" s="116"/>
      <c r="Y42" s="332"/>
      <c r="Z42" s="333"/>
      <c r="AA42" s="117">
        <f t="shared" si="14"/>
        <v>-405.16885051505824</v>
      </c>
      <c r="AB42" s="110">
        <f t="shared" si="15"/>
        <v>0.88745309707915054</v>
      </c>
      <c r="AC42" s="328"/>
    </row>
    <row r="43" spans="1:29" ht="15.75" customHeight="1">
      <c r="A43" s="318"/>
      <c r="B43" s="100" t="s">
        <v>120</v>
      </c>
      <c r="C43" s="330" t="s">
        <v>131</v>
      </c>
      <c r="D43" s="331"/>
      <c r="E43" s="101">
        <v>14.28</v>
      </c>
      <c r="F43" s="102">
        <v>7297</v>
      </c>
      <c r="G43" s="103">
        <f t="shared" si="16"/>
        <v>104201.15999999999</v>
      </c>
      <c r="H43" s="13"/>
      <c r="I43" s="104">
        <v>3</v>
      </c>
      <c r="J43" s="105">
        <v>3600</v>
      </c>
      <c r="K43" s="106">
        <f t="shared" si="18"/>
        <v>1200</v>
      </c>
      <c r="L43" s="107">
        <v>3</v>
      </c>
      <c r="M43" s="105">
        <f t="shared" si="17"/>
        <v>3190.4440921512023</v>
      </c>
      <c r="N43" s="106">
        <f t="shared" si="10"/>
        <v>1063.4813640504008</v>
      </c>
      <c r="O43" s="108">
        <f t="shared" si="11"/>
        <v>0</v>
      </c>
      <c r="P43" s="109">
        <f t="shared" si="12"/>
        <v>-136.51863594959923</v>
      </c>
      <c r="Q43" s="110">
        <f t="shared" si="13"/>
        <v>0.88623447004200062</v>
      </c>
      <c r="R43" s="323"/>
      <c r="S43" s="47">
        <v>0.37083333333333335</v>
      </c>
      <c r="T43" s="48">
        <v>0.46612268518518518</v>
      </c>
      <c r="U43" s="111">
        <v>14.583333333333348</v>
      </c>
      <c r="V43" s="112">
        <v>137.22854479007455</v>
      </c>
      <c r="W43" s="113"/>
      <c r="X43" s="116"/>
      <c r="Y43" s="332"/>
      <c r="Z43" s="333"/>
      <c r="AA43" s="117">
        <f t="shared" si="14"/>
        <v>-409.55590784879769</v>
      </c>
      <c r="AB43" s="110">
        <f t="shared" si="15"/>
        <v>0.88623447004200062</v>
      </c>
      <c r="AC43" s="328"/>
    </row>
    <row r="44" spans="1:29" ht="15.75" customHeight="1">
      <c r="A44" s="318"/>
      <c r="B44" s="100" t="s">
        <v>120</v>
      </c>
      <c r="C44" s="330" t="s">
        <v>132</v>
      </c>
      <c r="D44" s="331"/>
      <c r="E44" s="101">
        <v>14.03</v>
      </c>
      <c r="F44" s="102">
        <v>5027</v>
      </c>
      <c r="G44" s="121">
        <f t="shared" si="16"/>
        <v>70528.81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2716.4921657400932</v>
      </c>
      <c r="N44" s="106">
        <f t="shared" si="10"/>
        <v>905.49738858003104</v>
      </c>
      <c r="O44" s="108">
        <f t="shared" si="11"/>
        <v>0</v>
      </c>
      <c r="P44" s="109">
        <f t="shared" si="12"/>
        <v>-94.502611419968957</v>
      </c>
      <c r="Q44" s="110">
        <f t="shared" si="13"/>
        <v>0.90549738858003104</v>
      </c>
      <c r="R44" s="323"/>
      <c r="S44" s="47">
        <v>0.47638888888888892</v>
      </c>
      <c r="T44" s="120">
        <v>0.55348379629629629</v>
      </c>
      <c r="U44" s="111">
        <v>14.783333333333379</v>
      </c>
      <c r="V44" s="112">
        <v>111.0328988995355</v>
      </c>
      <c r="W44" s="113"/>
      <c r="X44" s="116"/>
      <c r="Y44" s="332"/>
      <c r="Z44" s="333"/>
      <c r="AA44" s="117">
        <f t="shared" si="14"/>
        <v>-283.50783425990676</v>
      </c>
      <c r="AB44" s="110">
        <f t="shared" si="15"/>
        <v>0.90549738858003104</v>
      </c>
      <c r="AC44" s="328"/>
    </row>
    <row r="45" spans="1:29" ht="15.75" customHeight="1">
      <c r="A45" s="318"/>
      <c r="B45" s="100"/>
      <c r="C45" s="330"/>
      <c r="D45" s="33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3"/>
      <c r="S45" s="47"/>
      <c r="T45" s="120"/>
      <c r="U45" s="111"/>
      <c r="V45" s="112"/>
      <c r="W45" s="113"/>
      <c r="X45" s="116"/>
      <c r="Y45" s="332"/>
      <c r="Z45" s="333"/>
      <c r="AA45" s="117"/>
      <c r="AB45" s="110"/>
      <c r="AC45" s="328"/>
    </row>
    <row r="46" spans="1:29" ht="15.75" customHeight="1">
      <c r="A46" s="318"/>
      <c r="B46" s="100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47"/>
      <c r="T46" s="120"/>
      <c r="U46" s="111"/>
      <c r="V46" s="112"/>
      <c r="W46" s="113"/>
      <c r="X46" s="116"/>
      <c r="Y46" s="332"/>
      <c r="Z46" s="333"/>
      <c r="AA46" s="117"/>
      <c r="AB46" s="110"/>
      <c r="AC46" s="328"/>
    </row>
    <row r="47" spans="1:29" ht="15.75" customHeight="1">
      <c r="A47" s="318"/>
      <c r="B47" s="100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47"/>
      <c r="T47" s="120"/>
      <c r="U47" s="111"/>
      <c r="V47" s="112"/>
      <c r="W47" s="113"/>
      <c r="X47" s="116"/>
      <c r="Y47" s="332"/>
      <c r="Z47" s="333"/>
      <c r="AA47" s="117"/>
      <c r="AB47" s="110"/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3111.1330630629486</v>
      </c>
      <c r="N55" s="138">
        <f t="shared" ref="N55:N61" si="22">M55/L55</f>
        <v>848.49083538080424</v>
      </c>
      <c r="O55" s="139">
        <f t="shared" ref="O55:O61" si="23">L55-I55</f>
        <v>0</v>
      </c>
      <c r="P55" s="140">
        <f t="shared" ref="P55:P61" si="24">N55-K55</f>
        <v>-106.05461916465038</v>
      </c>
      <c r="Q55" s="141">
        <f t="shared" ref="Q55:Q61" si="25">N55/K55</f>
        <v>0.88889516087512821</v>
      </c>
      <c r="R55" s="324"/>
      <c r="S55" s="142">
        <v>0.25</v>
      </c>
      <c r="T55" s="143">
        <v>0.55348379629629629</v>
      </c>
      <c r="U55" s="144"/>
      <c r="V55" s="166"/>
      <c r="W55" s="99"/>
      <c r="X55" s="69"/>
      <c r="Y55" s="354"/>
      <c r="Z55" s="355"/>
      <c r="AA55" s="168">
        <f t="shared" ref="AA55:AA61" si="26">M55-J55</f>
        <v>-388.86693693705138</v>
      </c>
      <c r="AB55" s="141">
        <f t="shared" ref="AB55:AB61" si="27">M55/J55</f>
        <v>0.88889516087512821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133</v>
      </c>
      <c r="D56" s="321"/>
      <c r="E56" s="147">
        <v>17.07</v>
      </c>
      <c r="F56" s="97">
        <v>3154</v>
      </c>
      <c r="G56" s="148">
        <f t="shared" ref="G56:G61" si="28">E56*F56</f>
        <v>53838.78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2976.7888102369739</v>
      </c>
      <c r="N56" s="152">
        <f t="shared" si="22"/>
        <v>992.26293674565795</v>
      </c>
      <c r="O56" s="154">
        <f t="shared" si="23"/>
        <v>0</v>
      </c>
      <c r="P56" s="155">
        <f t="shared" si="24"/>
        <v>-107.73706325434205</v>
      </c>
      <c r="Q56" s="156">
        <f t="shared" si="25"/>
        <v>0.90205721522332538</v>
      </c>
      <c r="R56" s="322">
        <f>Q72</f>
        <v>0.88992789836978003</v>
      </c>
      <c r="S56" s="157">
        <v>0.25</v>
      </c>
      <c r="T56" s="158">
        <v>0.2941435185185185</v>
      </c>
      <c r="U56" s="159"/>
      <c r="V56" s="160">
        <v>63.5718594981332</v>
      </c>
      <c r="W56" s="158"/>
      <c r="X56" s="169"/>
      <c r="Y56" s="325"/>
      <c r="Z56" s="326"/>
      <c r="AA56" s="115">
        <f t="shared" si="26"/>
        <v>-323.21118976302614</v>
      </c>
      <c r="AB56" s="156">
        <f t="shared" si="27"/>
        <v>0.90205721522332538</v>
      </c>
      <c r="AC56" s="327">
        <f>AB72</f>
        <v>0.88992789836978003</v>
      </c>
    </row>
    <row r="57" spans="1:29" ht="15.75" customHeight="1">
      <c r="A57" s="357"/>
      <c r="B57" s="100" t="s">
        <v>120</v>
      </c>
      <c r="C57" s="330" t="s">
        <v>134</v>
      </c>
      <c r="D57" s="331"/>
      <c r="E57" s="101">
        <v>20.72</v>
      </c>
      <c r="F57" s="102">
        <v>3080</v>
      </c>
      <c r="G57" s="103">
        <f t="shared" si="28"/>
        <v>63817.599999999999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3200.4379821693847</v>
      </c>
      <c r="N57" s="106">
        <f t="shared" si="22"/>
        <v>1066.8126607231281</v>
      </c>
      <c r="O57" s="108">
        <f t="shared" si="23"/>
        <v>0</v>
      </c>
      <c r="P57" s="109">
        <f t="shared" si="24"/>
        <v>-133.18733927687185</v>
      </c>
      <c r="Q57" s="110">
        <f t="shared" si="25"/>
        <v>0.88901055060260681</v>
      </c>
      <c r="R57" s="323"/>
      <c r="S57" s="47">
        <v>0.3041666666666667</v>
      </c>
      <c r="T57" s="48">
        <v>0.34425925925925926</v>
      </c>
      <c r="U57" s="111">
        <v>15</v>
      </c>
      <c r="V57" s="112">
        <v>57.742096872233461</v>
      </c>
      <c r="W57" s="113"/>
      <c r="X57" s="13"/>
      <c r="Y57" s="332"/>
      <c r="Z57" s="333"/>
      <c r="AA57" s="117">
        <f t="shared" si="26"/>
        <v>-399.56201783061533</v>
      </c>
      <c r="AB57" s="110">
        <f t="shared" si="27"/>
        <v>0.88901055060260681</v>
      </c>
      <c r="AC57" s="328"/>
    </row>
    <row r="58" spans="1:29" ht="15.75" customHeight="1">
      <c r="A58" s="357"/>
      <c r="B58" s="100" t="s">
        <v>120</v>
      </c>
      <c r="C58" s="330" t="s">
        <v>135</v>
      </c>
      <c r="D58" s="331"/>
      <c r="E58" s="101">
        <v>24.82</v>
      </c>
      <c r="F58" s="102">
        <v>1859</v>
      </c>
      <c r="G58" s="103">
        <f t="shared" si="28"/>
        <v>46140.38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3199.7033287546201</v>
      </c>
      <c r="N58" s="106">
        <f t="shared" si="22"/>
        <v>639.94066575092404</v>
      </c>
      <c r="O58" s="108">
        <f t="shared" si="23"/>
        <v>0</v>
      </c>
      <c r="P58" s="109">
        <f t="shared" si="24"/>
        <v>-80.05933424907596</v>
      </c>
      <c r="Q58" s="110">
        <f t="shared" si="25"/>
        <v>0.88880648020961672</v>
      </c>
      <c r="R58" s="323"/>
      <c r="S58" s="47">
        <v>0.35416666666666669</v>
      </c>
      <c r="T58" s="48">
        <v>0.37836805555555558</v>
      </c>
      <c r="U58" s="111">
        <v>15</v>
      </c>
      <c r="V58" s="112">
        <v>34.859481814338487</v>
      </c>
      <c r="W58" s="113"/>
      <c r="X58" s="13"/>
      <c r="Y58" s="332"/>
      <c r="Z58" s="333"/>
      <c r="AA58" s="117">
        <f t="shared" si="26"/>
        <v>-400.29667124537991</v>
      </c>
      <c r="AB58" s="110">
        <f t="shared" si="27"/>
        <v>0.88880648020961672</v>
      </c>
      <c r="AC58" s="328"/>
    </row>
    <row r="59" spans="1:29" ht="15.75" customHeight="1">
      <c r="A59" s="357"/>
      <c r="B59" s="100" t="s">
        <v>120</v>
      </c>
      <c r="C59" s="330" t="s">
        <v>136</v>
      </c>
      <c r="D59" s="331"/>
      <c r="E59" s="101">
        <v>18.18</v>
      </c>
      <c r="F59" s="102">
        <v>2466</v>
      </c>
      <c r="G59" s="103">
        <f t="shared" si="28"/>
        <v>44831.88</v>
      </c>
      <c r="H59" s="26"/>
      <c r="I59" s="104">
        <v>3</v>
      </c>
      <c r="J59" s="105">
        <v>3600</v>
      </c>
      <c r="K59" s="106">
        <f t="shared" si="18"/>
        <v>1200</v>
      </c>
      <c r="L59" s="107">
        <v>3</v>
      </c>
      <c r="M59" s="105">
        <f t="shared" si="29"/>
        <v>3192.3582864460004</v>
      </c>
      <c r="N59" s="106">
        <f t="shared" si="22"/>
        <v>1064.1194288153335</v>
      </c>
      <c r="O59" s="108">
        <f t="shared" si="23"/>
        <v>0</v>
      </c>
      <c r="P59" s="109">
        <f t="shared" si="24"/>
        <v>-135.88057118466645</v>
      </c>
      <c r="Q59" s="110">
        <f t="shared" si="25"/>
        <v>0.88676619067944462</v>
      </c>
      <c r="R59" s="323"/>
      <c r="S59" s="47">
        <v>0.38819444444444445</v>
      </c>
      <c r="T59" s="48">
        <v>0.42037037037037039</v>
      </c>
      <c r="U59" s="111">
        <v>15</v>
      </c>
      <c r="V59" s="112">
        <v>46.348181101163746</v>
      </c>
      <c r="W59" s="113"/>
      <c r="X59" s="116"/>
      <c r="Y59" s="332"/>
      <c r="Z59" s="333"/>
      <c r="AA59" s="117">
        <f t="shared" si="26"/>
        <v>-407.64171355399958</v>
      </c>
      <c r="AB59" s="110">
        <f t="shared" si="27"/>
        <v>0.88676619067944451</v>
      </c>
      <c r="AC59" s="328"/>
    </row>
    <row r="60" spans="1:29" ht="15.75" customHeight="1">
      <c r="A60" s="358"/>
      <c r="B60" s="100" t="s">
        <v>120</v>
      </c>
      <c r="C60" s="330" t="s">
        <v>137</v>
      </c>
      <c r="D60" s="331"/>
      <c r="E60" s="101">
        <v>30</v>
      </c>
      <c r="F60" s="102">
        <v>2542</v>
      </c>
      <c r="G60" s="103">
        <f t="shared" si="28"/>
        <v>76260</v>
      </c>
      <c r="H60" s="13"/>
      <c r="I60" s="104">
        <v>4</v>
      </c>
      <c r="J60" s="105">
        <v>3600</v>
      </c>
      <c r="K60" s="106">
        <f t="shared" si="18"/>
        <v>900</v>
      </c>
      <c r="L60" s="107">
        <v>4</v>
      </c>
      <c r="M60" s="105">
        <f t="shared" si="29"/>
        <v>3193.5600000000018</v>
      </c>
      <c r="N60" s="106">
        <f t="shared" si="22"/>
        <v>798.39000000000044</v>
      </c>
      <c r="O60" s="108">
        <f t="shared" si="23"/>
        <v>0</v>
      </c>
      <c r="P60" s="109">
        <f t="shared" si="24"/>
        <v>-101.60999999999956</v>
      </c>
      <c r="Q60" s="110">
        <f t="shared" si="25"/>
        <v>0.88710000000000044</v>
      </c>
      <c r="R60" s="323"/>
      <c r="S60" s="47">
        <v>0.43055555555555558</v>
      </c>
      <c r="T60" s="48">
        <v>0.46371527777777782</v>
      </c>
      <c r="U60" s="111">
        <v>14.666666666666668</v>
      </c>
      <c r="V60" s="112">
        <v>47.758614211099811</v>
      </c>
      <c r="W60" s="113"/>
      <c r="X60" s="116"/>
      <c r="Y60" s="332"/>
      <c r="Z60" s="333"/>
      <c r="AA60" s="117">
        <f t="shared" si="26"/>
        <v>-406.43999999999824</v>
      </c>
      <c r="AB60" s="110">
        <f t="shared" si="27"/>
        <v>0.88710000000000044</v>
      </c>
      <c r="AC60" s="328"/>
    </row>
    <row r="61" spans="1:29" ht="15.75" customHeight="1">
      <c r="A61" s="358"/>
      <c r="B61" s="100" t="s">
        <v>120</v>
      </c>
      <c r="C61" s="330" t="s">
        <v>138</v>
      </c>
      <c r="D61" s="331"/>
      <c r="E61" s="101">
        <v>16.66</v>
      </c>
      <c r="F61" s="102">
        <v>6314</v>
      </c>
      <c r="G61" s="121">
        <f t="shared" si="28"/>
        <v>105191.24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3192.6158276693354</v>
      </c>
      <c r="N61" s="106">
        <f t="shared" si="22"/>
        <v>638.52316553386709</v>
      </c>
      <c r="O61" s="108">
        <f t="shared" si="23"/>
        <v>0</v>
      </c>
      <c r="P61" s="109">
        <f t="shared" si="24"/>
        <v>-81.476834466132914</v>
      </c>
      <c r="Q61" s="110">
        <f t="shared" si="25"/>
        <v>0.88683772990814869</v>
      </c>
      <c r="R61" s="323"/>
      <c r="S61" s="47">
        <v>0.47361111111111115</v>
      </c>
      <c r="T61" s="120">
        <v>0.55600694444444443</v>
      </c>
      <c r="U61" s="111">
        <v>15</v>
      </c>
      <c r="V61" s="112">
        <v>118.66131738016212</v>
      </c>
      <c r="W61" s="113"/>
      <c r="X61" s="50"/>
      <c r="Y61" s="332"/>
      <c r="Z61" s="333"/>
      <c r="AA61" s="117">
        <f t="shared" si="26"/>
        <v>-407.38417233066457</v>
      </c>
      <c r="AB61" s="110">
        <f t="shared" si="27"/>
        <v>0.88683772990814869</v>
      </c>
      <c r="AC61" s="328"/>
    </row>
    <row r="62" spans="1:29" ht="15.75" customHeight="1">
      <c r="A62" s="358"/>
      <c r="B62" s="100"/>
      <c r="C62" s="330"/>
      <c r="D62" s="331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3"/>
      <c r="S62" s="47"/>
      <c r="T62" s="120"/>
      <c r="U62" s="111"/>
      <c r="V62" s="112"/>
      <c r="W62" s="113"/>
      <c r="X62" s="116"/>
      <c r="Y62" s="332"/>
      <c r="Z62" s="333"/>
      <c r="AA62" s="117"/>
      <c r="AB62" s="110"/>
      <c r="AC62" s="328"/>
    </row>
    <row r="63" spans="1:29" ht="15.75" customHeight="1">
      <c r="A63" s="358"/>
      <c r="B63" s="100"/>
      <c r="C63" s="330"/>
      <c r="D63" s="33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3"/>
      <c r="S63" s="47"/>
      <c r="T63" s="120"/>
      <c r="U63" s="111"/>
      <c r="V63" s="112"/>
      <c r="W63" s="113"/>
      <c r="X63" s="116"/>
      <c r="Y63" s="332"/>
      <c r="Z63" s="333"/>
      <c r="AA63" s="117"/>
      <c r="AB63" s="110"/>
      <c r="AC63" s="328"/>
    </row>
    <row r="64" spans="1:29" ht="15.75" customHeight="1">
      <c r="A64" s="358"/>
      <c r="B64" s="100"/>
      <c r="C64" s="330"/>
      <c r="D64" s="33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26"/>
      <c r="X64" s="127"/>
      <c r="Y64" s="332"/>
      <c r="Z64" s="333"/>
      <c r="AA64" s="117"/>
      <c r="AB64" s="110"/>
      <c r="AC64" s="328"/>
    </row>
    <row r="65" spans="1:29" ht="15.75" customHeight="1">
      <c r="A65" s="358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30">AVERAGE(I56:I71)</f>
        <v>3.8333333333333335</v>
      </c>
      <c r="J72" s="137">
        <f t="shared" si="30"/>
        <v>3550</v>
      </c>
      <c r="K72" s="138">
        <f t="shared" ref="K72" si="31">J72/I72</f>
        <v>926.08695652173913</v>
      </c>
      <c r="L72" s="136">
        <f t="shared" ref="L72:M72" si="32">AVERAGE(L56:L71)</f>
        <v>3.8333333333333335</v>
      </c>
      <c r="M72" s="137">
        <f t="shared" si="32"/>
        <v>3159.2440392127191</v>
      </c>
      <c r="N72" s="138">
        <f>M72/L72</f>
        <v>824.15061892505719</v>
      </c>
      <c r="O72" s="139">
        <f>L72-I72</f>
        <v>0</v>
      </c>
      <c r="P72" s="140">
        <f>N72-K72</f>
        <v>-101.93633759668194</v>
      </c>
      <c r="Q72" s="141">
        <f>N72/K72</f>
        <v>0.88992789836978003</v>
      </c>
      <c r="R72" s="324"/>
      <c r="S72" s="142">
        <v>0.25</v>
      </c>
      <c r="T72" s="143">
        <v>0.55600694444444443</v>
      </c>
      <c r="U72" s="144"/>
      <c r="V72" s="166"/>
      <c r="W72" s="167"/>
      <c r="X72" s="138"/>
      <c r="Y72" s="354"/>
      <c r="Z72" s="355"/>
      <c r="AA72" s="168">
        <f>M72-J72</f>
        <v>-390.75596078728086</v>
      </c>
      <c r="AB72" s="141">
        <f>M72/J72</f>
        <v>0.88992789836978003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1677</v>
      </c>
      <c r="G73" s="148">
        <f t="shared" ref="G73:G75" si="33">E73*F73</f>
        <v>47911.89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3112.3327169241134</v>
      </c>
      <c r="N73" s="152">
        <f>M73/L73</f>
        <v>259.36105974367609</v>
      </c>
      <c r="O73" s="154">
        <f>L73-I73</f>
        <v>0</v>
      </c>
      <c r="P73" s="155">
        <f>N73-K73</f>
        <v>-40.638940256323906</v>
      </c>
      <c r="Q73" s="156">
        <f>N73/K73</f>
        <v>0.86453686581225364</v>
      </c>
      <c r="R73" s="322">
        <f>Q89</f>
        <v>0.89164141814102815</v>
      </c>
      <c r="S73" s="157">
        <v>0.70833333333333337</v>
      </c>
      <c r="T73" s="158">
        <v>0.73077546296296303</v>
      </c>
      <c r="U73" s="159"/>
      <c r="V73" s="160">
        <v>32.329448407894425</v>
      </c>
      <c r="W73" s="158"/>
      <c r="X73" s="169"/>
      <c r="Y73" s="325"/>
      <c r="Z73" s="326"/>
      <c r="AA73" s="115">
        <f>M73-J73</f>
        <v>-487.66728307588664</v>
      </c>
      <c r="AB73" s="156">
        <f>M73/J73</f>
        <v>0.86453686581225375</v>
      </c>
      <c r="AC73" s="327">
        <f>AB89</f>
        <v>0.89164141814102815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685</v>
      </c>
      <c r="G74" s="103">
        <f t="shared" si="33"/>
        <v>13987.7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3260.9437684264039</v>
      </c>
      <c r="N74" s="106">
        <f>M74/L74</f>
        <v>250.84182834049261</v>
      </c>
      <c r="O74" s="108">
        <f>L74-I74</f>
        <v>0</v>
      </c>
      <c r="P74" s="109">
        <f>N74-K74</f>
        <v>-26.081248582584294</v>
      </c>
      <c r="Q74" s="110">
        <f>N74/K74</f>
        <v>0.90581771345177897</v>
      </c>
      <c r="R74" s="323"/>
      <c r="S74" s="47">
        <v>0.73472222222222228</v>
      </c>
      <c r="T74" s="48">
        <v>0.74347222222222231</v>
      </c>
      <c r="U74" s="111">
        <v>5.6833333333333158</v>
      </c>
      <c r="V74" s="112">
        <v>12.603713194304222</v>
      </c>
      <c r="W74" s="113"/>
      <c r="X74" s="13"/>
      <c r="Y74" s="332"/>
      <c r="Z74" s="333"/>
      <c r="AA74" s="117">
        <f>M74-J74</f>
        <v>-339.05623157359605</v>
      </c>
      <c r="AB74" s="110">
        <f>M74/J74</f>
        <v>0.90581771345177886</v>
      </c>
      <c r="AC74" s="328"/>
    </row>
    <row r="75" spans="1:29" ht="15.75" customHeight="1">
      <c r="A75" s="318"/>
      <c r="B75" s="100" t="s">
        <v>120</v>
      </c>
      <c r="C75" s="330" t="s">
        <v>142</v>
      </c>
      <c r="D75" s="331"/>
      <c r="E75" s="101">
        <v>18.920000000000002</v>
      </c>
      <c r="F75" s="102">
        <v>2673</v>
      </c>
      <c r="G75" s="103">
        <f t="shared" si="33"/>
        <v>50573.16</v>
      </c>
      <c r="H75" s="26"/>
      <c r="I75" s="104">
        <v>6</v>
      </c>
      <c r="J75" s="105">
        <v>3600</v>
      </c>
      <c r="K75" s="106">
        <f t="shared" si="18"/>
        <v>600</v>
      </c>
      <c r="L75" s="107">
        <v>6</v>
      </c>
      <c r="M75" s="105">
        <f>F75/V75*60</f>
        <v>3256.4508305725858</v>
      </c>
      <c r="N75" s="106">
        <f>M75/L75</f>
        <v>542.741805095431</v>
      </c>
      <c r="O75" s="108">
        <f>L75-I75</f>
        <v>0</v>
      </c>
      <c r="P75" s="109">
        <f>N75-K75</f>
        <v>-57.258194904568995</v>
      </c>
      <c r="Q75" s="110">
        <f>N75/K75</f>
        <v>0.90456967515905162</v>
      </c>
      <c r="R75" s="323"/>
      <c r="S75" s="47">
        <v>0.74652777777777779</v>
      </c>
      <c r="T75" s="48">
        <v>0.78071759259259266</v>
      </c>
      <c r="U75" s="111">
        <v>5</v>
      </c>
      <c r="V75" s="112">
        <v>49.249937537610599</v>
      </c>
      <c r="W75" s="113"/>
      <c r="X75" s="13"/>
      <c r="Y75" s="332"/>
      <c r="Z75" s="333"/>
      <c r="AA75" s="117">
        <f>M75-J75</f>
        <v>-343.5491694274142</v>
      </c>
      <c r="AB75" s="110">
        <f>M75/J75</f>
        <v>0.90456967515905162</v>
      </c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4">AVERAGE(I73:I88)</f>
        <v>10.333333333333334</v>
      </c>
      <c r="J89" s="137">
        <f t="shared" si="34"/>
        <v>3600</v>
      </c>
      <c r="K89" s="138">
        <f t="shared" ref="K89" si="35">J89/I89</f>
        <v>348.38709677419354</v>
      </c>
      <c r="L89" s="136">
        <f t="shared" ref="L89:M89" si="36">AVERAGE(L73:L88)</f>
        <v>10.333333333333334</v>
      </c>
      <c r="M89" s="137">
        <f t="shared" si="36"/>
        <v>3209.9091053077013</v>
      </c>
      <c r="N89" s="138">
        <f t="shared" ref="N89:N94" si="37">M89/L89</f>
        <v>310.63636502977755</v>
      </c>
      <c r="O89" s="139">
        <f t="shared" ref="O89:O94" si="38">L89-I89</f>
        <v>0</v>
      </c>
      <c r="P89" s="140">
        <f t="shared" ref="P89:P94" si="39">N89-K89</f>
        <v>-37.750731744415987</v>
      </c>
      <c r="Q89" s="141">
        <f t="shared" ref="Q89:Q94" si="40">N89/K89</f>
        <v>0.89164141814102815</v>
      </c>
      <c r="R89" s="324"/>
      <c r="S89" s="142">
        <v>0.70833333333333337</v>
      </c>
      <c r="T89" s="143">
        <v>0.78071759259259266</v>
      </c>
      <c r="U89" s="144"/>
      <c r="V89" s="166"/>
      <c r="W89" s="167"/>
      <c r="X89" s="138"/>
      <c r="Y89" s="354"/>
      <c r="Z89" s="355"/>
      <c r="AA89" s="168">
        <f t="shared" ref="AA89:AA94" si="41">M89-J89</f>
        <v>-390.09089469229866</v>
      </c>
      <c r="AB89" s="141">
        <f t="shared" ref="AB89:AB94" si="42">M89/J89</f>
        <v>0.89164141814102815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148</v>
      </c>
      <c r="D90" s="321"/>
      <c r="E90" s="147">
        <v>24.54</v>
      </c>
      <c r="F90" s="97">
        <v>1753</v>
      </c>
      <c r="G90" s="148">
        <f t="shared" ref="G90:G94" si="43">E90*F90</f>
        <v>43018.619999999995</v>
      </c>
      <c r="H90" s="149"/>
      <c r="I90" s="150">
        <v>4</v>
      </c>
      <c r="J90" s="151">
        <v>3000</v>
      </c>
      <c r="K90" s="152">
        <f>J90/I90</f>
        <v>750</v>
      </c>
      <c r="L90" s="153">
        <v>4</v>
      </c>
      <c r="M90" s="151">
        <f>F90/V90*60</f>
        <v>2707.875748886463</v>
      </c>
      <c r="N90" s="152">
        <f t="shared" si="37"/>
        <v>676.96893722161576</v>
      </c>
      <c r="O90" s="154">
        <f t="shared" si="38"/>
        <v>0</v>
      </c>
      <c r="P90" s="155">
        <f t="shared" si="39"/>
        <v>-73.031062778384239</v>
      </c>
      <c r="Q90" s="156">
        <f t="shared" si="40"/>
        <v>0.90262524962882107</v>
      </c>
      <c r="R90" s="322">
        <f>Q106</f>
        <v>0.9051002179669988</v>
      </c>
      <c r="S90" s="157">
        <v>0.70833333333333337</v>
      </c>
      <c r="T90" s="158">
        <v>0.735300925925926</v>
      </c>
      <c r="U90" s="159"/>
      <c r="V90" s="160">
        <v>38.842254872016298</v>
      </c>
      <c r="W90" s="161"/>
      <c r="X90" s="162"/>
      <c r="Y90" s="325"/>
      <c r="Z90" s="326"/>
      <c r="AA90" s="115">
        <f t="shared" si="41"/>
        <v>-292.12425111353696</v>
      </c>
      <c r="AB90" s="156">
        <f t="shared" si="42"/>
        <v>0.90262524962882107</v>
      </c>
      <c r="AC90" s="327">
        <f>AB106</f>
        <v>0.9051002179669988</v>
      </c>
    </row>
    <row r="91" spans="1:29" ht="15.75" customHeight="1">
      <c r="A91" s="357"/>
      <c r="B91" s="100" t="s">
        <v>120</v>
      </c>
      <c r="C91" s="330" t="s">
        <v>149</v>
      </c>
      <c r="D91" s="331"/>
      <c r="E91" s="101">
        <v>23.27</v>
      </c>
      <c r="F91" s="102">
        <v>1140</v>
      </c>
      <c r="G91" s="103">
        <f t="shared" si="43"/>
        <v>26527.8</v>
      </c>
      <c r="H91" s="26"/>
      <c r="I91" s="104">
        <v>5</v>
      </c>
      <c r="J91" s="105">
        <v>3000</v>
      </c>
      <c r="K91" s="106">
        <f t="shared" ref="K91:K137" si="44">J91/I91</f>
        <v>600</v>
      </c>
      <c r="L91" s="107">
        <v>5</v>
      </c>
      <c r="M91" s="105">
        <f>F91/V91*60</f>
        <v>2712.328660392368</v>
      </c>
      <c r="N91" s="106">
        <f t="shared" si="37"/>
        <v>542.46573207847359</v>
      </c>
      <c r="O91" s="108">
        <f t="shared" si="38"/>
        <v>0</v>
      </c>
      <c r="P91" s="109">
        <f t="shared" si="39"/>
        <v>-57.534267921526407</v>
      </c>
      <c r="Q91" s="110">
        <f t="shared" si="40"/>
        <v>0.90410955346412269</v>
      </c>
      <c r="R91" s="323"/>
      <c r="S91" s="47">
        <v>0.73888888888888893</v>
      </c>
      <c r="T91" s="48">
        <v>0.75640046296296304</v>
      </c>
      <c r="U91" s="111">
        <v>5.1666666666666217</v>
      </c>
      <c r="V91" s="112">
        <v>25.218182810524588</v>
      </c>
      <c r="W91" s="113"/>
      <c r="X91" s="116"/>
      <c r="Y91" s="332"/>
      <c r="Z91" s="333"/>
      <c r="AA91" s="117">
        <f t="shared" si="41"/>
        <v>-287.67133960763204</v>
      </c>
      <c r="AB91" s="110">
        <f t="shared" si="42"/>
        <v>0.90410955346412269</v>
      </c>
      <c r="AC91" s="328"/>
    </row>
    <row r="92" spans="1:29" ht="15.75" customHeight="1">
      <c r="A92" s="357"/>
      <c r="B92" s="100" t="s">
        <v>120</v>
      </c>
      <c r="C92" s="330" t="s">
        <v>145</v>
      </c>
      <c r="D92" s="331"/>
      <c r="E92" s="101">
        <v>17.22</v>
      </c>
      <c r="F92" s="102">
        <v>1309</v>
      </c>
      <c r="G92" s="103">
        <f t="shared" si="43"/>
        <v>22540.98</v>
      </c>
      <c r="H92" s="26"/>
      <c r="I92" s="104">
        <v>3</v>
      </c>
      <c r="J92" s="105">
        <v>3300</v>
      </c>
      <c r="K92" s="106">
        <f t="shared" si="44"/>
        <v>1100</v>
      </c>
      <c r="L92" s="107">
        <v>3</v>
      </c>
      <c r="M92" s="105">
        <f>F92/V92*60</f>
        <v>2991.2890563964497</v>
      </c>
      <c r="N92" s="106">
        <f t="shared" si="37"/>
        <v>997.09635213214995</v>
      </c>
      <c r="O92" s="108">
        <f t="shared" si="38"/>
        <v>0</v>
      </c>
      <c r="P92" s="109">
        <f t="shared" si="39"/>
        <v>-102.90364786785005</v>
      </c>
      <c r="Q92" s="110">
        <f t="shared" si="40"/>
        <v>0.90645122921104537</v>
      </c>
      <c r="R92" s="323"/>
      <c r="S92" s="47">
        <v>0.7597222222222223</v>
      </c>
      <c r="T92" s="48">
        <v>0.77795138888888893</v>
      </c>
      <c r="U92" s="111">
        <v>4.783333333333335</v>
      </c>
      <c r="V92" s="112">
        <v>26.2562388720185</v>
      </c>
      <c r="W92" s="113"/>
      <c r="X92" s="116"/>
      <c r="Y92" s="332"/>
      <c r="Z92" s="333"/>
      <c r="AA92" s="117">
        <f t="shared" si="41"/>
        <v>-308.71094360355028</v>
      </c>
      <c r="AB92" s="110">
        <f t="shared" si="42"/>
        <v>0.90645122921104537</v>
      </c>
      <c r="AC92" s="328"/>
    </row>
    <row r="93" spans="1:29" ht="15.75" customHeight="1">
      <c r="A93" s="357"/>
      <c r="B93" s="100" t="s">
        <v>120</v>
      </c>
      <c r="C93" s="330" t="s">
        <v>146</v>
      </c>
      <c r="D93" s="331"/>
      <c r="E93" s="101">
        <v>22.28</v>
      </c>
      <c r="F93" s="102">
        <v>1917</v>
      </c>
      <c r="G93" s="103">
        <f t="shared" si="43"/>
        <v>42710.76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2989.8</v>
      </c>
      <c r="N93" s="106">
        <f t="shared" si="37"/>
        <v>597.96</v>
      </c>
      <c r="O93" s="108">
        <f t="shared" si="38"/>
        <v>0</v>
      </c>
      <c r="P93" s="109">
        <f t="shared" si="39"/>
        <v>-62.039999999999964</v>
      </c>
      <c r="Q93" s="110">
        <f t="shared" si="40"/>
        <v>0.90600000000000003</v>
      </c>
      <c r="R93" s="323"/>
      <c r="S93" s="47">
        <v>0.78194444444444455</v>
      </c>
      <c r="T93" s="48">
        <v>0.80865740740740755</v>
      </c>
      <c r="U93" s="111">
        <v>5.7500000000000995</v>
      </c>
      <c r="V93" s="112">
        <v>38.470800722456346</v>
      </c>
      <c r="W93" s="113"/>
      <c r="X93" s="116"/>
      <c r="Y93" s="332"/>
      <c r="Z93" s="333"/>
      <c r="AA93" s="117">
        <f t="shared" si="41"/>
        <v>-310.19999999999982</v>
      </c>
      <c r="AB93" s="110">
        <f t="shared" si="42"/>
        <v>0.90600000000000003</v>
      </c>
      <c r="AC93" s="328"/>
    </row>
    <row r="94" spans="1:29" ht="15.75" customHeight="1">
      <c r="A94" s="358"/>
      <c r="B94" s="100" t="s">
        <v>120</v>
      </c>
      <c r="C94" s="330" t="s">
        <v>147</v>
      </c>
      <c r="D94" s="331"/>
      <c r="E94" s="101">
        <v>17.89</v>
      </c>
      <c r="F94" s="102">
        <v>5875</v>
      </c>
      <c r="G94" s="103">
        <f t="shared" si="43"/>
        <v>105103.75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2989.8</v>
      </c>
      <c r="N94" s="106">
        <f t="shared" si="37"/>
        <v>747.45</v>
      </c>
      <c r="O94" s="108">
        <f t="shared" si="38"/>
        <v>0</v>
      </c>
      <c r="P94" s="109">
        <f t="shared" si="39"/>
        <v>-77.549999999999955</v>
      </c>
      <c r="Q94" s="110">
        <f t="shared" si="40"/>
        <v>0.90600000000000003</v>
      </c>
      <c r="R94" s="323"/>
      <c r="S94" s="47">
        <v>0.81180555555555567</v>
      </c>
      <c r="T94" s="48">
        <v>0.8936805555555557</v>
      </c>
      <c r="U94" s="111">
        <v>4.5333333333332959</v>
      </c>
      <c r="V94" s="112">
        <v>117.9008629339755</v>
      </c>
      <c r="W94" s="113"/>
      <c r="X94" s="116"/>
      <c r="Y94" s="332"/>
      <c r="Z94" s="333"/>
      <c r="AA94" s="117">
        <f t="shared" si="41"/>
        <v>-310.19999999999982</v>
      </c>
      <c r="AB94" s="110">
        <f t="shared" si="42"/>
        <v>0.90600000000000003</v>
      </c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45">AVERAGE(I90:I105)</f>
        <v>4.2</v>
      </c>
      <c r="J106" s="137">
        <f t="shared" si="45"/>
        <v>3180</v>
      </c>
      <c r="K106" s="138">
        <f t="shared" ref="K106" si="46">J106/I106</f>
        <v>757.14285714285711</v>
      </c>
      <c r="L106" s="136">
        <f t="shared" ref="L106:M106" si="47">AVERAGE(L90:L105)</f>
        <v>4.2</v>
      </c>
      <c r="M106" s="137">
        <f t="shared" si="47"/>
        <v>2878.2186931350561</v>
      </c>
      <c r="N106" s="138">
        <f t="shared" ref="N106:N112" si="48">M106/L106</f>
        <v>685.29016503215621</v>
      </c>
      <c r="O106" s="139">
        <f t="shared" ref="O106:O112" si="49">L106-I106</f>
        <v>0</v>
      </c>
      <c r="P106" s="140">
        <f t="shared" ref="P106:P112" si="50">N106-K106</f>
        <v>-71.8526921107009</v>
      </c>
      <c r="Q106" s="141">
        <f t="shared" ref="Q106:Q112" si="51">N106/K106</f>
        <v>0.9051002179669988</v>
      </c>
      <c r="R106" s="324"/>
      <c r="S106" s="142">
        <v>0.70833333333333337</v>
      </c>
      <c r="T106" s="143">
        <v>0.8936805555555557</v>
      </c>
      <c r="U106" s="144"/>
      <c r="V106" s="166"/>
      <c r="W106" s="99"/>
      <c r="X106" s="69"/>
      <c r="Y106" s="354"/>
      <c r="Z106" s="355"/>
      <c r="AA106" s="168">
        <f t="shared" ref="AA106:AA112" si="52">M106-J106</f>
        <v>-301.78130686494387</v>
      </c>
      <c r="AB106" s="141">
        <f t="shared" ref="AB106:AB112" si="53">M106/J106</f>
        <v>0.9051002179669988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152</v>
      </c>
      <c r="D107" s="321"/>
      <c r="E107" s="147">
        <v>14.03</v>
      </c>
      <c r="F107" s="97">
        <v>316</v>
      </c>
      <c r="G107" s="148">
        <f t="shared" ref="G107:G112" si="54">E107*F107</f>
        <v>4433.4799999999996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2" si="55">F107/V107*60</f>
        <v>2715.3250361065093</v>
      </c>
      <c r="N107" s="152">
        <f t="shared" si="48"/>
        <v>905.10834536883647</v>
      </c>
      <c r="O107" s="154">
        <f t="shared" si="49"/>
        <v>0</v>
      </c>
      <c r="P107" s="155">
        <f t="shared" si="50"/>
        <v>-94.891654631163533</v>
      </c>
      <c r="Q107" s="156">
        <f t="shared" si="51"/>
        <v>0.90510834536883644</v>
      </c>
      <c r="R107" s="322">
        <f>Q123</f>
        <v>0.89182383889682904</v>
      </c>
      <c r="S107" s="157">
        <v>0.76111111111111107</v>
      </c>
      <c r="T107" s="158">
        <v>0.76594907407407409</v>
      </c>
      <c r="U107" s="159"/>
      <c r="V107" s="160">
        <v>6.9825894682526295</v>
      </c>
      <c r="W107" s="161"/>
      <c r="X107" s="162"/>
      <c r="Y107" s="325"/>
      <c r="Z107" s="326"/>
      <c r="AA107" s="115">
        <f t="shared" si="52"/>
        <v>-284.67496389349071</v>
      </c>
      <c r="AB107" s="156">
        <f t="shared" si="53"/>
        <v>0.90510834536883644</v>
      </c>
      <c r="AC107" s="327">
        <f>AB123</f>
        <v>0.89182383889682904</v>
      </c>
    </row>
    <row r="108" spans="1:29" ht="15.75" customHeight="1">
      <c r="A108" s="318"/>
      <c r="B108" s="100" t="s">
        <v>120</v>
      </c>
      <c r="C108" s="330" t="s">
        <v>157</v>
      </c>
      <c r="D108" s="331"/>
      <c r="E108" s="101">
        <v>16.66</v>
      </c>
      <c r="F108" s="102">
        <v>258</v>
      </c>
      <c r="G108" s="103">
        <f t="shared" si="54"/>
        <v>4298.28</v>
      </c>
      <c r="H108" s="26">
        <v>3</v>
      </c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 t="shared" si="55"/>
        <v>3192.4278973714536</v>
      </c>
      <c r="N108" s="106">
        <f t="shared" si="48"/>
        <v>638.48557947429072</v>
      </c>
      <c r="O108" s="108">
        <f t="shared" si="49"/>
        <v>0</v>
      </c>
      <c r="P108" s="109">
        <f t="shared" si="50"/>
        <v>-81.514420525709284</v>
      </c>
      <c r="Q108" s="110">
        <f t="shared" si="51"/>
        <v>0.88678552704762603</v>
      </c>
      <c r="R108" s="323"/>
      <c r="S108" s="47">
        <v>0.77569444444444435</v>
      </c>
      <c r="T108" s="48">
        <v>0.77905092592592584</v>
      </c>
      <c r="U108" s="111">
        <v>15</v>
      </c>
      <c r="V108" s="112">
        <v>4.848974040336433</v>
      </c>
      <c r="W108" s="113"/>
      <c r="X108" s="116"/>
      <c r="Y108" s="332"/>
      <c r="Z108" s="333"/>
      <c r="AA108" s="117">
        <f t="shared" si="52"/>
        <v>-407.57210262854642</v>
      </c>
      <c r="AB108" s="110">
        <f t="shared" si="53"/>
        <v>0.88678552704762603</v>
      </c>
      <c r="AC108" s="328"/>
    </row>
    <row r="109" spans="1:29" ht="15.75" customHeight="1">
      <c r="A109" s="318"/>
      <c r="B109" s="100" t="s">
        <v>120</v>
      </c>
      <c r="C109" s="330" t="s">
        <v>153</v>
      </c>
      <c r="D109" s="331"/>
      <c r="E109" s="101">
        <v>14.28</v>
      </c>
      <c r="F109" s="102">
        <v>3032</v>
      </c>
      <c r="G109" s="103">
        <f t="shared" si="54"/>
        <v>43296.959999999999</v>
      </c>
      <c r="H109" s="26">
        <v>2</v>
      </c>
      <c r="I109" s="104">
        <v>3</v>
      </c>
      <c r="J109" s="105">
        <v>3600</v>
      </c>
      <c r="K109" s="106">
        <f t="shared" si="44"/>
        <v>1200</v>
      </c>
      <c r="L109" s="107">
        <v>3</v>
      </c>
      <c r="M109" s="105">
        <f t="shared" si="55"/>
        <v>3188.3282678776445</v>
      </c>
      <c r="N109" s="106">
        <f t="shared" si="48"/>
        <v>1062.7760892925482</v>
      </c>
      <c r="O109" s="108">
        <f t="shared" si="49"/>
        <v>0</v>
      </c>
      <c r="P109" s="109">
        <f t="shared" si="50"/>
        <v>-137.22391070745175</v>
      </c>
      <c r="Q109" s="110">
        <f t="shared" si="51"/>
        <v>0.88564674107712349</v>
      </c>
      <c r="R109" s="323"/>
      <c r="S109" s="47">
        <v>0.78888888888888875</v>
      </c>
      <c r="T109" s="48">
        <v>0.82850694444444428</v>
      </c>
      <c r="U109" s="111">
        <v>15</v>
      </c>
      <c r="V109" s="112">
        <v>57.058114696921599</v>
      </c>
      <c r="W109" s="113"/>
      <c r="X109" s="116"/>
      <c r="Y109" s="332"/>
      <c r="Z109" s="333"/>
      <c r="AA109" s="117">
        <f t="shared" si="52"/>
        <v>-411.67173212235548</v>
      </c>
      <c r="AB109" s="110">
        <f t="shared" si="53"/>
        <v>0.88564674107712349</v>
      </c>
      <c r="AC109" s="328"/>
    </row>
    <row r="110" spans="1:29" ht="15.75" customHeight="1">
      <c r="A110" s="318"/>
      <c r="B110" s="100" t="s">
        <v>120</v>
      </c>
      <c r="C110" s="330" t="s">
        <v>157</v>
      </c>
      <c r="D110" s="331"/>
      <c r="E110" s="101">
        <v>16.66</v>
      </c>
      <c r="F110" s="102">
        <v>2331</v>
      </c>
      <c r="G110" s="103">
        <f t="shared" si="54"/>
        <v>38834.46</v>
      </c>
      <c r="H110" s="26"/>
      <c r="I110" s="104">
        <v>5</v>
      </c>
      <c r="J110" s="105">
        <v>3600</v>
      </c>
      <c r="K110" s="106">
        <f t="shared" si="44"/>
        <v>720</v>
      </c>
      <c r="L110" s="107">
        <v>5</v>
      </c>
      <c r="M110" s="105">
        <f t="shared" si="55"/>
        <v>3192.4278973714531</v>
      </c>
      <c r="N110" s="106">
        <f t="shared" si="48"/>
        <v>638.4855794742906</v>
      </c>
      <c r="O110" s="108">
        <f t="shared" si="49"/>
        <v>0</v>
      </c>
      <c r="P110" s="109">
        <f t="shared" si="50"/>
        <v>-81.514420525709397</v>
      </c>
      <c r="Q110" s="110">
        <f t="shared" si="51"/>
        <v>0.88678552704762581</v>
      </c>
      <c r="R110" s="323"/>
      <c r="S110" s="47">
        <v>0.83888888888888868</v>
      </c>
      <c r="T110" s="48">
        <v>0.86930555555555533</v>
      </c>
      <c r="U110" s="111">
        <v>14.949999999999939</v>
      </c>
      <c r="V110" s="112">
        <v>43.809916620248941</v>
      </c>
      <c r="W110" s="113"/>
      <c r="X110" s="116"/>
      <c r="Y110" s="332"/>
      <c r="Z110" s="333"/>
      <c r="AA110" s="117">
        <f t="shared" si="52"/>
        <v>-407.57210262854687</v>
      </c>
      <c r="AB110" s="110">
        <f t="shared" si="53"/>
        <v>0.88678552704762592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8426</v>
      </c>
      <c r="G111" s="103">
        <f t="shared" si="54"/>
        <v>118216.78</v>
      </c>
      <c r="H111" s="13"/>
      <c r="I111" s="104">
        <v>3</v>
      </c>
      <c r="J111" s="105">
        <v>3000</v>
      </c>
      <c r="K111" s="106">
        <f t="shared" si="44"/>
        <v>1000</v>
      </c>
      <c r="L111" s="107">
        <v>3</v>
      </c>
      <c r="M111" s="105">
        <f t="shared" si="55"/>
        <v>2715.9085137853849</v>
      </c>
      <c r="N111" s="106">
        <f t="shared" si="48"/>
        <v>905.3028379284616</v>
      </c>
      <c r="O111" s="108">
        <f t="shared" si="49"/>
        <v>0</v>
      </c>
      <c r="P111" s="109">
        <f t="shared" si="50"/>
        <v>-94.697162071538401</v>
      </c>
      <c r="Q111" s="110">
        <f t="shared" si="51"/>
        <v>0.90530283792846156</v>
      </c>
      <c r="R111" s="323"/>
      <c r="S111" s="47">
        <v>0.87916666666666643</v>
      </c>
      <c r="T111" s="48">
        <v>1.0084259259259256</v>
      </c>
      <c r="U111" s="111">
        <v>15</v>
      </c>
      <c r="V111" s="112">
        <v>186.14765461866</v>
      </c>
      <c r="W111" s="113"/>
      <c r="X111" s="116"/>
      <c r="Y111" s="332"/>
      <c r="Z111" s="333"/>
      <c r="AA111" s="117">
        <f t="shared" si="52"/>
        <v>-284.09148621461509</v>
      </c>
      <c r="AB111" s="110">
        <f t="shared" si="53"/>
        <v>0.90530283792846167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8312</v>
      </c>
      <c r="G112" s="121">
        <f t="shared" si="54"/>
        <v>118695.36</v>
      </c>
      <c r="H112" s="122"/>
      <c r="I112" s="104">
        <v>3</v>
      </c>
      <c r="J112" s="105">
        <v>3600</v>
      </c>
      <c r="K112" s="106">
        <f t="shared" si="44"/>
        <v>1200</v>
      </c>
      <c r="L112" s="107">
        <v>3</v>
      </c>
      <c r="M112" s="105">
        <f t="shared" si="55"/>
        <v>3188.7887009828646</v>
      </c>
      <c r="N112" s="106">
        <f t="shared" si="48"/>
        <v>1062.9295669942883</v>
      </c>
      <c r="O112" s="108">
        <f t="shared" si="49"/>
        <v>0</v>
      </c>
      <c r="P112" s="109">
        <f t="shared" si="50"/>
        <v>-137.07043300571172</v>
      </c>
      <c r="Q112" s="110">
        <f t="shared" si="51"/>
        <v>0.88577463916190691</v>
      </c>
      <c r="R112" s="323"/>
      <c r="S112" s="47">
        <v>1.0187499999999998</v>
      </c>
      <c r="T112" s="120">
        <v>1.1273495370370368</v>
      </c>
      <c r="U112" s="111">
        <v>14.866666666666859</v>
      </c>
      <c r="V112" s="112">
        <v>156.39794503984601</v>
      </c>
      <c r="W112" s="113"/>
      <c r="X112" s="116"/>
      <c r="Y112" s="332"/>
      <c r="Z112" s="333"/>
      <c r="AA112" s="117">
        <f t="shared" si="52"/>
        <v>-411.21129901713539</v>
      </c>
      <c r="AB112" s="110">
        <f t="shared" si="53"/>
        <v>0.8857746391619068</v>
      </c>
      <c r="AC112" s="328"/>
    </row>
    <row r="113" spans="1:29" ht="15.75" customHeight="1">
      <c r="A113" s="318"/>
      <c r="B113" s="100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47"/>
      <c r="T113" s="120"/>
      <c r="U113" s="111"/>
      <c r="V113" s="112"/>
      <c r="W113" s="113"/>
      <c r="X113" s="116"/>
      <c r="Y113" s="332"/>
      <c r="Z113" s="333"/>
      <c r="AA113" s="117"/>
      <c r="AB113" s="110"/>
      <c r="AC113" s="328"/>
    </row>
    <row r="114" spans="1:29" ht="15.75" customHeight="1">
      <c r="A114" s="318"/>
      <c r="B114" s="100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47"/>
      <c r="T114" s="120"/>
      <c r="U114" s="111"/>
      <c r="V114" s="112"/>
      <c r="W114" s="113"/>
      <c r="X114" s="116"/>
      <c r="Y114" s="332"/>
      <c r="Z114" s="333"/>
      <c r="AA114" s="117"/>
      <c r="AB114" s="110"/>
      <c r="AC114" s="328"/>
    </row>
    <row r="115" spans="1:29" ht="15.75" customHeight="1">
      <c r="A115" s="318"/>
      <c r="B115" s="100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47"/>
      <c r="T115" s="120"/>
      <c r="U115" s="111"/>
      <c r="V115" s="112"/>
      <c r="W115" s="113"/>
      <c r="X115" s="116"/>
      <c r="Y115" s="332"/>
      <c r="Z115" s="333"/>
      <c r="AA115" s="117"/>
      <c r="AB115" s="110"/>
      <c r="AC115" s="328"/>
    </row>
    <row r="116" spans="1:29" ht="15.75" customHeight="1">
      <c r="A116" s="318"/>
      <c r="B116" s="100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47"/>
      <c r="T116" s="120"/>
      <c r="U116" s="111"/>
      <c r="V116" s="112"/>
      <c r="W116" s="113"/>
      <c r="X116" s="116"/>
      <c r="Y116" s="332"/>
      <c r="Z116" s="333"/>
      <c r="AA116" s="117"/>
      <c r="AB116" s="110"/>
      <c r="AC116" s="328"/>
    </row>
    <row r="117" spans="1:29" ht="15.75" customHeight="1">
      <c r="A117" s="318"/>
      <c r="B117" s="100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47"/>
      <c r="T117" s="120"/>
      <c r="U117" s="111"/>
      <c r="V117" s="112"/>
      <c r="W117" s="126"/>
      <c r="X117" s="127"/>
      <c r="Y117" s="332"/>
      <c r="Z117" s="333"/>
      <c r="AA117" s="117"/>
      <c r="AB117" s="110"/>
      <c r="AC117" s="328"/>
    </row>
    <row r="118" spans="1:29" ht="15.75" customHeight="1">
      <c r="A118" s="318"/>
      <c r="B118" s="100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47"/>
      <c r="T118" s="120"/>
      <c r="U118" s="111"/>
      <c r="V118" s="112"/>
      <c r="W118" s="126"/>
      <c r="X118" s="127"/>
      <c r="Y118" s="332"/>
      <c r="Z118" s="333"/>
      <c r="AA118" s="117"/>
      <c r="AB118" s="110"/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56">AVERAGE(I107:I122)</f>
        <v>3.6666666666666665</v>
      </c>
      <c r="J123" s="137">
        <f t="shared" si="56"/>
        <v>3400</v>
      </c>
      <c r="K123" s="138">
        <f t="shared" ref="K123" si="57">J123/I123</f>
        <v>927.27272727272737</v>
      </c>
      <c r="L123" s="136">
        <f t="shared" ref="L123:M123" si="58">AVERAGE(L107:L122)</f>
        <v>3.6666666666666665</v>
      </c>
      <c r="M123" s="137">
        <f t="shared" si="58"/>
        <v>3032.2010522492187</v>
      </c>
      <c r="N123" s="138">
        <f t="shared" ref="N123:N137" si="59">M123/L123</f>
        <v>826.96392334069606</v>
      </c>
      <c r="O123" s="139">
        <f t="shared" ref="O123:O137" si="60">L123-I123</f>
        <v>0</v>
      </c>
      <c r="P123" s="140">
        <f t="shared" ref="P123:P137" si="61">N123-K123</f>
        <v>-100.30880393203131</v>
      </c>
      <c r="Q123" s="141">
        <f t="shared" ref="Q123:Q137" si="62">N123/K123</f>
        <v>0.89182383889682904</v>
      </c>
      <c r="R123" s="324"/>
      <c r="S123" s="142">
        <v>0.76111111111111107</v>
      </c>
      <c r="T123" s="143">
        <v>1.1273495370370368</v>
      </c>
      <c r="U123" s="144"/>
      <c r="V123" s="166"/>
      <c r="W123" s="99"/>
      <c r="X123" s="69"/>
      <c r="Y123" s="354"/>
      <c r="Z123" s="355"/>
      <c r="AA123" s="168">
        <f t="shared" ref="AA123:AA137" si="63">M123-J123</f>
        <v>-367.79894775078128</v>
      </c>
      <c r="AB123" s="141">
        <f t="shared" ref="AB123:AB137" si="64">M123/J123</f>
        <v>0.89182383889682904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154</v>
      </c>
      <c r="D124" s="321"/>
      <c r="E124" s="147">
        <v>25.03</v>
      </c>
      <c r="F124" s="97">
        <v>605</v>
      </c>
      <c r="G124" s="148">
        <f t="shared" ref="G124:G137" si="65">E124*F124</f>
        <v>15143.150000000001</v>
      </c>
      <c r="H124" s="149">
        <v>2</v>
      </c>
      <c r="I124" s="150">
        <v>5</v>
      </c>
      <c r="J124" s="151">
        <v>3600</v>
      </c>
      <c r="K124" s="152">
        <f>J124/I124</f>
        <v>720</v>
      </c>
      <c r="L124" s="153">
        <v>5</v>
      </c>
      <c r="M124" s="151">
        <f t="shared" ref="M124:M137" si="66">F124/V124*60</f>
        <v>3198.050326589922</v>
      </c>
      <c r="N124" s="152">
        <f t="shared" si="59"/>
        <v>639.61006531798444</v>
      </c>
      <c r="O124" s="154">
        <f t="shared" si="60"/>
        <v>0</v>
      </c>
      <c r="P124" s="155">
        <f t="shared" si="61"/>
        <v>-80.389934682015564</v>
      </c>
      <c r="Q124" s="156">
        <f t="shared" si="62"/>
        <v>0.88834731294164504</v>
      </c>
      <c r="R124" s="322">
        <f>Q140</f>
        <v>0.88904805424928568</v>
      </c>
      <c r="S124" s="157">
        <v>0.70833333333333337</v>
      </c>
      <c r="T124" s="158">
        <v>0.71621527777777783</v>
      </c>
      <c r="U124" s="159"/>
      <c r="V124" s="160">
        <v>11.350665653441</v>
      </c>
      <c r="W124" s="158"/>
      <c r="X124" s="169"/>
      <c r="Y124" s="325"/>
      <c r="Z124" s="326"/>
      <c r="AA124" s="171">
        <f t="shared" si="63"/>
        <v>-401.94967341007805</v>
      </c>
      <c r="AB124" s="156">
        <f t="shared" si="64"/>
        <v>0.88834731294164504</v>
      </c>
      <c r="AC124" s="327">
        <f>AB140</f>
        <v>0.88904805424928579</v>
      </c>
    </row>
    <row r="125" spans="1:29" ht="15.75" customHeight="1">
      <c r="A125" s="357"/>
      <c r="B125" s="100" t="s">
        <v>120</v>
      </c>
      <c r="C125" s="330" t="s">
        <v>155</v>
      </c>
      <c r="D125" s="331"/>
      <c r="E125" s="101">
        <v>18.18</v>
      </c>
      <c r="F125" s="102">
        <v>674</v>
      </c>
      <c r="G125" s="103">
        <f t="shared" si="65"/>
        <v>12253.32</v>
      </c>
      <c r="H125" s="26">
        <v>2</v>
      </c>
      <c r="I125" s="104">
        <v>3</v>
      </c>
      <c r="J125" s="105">
        <v>3000</v>
      </c>
      <c r="K125" s="106">
        <f t="shared" si="44"/>
        <v>1000</v>
      </c>
      <c r="L125" s="107">
        <v>3</v>
      </c>
      <c r="M125" s="105">
        <f t="shared" si="66"/>
        <v>2718.7088803998249</v>
      </c>
      <c r="N125" s="106">
        <f t="shared" si="59"/>
        <v>906.23629346660834</v>
      </c>
      <c r="O125" s="108">
        <f t="shared" si="60"/>
        <v>0</v>
      </c>
      <c r="P125" s="109">
        <f t="shared" si="61"/>
        <v>-93.763706533391655</v>
      </c>
      <c r="Q125" s="110">
        <f t="shared" si="62"/>
        <v>0.90623629346660839</v>
      </c>
      <c r="R125" s="323"/>
      <c r="S125" s="47">
        <v>0.72638888888888886</v>
      </c>
      <c r="T125" s="48">
        <v>0.73671296296296296</v>
      </c>
      <c r="U125" s="111">
        <v>14.649999999999892</v>
      </c>
      <c r="V125" s="112">
        <v>14.874707730403529</v>
      </c>
      <c r="W125" s="113"/>
      <c r="X125" s="13"/>
      <c r="Y125" s="332"/>
      <c r="Z125" s="333"/>
      <c r="AA125" s="172">
        <f t="shared" si="63"/>
        <v>-281.29111960017508</v>
      </c>
      <c r="AB125" s="110">
        <f t="shared" si="64"/>
        <v>0.90623629346660828</v>
      </c>
      <c r="AC125" s="328"/>
    </row>
    <row r="126" spans="1:29" ht="15.75" customHeight="1">
      <c r="A126" s="357"/>
      <c r="B126" s="100" t="s">
        <v>120</v>
      </c>
      <c r="C126" s="330" t="s">
        <v>158</v>
      </c>
      <c r="D126" s="331"/>
      <c r="E126" s="101">
        <v>30</v>
      </c>
      <c r="F126" s="102">
        <v>852</v>
      </c>
      <c r="G126" s="103">
        <f t="shared" si="65"/>
        <v>25560</v>
      </c>
      <c r="H126" s="26">
        <v>2</v>
      </c>
      <c r="I126" s="104">
        <v>4</v>
      </c>
      <c r="J126" s="105">
        <v>3600</v>
      </c>
      <c r="K126" s="106">
        <f t="shared" si="44"/>
        <v>900</v>
      </c>
      <c r="L126" s="107">
        <v>4</v>
      </c>
      <c r="M126" s="105">
        <f t="shared" si="66"/>
        <v>3191.0399999999986</v>
      </c>
      <c r="N126" s="106">
        <f t="shared" si="59"/>
        <v>797.75999999999965</v>
      </c>
      <c r="O126" s="108">
        <f t="shared" si="60"/>
        <v>0</v>
      </c>
      <c r="P126" s="109">
        <f t="shared" si="61"/>
        <v>-102.24000000000035</v>
      </c>
      <c r="Q126" s="110">
        <f t="shared" si="62"/>
        <v>0.88639999999999963</v>
      </c>
      <c r="R126" s="323"/>
      <c r="S126" s="47">
        <v>0.74652777777777768</v>
      </c>
      <c r="T126" s="48">
        <v>0.7576504629629629</v>
      </c>
      <c r="U126" s="111">
        <v>15</v>
      </c>
      <c r="V126" s="112">
        <v>16.019855595667877</v>
      </c>
      <c r="W126" s="113"/>
      <c r="X126" s="13"/>
      <c r="Y126" s="332"/>
      <c r="Z126" s="333"/>
      <c r="AA126" s="172">
        <f t="shared" si="63"/>
        <v>-408.9600000000014</v>
      </c>
      <c r="AB126" s="110">
        <f t="shared" si="64"/>
        <v>0.88639999999999963</v>
      </c>
      <c r="AC126" s="328"/>
    </row>
    <row r="127" spans="1:29" ht="15.75" customHeight="1">
      <c r="A127" s="357"/>
      <c r="B127" s="100" t="s">
        <v>120</v>
      </c>
      <c r="C127" s="330" t="s">
        <v>159</v>
      </c>
      <c r="D127" s="331"/>
      <c r="E127" s="101">
        <v>24.82</v>
      </c>
      <c r="F127" s="102">
        <v>839</v>
      </c>
      <c r="G127" s="103">
        <f t="shared" si="65"/>
        <v>20823.98</v>
      </c>
      <c r="H127" s="26">
        <v>2</v>
      </c>
      <c r="I127" s="104">
        <v>5</v>
      </c>
      <c r="J127" s="105">
        <v>3600</v>
      </c>
      <c r="K127" s="106">
        <f t="shared" si="44"/>
        <v>720</v>
      </c>
      <c r="L127" s="107">
        <v>5</v>
      </c>
      <c r="M127" s="105">
        <f t="shared" si="66"/>
        <v>3187.0882883712943</v>
      </c>
      <c r="N127" s="106">
        <f t="shared" si="59"/>
        <v>637.41765767425886</v>
      </c>
      <c r="O127" s="108">
        <f t="shared" si="60"/>
        <v>0</v>
      </c>
      <c r="P127" s="109">
        <f t="shared" si="61"/>
        <v>-82.582342325741138</v>
      </c>
      <c r="Q127" s="110">
        <f t="shared" si="62"/>
        <v>0.88530230232535956</v>
      </c>
      <c r="R127" s="323"/>
      <c r="S127" s="47">
        <v>0.76805555555555538</v>
      </c>
      <c r="T127" s="48">
        <v>0.7790162037037035</v>
      </c>
      <c r="U127" s="111">
        <v>14.983333333333171</v>
      </c>
      <c r="V127" s="112">
        <v>15.7949813262705</v>
      </c>
      <c r="W127" s="113"/>
      <c r="X127" s="13"/>
      <c r="Y127" s="332"/>
      <c r="Z127" s="333"/>
      <c r="AA127" s="172">
        <f t="shared" si="63"/>
        <v>-412.91171162870569</v>
      </c>
      <c r="AB127" s="110">
        <f t="shared" si="64"/>
        <v>0.88530230232535956</v>
      </c>
      <c r="AC127" s="328"/>
    </row>
    <row r="128" spans="1:29" ht="15.75" customHeight="1">
      <c r="A128" s="358"/>
      <c r="B128" s="100" t="s">
        <v>120</v>
      </c>
      <c r="C128" s="330" t="s">
        <v>162</v>
      </c>
      <c r="D128" s="331"/>
      <c r="E128" s="101">
        <v>18.18</v>
      </c>
      <c r="F128" s="102">
        <v>1078</v>
      </c>
      <c r="G128" s="103">
        <f t="shared" si="65"/>
        <v>19598.04</v>
      </c>
      <c r="H128" s="26">
        <v>2</v>
      </c>
      <c r="I128" s="104">
        <v>3</v>
      </c>
      <c r="J128" s="105">
        <v>3600</v>
      </c>
      <c r="K128" s="106">
        <f t="shared" si="44"/>
        <v>1200</v>
      </c>
      <c r="L128" s="107">
        <v>3</v>
      </c>
      <c r="M128" s="105">
        <f t="shared" si="66"/>
        <v>3191.8977986702821</v>
      </c>
      <c r="N128" s="106">
        <f t="shared" si="59"/>
        <v>1063.9659328900941</v>
      </c>
      <c r="O128" s="108">
        <f t="shared" si="60"/>
        <v>0</v>
      </c>
      <c r="P128" s="109">
        <f t="shared" si="61"/>
        <v>-136.03406710990589</v>
      </c>
      <c r="Q128" s="110">
        <f t="shared" si="62"/>
        <v>0.88663827740841172</v>
      </c>
      <c r="R128" s="323"/>
      <c r="S128" s="47">
        <v>0.78888888888888864</v>
      </c>
      <c r="T128" s="48">
        <v>0.80295138888888862</v>
      </c>
      <c r="U128" s="111">
        <v>15</v>
      </c>
      <c r="V128" s="112">
        <v>20.263806700498101</v>
      </c>
      <c r="W128" s="113"/>
      <c r="X128" s="116"/>
      <c r="Y128" s="332"/>
      <c r="Z128" s="333"/>
      <c r="AA128" s="172">
        <f t="shared" si="63"/>
        <v>-408.1022013297179</v>
      </c>
      <c r="AB128" s="110">
        <f t="shared" si="64"/>
        <v>0.88663827740841172</v>
      </c>
      <c r="AC128" s="328"/>
    </row>
    <row r="129" spans="1:29" ht="15.75" customHeight="1">
      <c r="A129" s="358"/>
      <c r="B129" s="100" t="s">
        <v>120</v>
      </c>
      <c r="C129" s="330" t="s">
        <v>160</v>
      </c>
      <c r="D129" s="331"/>
      <c r="E129" s="101">
        <v>18.18</v>
      </c>
      <c r="F129" s="102">
        <v>451</v>
      </c>
      <c r="G129" s="121">
        <f t="shared" si="65"/>
        <v>8199.18</v>
      </c>
      <c r="H129" s="26">
        <v>2</v>
      </c>
      <c r="I129" s="104">
        <v>3</v>
      </c>
      <c r="J129" s="105">
        <v>3600</v>
      </c>
      <c r="K129" s="106">
        <f t="shared" si="44"/>
        <v>1200</v>
      </c>
      <c r="L129" s="107">
        <v>3</v>
      </c>
      <c r="M129" s="105">
        <f t="shared" si="66"/>
        <v>3193.7960598015247</v>
      </c>
      <c r="N129" s="106">
        <f t="shared" si="59"/>
        <v>1064.5986866005082</v>
      </c>
      <c r="O129" s="108">
        <f t="shared" si="60"/>
        <v>0</v>
      </c>
      <c r="P129" s="109">
        <f t="shared" si="61"/>
        <v>-135.40131339949176</v>
      </c>
      <c r="Q129" s="110">
        <f t="shared" si="62"/>
        <v>0.88716557216709024</v>
      </c>
      <c r="R129" s="323"/>
      <c r="S129" s="47">
        <v>0.81319444444444411</v>
      </c>
      <c r="T129" s="120">
        <v>0.81907407407407373</v>
      </c>
      <c r="U129" s="111">
        <v>14.749999999999908</v>
      </c>
      <c r="V129" s="112">
        <v>8.472676242728415</v>
      </c>
      <c r="W129" s="113"/>
      <c r="X129" s="50"/>
      <c r="Y129" s="332"/>
      <c r="Z129" s="333"/>
      <c r="AA129" s="172">
        <f t="shared" si="63"/>
        <v>-406.20394019847527</v>
      </c>
      <c r="AB129" s="110">
        <f t="shared" si="64"/>
        <v>0.88716557216709024</v>
      </c>
      <c r="AC129" s="328"/>
    </row>
    <row r="130" spans="1:29" ht="15.75" customHeight="1">
      <c r="A130" s="358"/>
      <c r="B130" s="100" t="s">
        <v>120</v>
      </c>
      <c r="C130" s="330" t="s">
        <v>161</v>
      </c>
      <c r="D130" s="331"/>
      <c r="E130" s="101">
        <v>16.7</v>
      </c>
      <c r="F130" s="102">
        <v>1836</v>
      </c>
      <c r="G130" s="121">
        <f t="shared" si="65"/>
        <v>30661.199999999997</v>
      </c>
      <c r="H130" s="26"/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6"/>
        <v>3189.1653565367619</v>
      </c>
      <c r="N130" s="106">
        <f t="shared" si="59"/>
        <v>1063.0551188455872</v>
      </c>
      <c r="O130" s="123">
        <f t="shared" si="60"/>
        <v>0</v>
      </c>
      <c r="P130" s="124">
        <f t="shared" si="61"/>
        <v>-136.94488115441277</v>
      </c>
      <c r="Q130" s="125">
        <f t="shared" si="62"/>
        <v>0.88587926570465603</v>
      </c>
      <c r="R130" s="323"/>
      <c r="S130" s="47">
        <v>0.82916666666666627</v>
      </c>
      <c r="T130" s="120">
        <v>0.85314814814814777</v>
      </c>
      <c r="U130" s="111">
        <v>14.53333333333326</v>
      </c>
      <c r="V130" s="112">
        <v>34.541953045553903</v>
      </c>
      <c r="W130" s="113"/>
      <c r="X130" s="116"/>
      <c r="Y130" s="332"/>
      <c r="Z130" s="333"/>
      <c r="AA130" s="172">
        <f t="shared" si="63"/>
        <v>-410.83464346323808</v>
      </c>
      <c r="AB130" s="110">
        <f t="shared" si="64"/>
        <v>0.88587926570465614</v>
      </c>
      <c r="AC130" s="328"/>
    </row>
    <row r="131" spans="1:29" ht="15.75" customHeight="1">
      <c r="A131" s="358"/>
      <c r="B131" s="100" t="s">
        <v>120</v>
      </c>
      <c r="C131" s="330" t="s">
        <v>160</v>
      </c>
      <c r="D131" s="331"/>
      <c r="E131" s="101">
        <v>18.18</v>
      </c>
      <c r="F131" s="102">
        <v>932</v>
      </c>
      <c r="G131" s="121">
        <f t="shared" si="65"/>
        <v>16943.759999999998</v>
      </c>
      <c r="H131" s="26"/>
      <c r="I131" s="104">
        <v>3</v>
      </c>
      <c r="J131" s="105">
        <v>3600</v>
      </c>
      <c r="K131" s="106">
        <f t="shared" si="44"/>
        <v>1200</v>
      </c>
      <c r="L131" s="118">
        <v>3</v>
      </c>
      <c r="M131" s="105">
        <f t="shared" si="66"/>
        <v>3193.7960598015243</v>
      </c>
      <c r="N131" s="106">
        <f t="shared" si="59"/>
        <v>1064.598686600508</v>
      </c>
      <c r="O131" s="123">
        <f t="shared" si="60"/>
        <v>0</v>
      </c>
      <c r="P131" s="124">
        <f t="shared" si="61"/>
        <v>-135.40131339949198</v>
      </c>
      <c r="Q131" s="125">
        <f t="shared" si="62"/>
        <v>0.88716557216709002</v>
      </c>
      <c r="R131" s="323"/>
      <c r="S131" s="47">
        <v>0.86319444444444404</v>
      </c>
      <c r="T131" s="120">
        <v>0.87534722222222183</v>
      </c>
      <c r="U131" s="111">
        <v>15</v>
      </c>
      <c r="V131" s="112">
        <v>17.50894514018378</v>
      </c>
      <c r="W131" s="113"/>
      <c r="X131" s="116"/>
      <c r="Y131" s="332"/>
      <c r="Z131" s="333"/>
      <c r="AA131" s="172">
        <f t="shared" si="63"/>
        <v>-406.20394019847572</v>
      </c>
      <c r="AB131" s="110">
        <f t="shared" si="64"/>
        <v>0.88716557216709013</v>
      </c>
      <c r="AC131" s="328"/>
    </row>
    <row r="132" spans="1:29" ht="15.75" customHeight="1">
      <c r="A132" s="358"/>
      <c r="B132" s="100" t="s">
        <v>120</v>
      </c>
      <c r="C132" s="330" t="s">
        <v>154</v>
      </c>
      <c r="D132" s="331"/>
      <c r="E132" s="101">
        <v>25.03</v>
      </c>
      <c r="F132" s="102">
        <v>1404</v>
      </c>
      <c r="G132" s="121">
        <f t="shared" si="65"/>
        <v>35142.120000000003</v>
      </c>
      <c r="H132" s="26"/>
      <c r="I132" s="104">
        <v>5</v>
      </c>
      <c r="J132" s="105">
        <v>3600</v>
      </c>
      <c r="K132" s="106">
        <f t="shared" si="44"/>
        <v>720</v>
      </c>
      <c r="L132" s="118">
        <v>5</v>
      </c>
      <c r="M132" s="105">
        <f t="shared" si="66"/>
        <v>3196.4477236082071</v>
      </c>
      <c r="N132" s="106">
        <f t="shared" si="59"/>
        <v>639.28954472164139</v>
      </c>
      <c r="O132" s="123">
        <f t="shared" si="60"/>
        <v>0</v>
      </c>
      <c r="P132" s="124">
        <f t="shared" si="61"/>
        <v>-80.710455278358609</v>
      </c>
      <c r="Q132" s="125">
        <f t="shared" si="62"/>
        <v>0.88790214544672419</v>
      </c>
      <c r="R132" s="323"/>
      <c r="S132" s="47">
        <v>0.88541666666666619</v>
      </c>
      <c r="T132" s="120">
        <v>0.90371527777777727</v>
      </c>
      <c r="U132" s="111">
        <v>15</v>
      </c>
      <c r="V132" s="112">
        <v>26.354255499886101</v>
      </c>
      <c r="W132" s="126"/>
      <c r="X132" s="127"/>
      <c r="Y132" s="332"/>
      <c r="Z132" s="333"/>
      <c r="AA132" s="172">
        <f t="shared" si="63"/>
        <v>-403.55227639179293</v>
      </c>
      <c r="AB132" s="110">
        <f t="shared" si="64"/>
        <v>0.88790214544672419</v>
      </c>
      <c r="AC132" s="328"/>
    </row>
    <row r="133" spans="1:29" ht="15.75" customHeight="1">
      <c r="A133" s="358"/>
      <c r="B133" s="100" t="s">
        <v>120</v>
      </c>
      <c r="C133" s="330" t="s">
        <v>155</v>
      </c>
      <c r="D133" s="331"/>
      <c r="E133" s="101">
        <v>18.18</v>
      </c>
      <c r="F133" s="102">
        <v>1658</v>
      </c>
      <c r="G133" s="121">
        <f t="shared" si="65"/>
        <v>30142.44</v>
      </c>
      <c r="H133" s="26"/>
      <c r="I133" s="104">
        <v>3</v>
      </c>
      <c r="J133" s="105">
        <v>3000</v>
      </c>
      <c r="K133" s="106">
        <f t="shared" si="44"/>
        <v>1000</v>
      </c>
      <c r="L133" s="118">
        <v>3</v>
      </c>
      <c r="M133" s="105">
        <f t="shared" si="66"/>
        <v>2719.4520849166165</v>
      </c>
      <c r="N133" s="106">
        <f t="shared" si="59"/>
        <v>906.4840283055388</v>
      </c>
      <c r="O133" s="123">
        <f t="shared" si="60"/>
        <v>0</v>
      </c>
      <c r="P133" s="124">
        <f t="shared" si="61"/>
        <v>-93.5159716944612</v>
      </c>
      <c r="Q133" s="125">
        <f t="shared" si="62"/>
        <v>0.90648402830553876</v>
      </c>
      <c r="R133" s="323"/>
      <c r="S133" s="47">
        <v>0.91388888888888842</v>
      </c>
      <c r="T133" s="120">
        <v>0.93928240740740698</v>
      </c>
      <c r="U133" s="111">
        <v>14.650000000000052</v>
      </c>
      <c r="V133" s="112">
        <v>36.580898244820602</v>
      </c>
      <c r="W133" s="126"/>
      <c r="X133" s="127"/>
      <c r="Y133" s="332"/>
      <c r="Z133" s="333"/>
      <c r="AA133" s="172">
        <f t="shared" si="63"/>
        <v>-280.54791508338349</v>
      </c>
      <c r="AB133" s="110">
        <f t="shared" si="64"/>
        <v>0.90648402830553887</v>
      </c>
      <c r="AC133" s="328"/>
    </row>
    <row r="134" spans="1:29" ht="15.75" customHeight="1">
      <c r="A134" s="358"/>
      <c r="B134" s="100" t="s">
        <v>120</v>
      </c>
      <c r="C134" s="330" t="s">
        <v>158</v>
      </c>
      <c r="D134" s="331"/>
      <c r="E134" s="101">
        <v>30</v>
      </c>
      <c r="F134" s="102">
        <v>2103</v>
      </c>
      <c r="G134" s="121">
        <f t="shared" si="65"/>
        <v>63090</v>
      </c>
      <c r="H134" s="62"/>
      <c r="I134" s="104">
        <v>4</v>
      </c>
      <c r="J134" s="105">
        <v>3600</v>
      </c>
      <c r="K134" s="106">
        <f t="shared" si="44"/>
        <v>900</v>
      </c>
      <c r="L134" s="118">
        <v>4</v>
      </c>
      <c r="M134" s="105">
        <f t="shared" si="66"/>
        <v>3191.8472049536272</v>
      </c>
      <c r="N134" s="106">
        <f t="shared" si="59"/>
        <v>797.96180123840679</v>
      </c>
      <c r="O134" s="123">
        <f t="shared" si="60"/>
        <v>0</v>
      </c>
      <c r="P134" s="124">
        <f t="shared" si="61"/>
        <v>-102.03819876159321</v>
      </c>
      <c r="Q134" s="125">
        <f t="shared" si="62"/>
        <v>0.88662422359822979</v>
      </c>
      <c r="R134" s="323"/>
      <c r="S134" s="47">
        <v>0.94930555555555507</v>
      </c>
      <c r="T134" s="120">
        <v>0.97674768518518473</v>
      </c>
      <c r="U134" s="111">
        <v>15</v>
      </c>
      <c r="V134" s="112">
        <v>39.5319675090253</v>
      </c>
      <c r="W134" s="126"/>
      <c r="X134" s="127"/>
      <c r="Y134" s="332"/>
      <c r="Z134" s="333"/>
      <c r="AA134" s="172">
        <f t="shared" si="63"/>
        <v>-408.15279504637283</v>
      </c>
      <c r="AB134" s="110">
        <f t="shared" si="64"/>
        <v>0.88662422359822979</v>
      </c>
      <c r="AC134" s="328"/>
    </row>
    <row r="135" spans="1:29" ht="15.75" customHeight="1">
      <c r="A135" s="358"/>
      <c r="B135" s="100" t="s">
        <v>120</v>
      </c>
      <c r="C135" s="330" t="s">
        <v>159</v>
      </c>
      <c r="D135" s="331"/>
      <c r="E135" s="101">
        <v>24.82</v>
      </c>
      <c r="F135" s="102">
        <v>2011</v>
      </c>
      <c r="G135" s="121">
        <f t="shared" si="65"/>
        <v>49913.020000000004</v>
      </c>
      <c r="H135" s="62"/>
      <c r="I135" s="104">
        <v>5</v>
      </c>
      <c r="J135" s="105">
        <v>3600</v>
      </c>
      <c r="K135" s="106">
        <f t="shared" si="44"/>
        <v>720</v>
      </c>
      <c r="L135" s="118">
        <v>5</v>
      </c>
      <c r="M135" s="105">
        <f t="shared" si="66"/>
        <v>3185.9127676075864</v>
      </c>
      <c r="N135" s="106">
        <f t="shared" si="59"/>
        <v>637.18255352151732</v>
      </c>
      <c r="O135" s="123">
        <f t="shared" si="60"/>
        <v>0</v>
      </c>
      <c r="P135" s="124">
        <f t="shared" si="61"/>
        <v>-82.81744647848268</v>
      </c>
      <c r="Q135" s="125">
        <f t="shared" si="62"/>
        <v>0.88497576877988515</v>
      </c>
      <c r="R135" s="323"/>
      <c r="S135" s="47">
        <v>0.98680555555555505</v>
      </c>
      <c r="T135" s="120">
        <v>1.0131018518518513</v>
      </c>
      <c r="U135" s="111">
        <v>15</v>
      </c>
      <c r="V135" s="112">
        <v>37.872976695029799</v>
      </c>
      <c r="W135" s="126"/>
      <c r="X135" s="127"/>
      <c r="Y135" s="332"/>
      <c r="Z135" s="333"/>
      <c r="AA135" s="172">
        <f t="shared" si="63"/>
        <v>-414.08723239241363</v>
      </c>
      <c r="AB135" s="110">
        <f t="shared" si="64"/>
        <v>0.88497576877988515</v>
      </c>
      <c r="AC135" s="328"/>
    </row>
    <row r="136" spans="1:29" ht="15.75" customHeight="1">
      <c r="A136" s="358"/>
      <c r="B136" s="100" t="s">
        <v>120</v>
      </c>
      <c r="C136" s="330" t="s">
        <v>162</v>
      </c>
      <c r="D136" s="331"/>
      <c r="E136" s="101">
        <v>18.18</v>
      </c>
      <c r="F136" s="102">
        <v>2804</v>
      </c>
      <c r="G136" s="121">
        <f t="shared" si="65"/>
        <v>50976.72</v>
      </c>
      <c r="H136" s="62"/>
      <c r="I136" s="104">
        <v>3</v>
      </c>
      <c r="J136" s="105">
        <v>3600</v>
      </c>
      <c r="K136" s="106">
        <f t="shared" si="44"/>
        <v>1200</v>
      </c>
      <c r="L136" s="118">
        <v>3</v>
      </c>
      <c r="M136" s="105">
        <f t="shared" si="66"/>
        <v>3191.5338204362347</v>
      </c>
      <c r="N136" s="106">
        <f t="shared" si="59"/>
        <v>1063.8446068120782</v>
      </c>
      <c r="O136" s="123">
        <f t="shared" si="60"/>
        <v>0</v>
      </c>
      <c r="P136" s="124">
        <f t="shared" si="61"/>
        <v>-136.15539318792185</v>
      </c>
      <c r="Q136" s="125">
        <f t="shared" si="62"/>
        <v>0.88653717234339846</v>
      </c>
      <c r="R136" s="323"/>
      <c r="S136" s="47">
        <v>1.0229166666666663</v>
      </c>
      <c r="T136" s="120">
        <v>1.0595138888888884</v>
      </c>
      <c r="U136" s="111">
        <v>15</v>
      </c>
      <c r="V136" s="112">
        <v>52.714465666230701</v>
      </c>
      <c r="W136" s="126"/>
      <c r="X136" s="127"/>
      <c r="Y136" s="332"/>
      <c r="Z136" s="333"/>
      <c r="AA136" s="172">
        <f t="shared" si="63"/>
        <v>-408.46617956376531</v>
      </c>
      <c r="AB136" s="110">
        <f t="shared" si="64"/>
        <v>0.88653717234339857</v>
      </c>
      <c r="AC136" s="328"/>
    </row>
    <row r="137" spans="1:29" ht="15.75" customHeight="1">
      <c r="A137" s="358"/>
      <c r="B137" s="100" t="s">
        <v>120</v>
      </c>
      <c r="C137" s="330" t="s">
        <v>157</v>
      </c>
      <c r="D137" s="331"/>
      <c r="E137" s="101">
        <v>16.66</v>
      </c>
      <c r="F137" s="102">
        <v>6817</v>
      </c>
      <c r="G137" s="121">
        <f t="shared" si="65"/>
        <v>113571.22</v>
      </c>
      <c r="H137" s="62"/>
      <c r="I137" s="104">
        <v>5</v>
      </c>
      <c r="J137" s="105">
        <v>3600</v>
      </c>
      <c r="K137" s="106">
        <f t="shared" si="44"/>
        <v>720</v>
      </c>
      <c r="L137" s="118">
        <v>5</v>
      </c>
      <c r="M137" s="105">
        <f t="shared" si="66"/>
        <v>3192.4278973714531</v>
      </c>
      <c r="N137" s="106">
        <f t="shared" si="59"/>
        <v>638.4855794742906</v>
      </c>
      <c r="O137" s="123">
        <f t="shared" si="60"/>
        <v>0</v>
      </c>
      <c r="P137" s="124">
        <f t="shared" si="61"/>
        <v>-81.514420525709397</v>
      </c>
      <c r="Q137" s="125">
        <f t="shared" si="62"/>
        <v>0.88678552704762581</v>
      </c>
      <c r="R137" s="323"/>
      <c r="S137" s="47">
        <v>1.0694444444444442</v>
      </c>
      <c r="T137" s="120">
        <v>1.1584143518518517</v>
      </c>
      <c r="U137" s="111">
        <v>15</v>
      </c>
      <c r="V137" s="112">
        <v>128.12192260842428</v>
      </c>
      <c r="W137" s="113"/>
      <c r="X137" s="116"/>
      <c r="Y137" s="332"/>
      <c r="Z137" s="333"/>
      <c r="AA137" s="172">
        <f t="shared" si="63"/>
        <v>-407.57210262854687</v>
      </c>
      <c r="AB137" s="110">
        <f t="shared" si="64"/>
        <v>0.88678552704762592</v>
      </c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7">AVERAGE(I124:I139)</f>
        <v>3.8571428571428572</v>
      </c>
      <c r="J140" s="137">
        <f t="shared" si="67"/>
        <v>3514.2857142857142</v>
      </c>
      <c r="K140" s="138">
        <f t="shared" ref="K140" si="68">J140/I140</f>
        <v>911.11111111111109</v>
      </c>
      <c r="L140" s="136">
        <f t="shared" ref="L140:M140" si="69">AVERAGE(L124:L139)</f>
        <v>3.8571428571428572</v>
      </c>
      <c r="M140" s="137">
        <f t="shared" si="69"/>
        <v>3124.3688763617756</v>
      </c>
      <c r="N140" s="138">
        <f>M140/L140</f>
        <v>810.02156053823808</v>
      </c>
      <c r="O140" s="139">
        <f>L140-I140</f>
        <v>0</v>
      </c>
      <c r="P140" s="140">
        <f>N140-K140</f>
        <v>-101.08955057287301</v>
      </c>
      <c r="Q140" s="141">
        <f>N140/K140</f>
        <v>0.88904805424928568</v>
      </c>
      <c r="R140" s="324"/>
      <c r="S140" s="142">
        <v>0.70833333333333337</v>
      </c>
      <c r="T140" s="143">
        <v>1.1584143518518517</v>
      </c>
      <c r="U140" s="144"/>
      <c r="V140" s="166"/>
      <c r="W140" s="167"/>
      <c r="X140" s="138"/>
      <c r="Y140" s="354"/>
      <c r="Z140" s="355"/>
      <c r="AA140" s="174">
        <f>M140-J140</f>
        <v>-389.9168379239386</v>
      </c>
      <c r="AB140" s="141">
        <f>M140/J140</f>
        <v>0.88904805424928579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656" priority="1" operator="greaterThan">
      <formula>0</formula>
    </cfRule>
  </conditionalFormatting>
  <conditionalFormatting sqref="P5:P140 AA5:AA140">
    <cfRule type="cellIs" dxfId="655" priority="4" operator="lessThan">
      <formula>0</formula>
    </cfRule>
  </conditionalFormatting>
  <conditionalFormatting sqref="Q5:Q140 AB5:AB140">
    <cfRule type="cellIs" dxfId="654" priority="2" operator="greaterThan">
      <formula>1</formula>
    </cfRule>
    <cfRule type="cellIs" dxfId="653" priority="3" operator="lessThan">
      <formula>0.8</formula>
    </cfRule>
  </conditionalFormatting>
  <conditionalFormatting sqref="AC5:AC6 R5:R140 AC73:AC78">
    <cfRule type="cellIs" dxfId="652" priority="5" operator="lessThan">
      <formula>0.8</formula>
    </cfRule>
  </conditionalFormatting>
  <conditionalFormatting sqref="AC12:AC20">
    <cfRule type="cellIs" dxfId="651" priority="12" operator="lessThan">
      <formula>0.8</formula>
    </cfRule>
  </conditionalFormatting>
  <conditionalFormatting sqref="AC22">
    <cfRule type="cellIs" dxfId="650" priority="11" operator="lessThan">
      <formula>0.8</formula>
    </cfRule>
  </conditionalFormatting>
  <conditionalFormatting sqref="AC39">
    <cfRule type="cellIs" dxfId="649" priority="7" operator="lessThan">
      <formula>0.8</formula>
    </cfRule>
  </conditionalFormatting>
  <conditionalFormatting sqref="AC56:AC61">
    <cfRule type="cellIs" dxfId="648" priority="6" operator="lessThan">
      <formula>0.8</formula>
    </cfRule>
  </conditionalFormatting>
  <conditionalFormatting sqref="AC90">
    <cfRule type="cellIs" dxfId="647" priority="10" operator="lessThan">
      <formula>0.8</formula>
    </cfRule>
  </conditionalFormatting>
  <conditionalFormatting sqref="AC107">
    <cfRule type="cellIs" dxfId="646" priority="9" operator="lessThan">
      <formula>0.8</formula>
    </cfRule>
  </conditionalFormatting>
  <conditionalFormatting sqref="AC124:AC129">
    <cfRule type="cellIs" dxfId="645" priority="8" operator="lessThan">
      <formula>0.8</formula>
    </cfRule>
  </conditionalFormatting>
  <dataValidations count="1">
    <dataValidation type="list" allowBlank="1" showInputMessage="1" showErrorMessage="1" sqref="Y5:Z140" xr:uid="{328B9436-5BB1-4355-8E95-E04A495118C0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26BC-B4A9-4030-BDFD-D737ACE5EFFA}">
  <sheetPr>
    <tabColor theme="8" tint="0.59999389629810485"/>
    <pageSetUpPr fitToPage="1"/>
  </sheetPr>
  <dimension ref="A1:AG171"/>
  <sheetViews>
    <sheetView zoomScale="85" zoomScaleNormal="85" workbookViewId="0">
      <pane ySplit="4" topLeftCell="A5" activePane="bottomLeft" state="frozen"/>
      <selection pane="bottomLeft" activeCell="P45" sqref="P45"/>
      <selection activeCell="P45" sqref="P45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SUM(F5:F157)</f>
        <v>110793</v>
      </c>
      <c r="E1" s="88" t="s">
        <v>4</v>
      </c>
      <c r="F1" s="89">
        <f>SUM(G5:G157)</f>
        <v>5038261.6900000004</v>
      </c>
      <c r="G1" s="90" t="s">
        <v>85</v>
      </c>
      <c r="H1" s="91">
        <f>L21+L38+L55+L72+L89+L106+L123+L140+L157</f>
        <v>155.7797619047619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46201</v>
      </c>
      <c r="B2" s="295"/>
      <c r="C2" s="92" t="s">
        <v>41</v>
      </c>
      <c r="D2" s="93">
        <f>AVERAGE(N21,N38,N55,N72,N89,N106,N123,N140,N157)</f>
        <v>178.91314261188595</v>
      </c>
      <c r="E2" s="93" t="s">
        <v>92</v>
      </c>
      <c r="F2" s="94">
        <f>F1/D1</f>
        <v>45.474548843338482</v>
      </c>
      <c r="G2" s="95" t="s">
        <v>93</v>
      </c>
      <c r="H2" s="96">
        <f>COUNT(H5:H157)</f>
        <v>7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SUM(Y21,Y38,Y55,Y72,Y89,Y106,Y123,Y140,Y157)</f>
        <v>0</v>
      </c>
      <c r="Z2" s="193">
        <f>SUM(Z21,Z38,Z55,Z72,Z89,Z106,Z123,Z140,Z157)</f>
        <v>0</v>
      </c>
      <c r="AA2" s="363"/>
      <c r="AB2" s="364"/>
      <c r="AC2" s="201">
        <f>SUM(AC21,AC38,AC55,AC72,AC89,AC106,AC123,AC140,AC157)</f>
        <v>0</v>
      </c>
      <c r="AD2" s="202">
        <f>SUM(AD21,AD38,AD55,AD72,AD89,AD106,AD123,AD140,AD157)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187</v>
      </c>
      <c r="C5" s="367" t="s">
        <v>188</v>
      </c>
      <c r="D5" s="367"/>
      <c r="E5" s="147">
        <v>56.43</v>
      </c>
      <c r="F5" s="151">
        <v>3089</v>
      </c>
      <c r="G5" s="148">
        <f t="shared" ref="G5:G12" si="0">E5*F5</f>
        <v>174312.27</v>
      </c>
      <c r="H5" s="149">
        <v>2</v>
      </c>
      <c r="I5" s="150">
        <v>24</v>
      </c>
      <c r="J5" s="151">
        <v>2000</v>
      </c>
      <c r="K5" s="152">
        <f>J5/I5</f>
        <v>83.333333333333329</v>
      </c>
      <c r="L5" s="107">
        <v>24</v>
      </c>
      <c r="M5" s="151">
        <f t="shared" ref="M5:M12" si="1">F5/V5*60</f>
        <v>1792.3403014463872</v>
      </c>
      <c r="N5" s="152">
        <f t="shared" ref="N5:N12" si="2">M5/L5</f>
        <v>74.680845893599468</v>
      </c>
      <c r="O5" s="154">
        <f t="shared" ref="O5:O12" si="3">L5-I5</f>
        <v>0</v>
      </c>
      <c r="P5" s="155">
        <f t="shared" ref="P5:P12" si="4">N5-K5</f>
        <v>-8.6524874397338607</v>
      </c>
      <c r="Q5" s="156">
        <f t="shared" ref="Q5:Q12" si="5">N5/K5</f>
        <v>0.89617015072319361</v>
      </c>
      <c r="R5" s="322">
        <f>Q21</f>
        <v>0.90502935372121096</v>
      </c>
      <c r="S5" s="157">
        <v>0.16666666666666666</v>
      </c>
      <c r="T5" s="158">
        <v>0.2384722222222222</v>
      </c>
      <c r="U5" s="159"/>
      <c r="V5" s="160">
        <v>103.40670231564501</v>
      </c>
      <c r="W5" s="181"/>
      <c r="X5" s="152"/>
      <c r="Y5" s="12"/>
      <c r="Z5" s="198"/>
      <c r="AA5" s="325"/>
      <c r="AB5" s="326"/>
      <c r="AC5" s="12"/>
      <c r="AD5" s="198"/>
      <c r="AE5" s="178">
        <f t="shared" ref="AE5:AE12" si="6">M5-J5</f>
        <v>-207.65969855361277</v>
      </c>
      <c r="AF5" s="132">
        <f t="shared" ref="AF5:AF12" si="7">M5/J5</f>
        <v>0.89617015072319361</v>
      </c>
      <c r="AG5" s="368">
        <f>AF21</f>
        <v>0.92428529741740695</v>
      </c>
    </row>
    <row r="6" spans="1:33" ht="15.75" customHeight="1">
      <c r="A6" s="318"/>
      <c r="B6" s="100" t="s">
        <v>189</v>
      </c>
      <c r="C6" s="371" t="s">
        <v>190</v>
      </c>
      <c r="D6" s="371"/>
      <c r="E6" s="101">
        <v>77.349999999999994</v>
      </c>
      <c r="F6" s="102">
        <v>1208</v>
      </c>
      <c r="G6" s="103">
        <f t="shared" si="0"/>
        <v>93438.799999999988</v>
      </c>
      <c r="H6" s="26"/>
      <c r="I6" s="104">
        <v>25</v>
      </c>
      <c r="J6" s="105">
        <v>2000</v>
      </c>
      <c r="K6" s="106">
        <f t="shared" ref="K6:K46" si="8">J6/I6</f>
        <v>80</v>
      </c>
      <c r="L6" s="107">
        <v>25</v>
      </c>
      <c r="M6" s="105">
        <f t="shared" si="1"/>
        <v>1788.8323683027768</v>
      </c>
      <c r="N6" s="106">
        <f t="shared" si="2"/>
        <v>71.55329473211107</v>
      </c>
      <c r="O6" s="108">
        <f t="shared" si="3"/>
        <v>0</v>
      </c>
      <c r="P6" s="109">
        <f t="shared" si="4"/>
        <v>-8.4467052678889303</v>
      </c>
      <c r="Q6" s="110">
        <f t="shared" si="5"/>
        <v>0.89441618415138835</v>
      </c>
      <c r="R6" s="323"/>
      <c r="S6" s="47">
        <v>0.24236111111111111</v>
      </c>
      <c r="T6" s="48">
        <v>0.27049768518518519</v>
      </c>
      <c r="U6" s="111">
        <v>5.6000000000000361</v>
      </c>
      <c r="V6" s="112">
        <v>40.518050368670472</v>
      </c>
      <c r="W6" s="113"/>
      <c r="X6" s="116"/>
      <c r="Y6" s="12"/>
      <c r="Z6" s="198"/>
      <c r="AA6" s="332"/>
      <c r="AB6" s="333"/>
      <c r="AC6" s="12"/>
      <c r="AD6" s="198"/>
      <c r="AE6" s="117">
        <f t="shared" si="6"/>
        <v>-211.16763169722321</v>
      </c>
      <c r="AF6" s="110">
        <f t="shared" si="7"/>
        <v>0.89441618415138835</v>
      </c>
      <c r="AG6" s="369"/>
    </row>
    <row r="7" spans="1:33" ht="15.75" customHeight="1">
      <c r="A7" s="318"/>
      <c r="B7" s="100" t="s">
        <v>189</v>
      </c>
      <c r="C7" s="371" t="s">
        <v>191</v>
      </c>
      <c r="D7" s="371"/>
      <c r="E7" s="101">
        <v>59.34</v>
      </c>
      <c r="F7" s="102">
        <v>1644</v>
      </c>
      <c r="G7" s="103">
        <f t="shared" si="0"/>
        <v>97554.96</v>
      </c>
      <c r="H7" s="26"/>
      <c r="I7" s="104">
        <v>23</v>
      </c>
      <c r="J7" s="105">
        <v>2000</v>
      </c>
      <c r="K7" s="106">
        <f t="shared" si="8"/>
        <v>86.956521739130437</v>
      </c>
      <c r="L7" s="107">
        <v>23</v>
      </c>
      <c r="M7" s="105">
        <f t="shared" si="1"/>
        <v>1791.4903867752416</v>
      </c>
      <c r="N7" s="106">
        <f t="shared" si="2"/>
        <v>77.890886381532241</v>
      </c>
      <c r="O7" s="108">
        <f t="shared" si="3"/>
        <v>0</v>
      </c>
      <c r="P7" s="109">
        <f t="shared" si="4"/>
        <v>-9.0656353575981967</v>
      </c>
      <c r="Q7" s="110">
        <f t="shared" si="5"/>
        <v>0.89574519338762071</v>
      </c>
      <c r="R7" s="323"/>
      <c r="S7" s="47">
        <v>0.27361111111111108</v>
      </c>
      <c r="T7" s="48">
        <v>0.31184027777777773</v>
      </c>
      <c r="U7" s="111">
        <v>5</v>
      </c>
      <c r="V7" s="112">
        <v>55.060301036588967</v>
      </c>
      <c r="W7" s="113"/>
      <c r="X7" s="116"/>
      <c r="Y7" s="12"/>
      <c r="Z7" s="198"/>
      <c r="AA7" s="332"/>
      <c r="AB7" s="333"/>
      <c r="AC7" s="12"/>
      <c r="AD7" s="198"/>
      <c r="AE7" s="117">
        <f t="shared" si="6"/>
        <v>-208.50961322475837</v>
      </c>
      <c r="AF7" s="110">
        <f t="shared" si="7"/>
        <v>0.89574519338762082</v>
      </c>
      <c r="AG7" s="369"/>
    </row>
    <row r="8" spans="1:33" ht="15.75" customHeight="1">
      <c r="A8" s="318"/>
      <c r="B8" s="100" t="s">
        <v>189</v>
      </c>
      <c r="C8" s="371" t="s">
        <v>192</v>
      </c>
      <c r="D8" s="371"/>
      <c r="E8" s="101">
        <v>77.34</v>
      </c>
      <c r="F8" s="102">
        <v>2736</v>
      </c>
      <c r="G8" s="103">
        <f t="shared" si="0"/>
        <v>211602.24000000002</v>
      </c>
      <c r="H8" s="26"/>
      <c r="I8" s="104">
        <v>23</v>
      </c>
      <c r="J8" s="105">
        <v>2000</v>
      </c>
      <c r="K8" s="106">
        <f t="shared" si="8"/>
        <v>86.956521739130437</v>
      </c>
      <c r="L8" s="107">
        <v>23</v>
      </c>
      <c r="M8" s="105">
        <f t="shared" si="1"/>
        <v>1795.619229708464</v>
      </c>
      <c r="N8" s="106">
        <f t="shared" si="2"/>
        <v>78.070401291672354</v>
      </c>
      <c r="O8" s="108">
        <f t="shared" si="3"/>
        <v>0</v>
      </c>
      <c r="P8" s="109">
        <f t="shared" si="4"/>
        <v>-8.886120447458083</v>
      </c>
      <c r="Q8" s="110">
        <f t="shared" si="5"/>
        <v>0.89780961485423205</v>
      </c>
      <c r="R8" s="323"/>
      <c r="S8" s="47">
        <v>0.31527777777777777</v>
      </c>
      <c r="T8" s="48">
        <v>0.37876157407407407</v>
      </c>
      <c r="U8" s="111">
        <v>4.9500000000000544</v>
      </c>
      <c r="V8" s="112">
        <v>91.422500541305155</v>
      </c>
      <c r="W8" s="113"/>
      <c r="X8" s="116"/>
      <c r="Y8" s="12"/>
      <c r="Z8" s="198"/>
      <c r="AA8" s="332"/>
      <c r="AB8" s="333"/>
      <c r="AC8" s="12"/>
      <c r="AD8" s="198"/>
      <c r="AE8" s="117">
        <f t="shared" si="6"/>
        <v>-204.38077029153601</v>
      </c>
      <c r="AF8" s="110">
        <f t="shared" si="7"/>
        <v>0.89780961485423194</v>
      </c>
      <c r="AG8" s="369"/>
    </row>
    <row r="9" spans="1:33" ht="15.75" customHeight="1">
      <c r="A9" s="318"/>
      <c r="B9" s="100" t="s">
        <v>189</v>
      </c>
      <c r="C9" s="371" t="s">
        <v>193</v>
      </c>
      <c r="D9" s="371"/>
      <c r="E9" s="101">
        <v>59.52</v>
      </c>
      <c r="F9" s="102">
        <v>1680</v>
      </c>
      <c r="G9" s="103">
        <f t="shared" si="0"/>
        <v>99993.600000000006</v>
      </c>
      <c r="H9" s="13">
        <v>2</v>
      </c>
      <c r="I9" s="104">
        <v>24</v>
      </c>
      <c r="J9" s="105">
        <v>2000</v>
      </c>
      <c r="K9" s="106">
        <f t="shared" si="8"/>
        <v>83.333333333333329</v>
      </c>
      <c r="L9" s="107">
        <v>24</v>
      </c>
      <c r="M9" s="105">
        <f t="shared" si="1"/>
        <v>1796.6116725059687</v>
      </c>
      <c r="N9" s="106">
        <f t="shared" si="2"/>
        <v>74.858819687748692</v>
      </c>
      <c r="O9" s="108">
        <f t="shared" si="3"/>
        <v>0</v>
      </c>
      <c r="P9" s="109">
        <f t="shared" si="4"/>
        <v>-8.4745136455846364</v>
      </c>
      <c r="Q9" s="110">
        <f t="shared" si="5"/>
        <v>0.89830583625298432</v>
      </c>
      <c r="R9" s="323"/>
      <c r="S9" s="47">
        <v>0.38194444444444442</v>
      </c>
      <c r="T9" s="48">
        <v>0.42090277777777774</v>
      </c>
      <c r="U9" s="111">
        <v>4.5833333333333037</v>
      </c>
      <c r="V9" s="112">
        <v>56.105613440327417</v>
      </c>
      <c r="W9" s="113"/>
      <c r="X9" s="116"/>
      <c r="Y9" s="12"/>
      <c r="Z9" s="198"/>
      <c r="AA9" s="332"/>
      <c r="AB9" s="333"/>
      <c r="AC9" s="12"/>
      <c r="AD9" s="198"/>
      <c r="AE9" s="117">
        <f t="shared" si="6"/>
        <v>-203.38832749403127</v>
      </c>
      <c r="AF9" s="110">
        <f t="shared" si="7"/>
        <v>0.89830583625298432</v>
      </c>
      <c r="AG9" s="369"/>
    </row>
    <row r="10" spans="1:33" ht="15.75" customHeight="1">
      <c r="A10" s="318"/>
      <c r="B10" s="100" t="s">
        <v>201</v>
      </c>
      <c r="C10" s="371" t="s">
        <v>202</v>
      </c>
      <c r="D10" s="371"/>
      <c r="E10" s="101">
        <v>29.97</v>
      </c>
      <c r="F10" s="102">
        <v>2455</v>
      </c>
      <c r="G10" s="121">
        <f t="shared" si="0"/>
        <v>73576.349999999991</v>
      </c>
      <c r="H10" s="122"/>
      <c r="I10" s="104">
        <v>21</v>
      </c>
      <c r="J10" s="105">
        <v>2790</v>
      </c>
      <c r="K10" s="106">
        <f t="shared" si="8"/>
        <v>132.85714285714286</v>
      </c>
      <c r="L10" s="107">
        <v>25</v>
      </c>
      <c r="M10" s="105">
        <f t="shared" si="1"/>
        <v>2964.9807692307695</v>
      </c>
      <c r="N10" s="106">
        <f t="shared" si="2"/>
        <v>118.59923076923079</v>
      </c>
      <c r="O10" s="108">
        <f t="shared" si="3"/>
        <v>4</v>
      </c>
      <c r="P10" s="109">
        <f t="shared" si="4"/>
        <v>-14.257912087912075</v>
      </c>
      <c r="Q10" s="110">
        <f t="shared" si="5"/>
        <v>0.89268238213399509</v>
      </c>
      <c r="R10" s="323"/>
      <c r="S10" s="47">
        <v>0.42430555555555549</v>
      </c>
      <c r="T10" s="120">
        <v>0.45879629629629626</v>
      </c>
      <c r="U10" s="111">
        <v>4.8999999999999666</v>
      </c>
      <c r="V10" s="112">
        <v>49.67991749849201</v>
      </c>
      <c r="W10" s="113">
        <v>0.45879629629629626</v>
      </c>
      <c r="X10" s="116">
        <v>0.49652777777777768</v>
      </c>
      <c r="Y10" s="12"/>
      <c r="Z10" s="198"/>
      <c r="AA10" s="332"/>
      <c r="AB10" s="333"/>
      <c r="AC10" s="12"/>
      <c r="AD10" s="198"/>
      <c r="AE10" s="117">
        <f t="shared" si="6"/>
        <v>174.98076923076951</v>
      </c>
      <c r="AF10" s="110">
        <f t="shared" si="7"/>
        <v>1.0627171215880895</v>
      </c>
      <c r="AG10" s="369"/>
    </row>
    <row r="11" spans="1:33" ht="15.75" customHeight="1">
      <c r="A11" s="318"/>
      <c r="B11" s="100" t="s">
        <v>189</v>
      </c>
      <c r="C11" s="371" t="s">
        <v>193</v>
      </c>
      <c r="D11" s="371"/>
      <c r="E11" s="101">
        <v>59.52</v>
      </c>
      <c r="F11" s="102">
        <v>4251</v>
      </c>
      <c r="G11" s="121">
        <f t="shared" si="0"/>
        <v>253019.52000000002</v>
      </c>
      <c r="H11" s="62"/>
      <c r="I11" s="104">
        <v>24</v>
      </c>
      <c r="J11" s="105">
        <v>2000</v>
      </c>
      <c r="K11" s="106">
        <f t="shared" si="8"/>
        <v>83.333333333333329</v>
      </c>
      <c r="L11" s="107">
        <v>24</v>
      </c>
      <c r="M11" s="105">
        <f t="shared" si="1"/>
        <v>1796.6116725059687</v>
      </c>
      <c r="N11" s="106">
        <f t="shared" si="2"/>
        <v>74.858819687748692</v>
      </c>
      <c r="O11" s="123">
        <f t="shared" si="3"/>
        <v>0</v>
      </c>
      <c r="P11" s="124">
        <f t="shared" si="4"/>
        <v>-8.4745136455846364</v>
      </c>
      <c r="Q11" s="125">
        <f t="shared" si="5"/>
        <v>0.89830583625298432</v>
      </c>
      <c r="R11" s="323"/>
      <c r="S11" s="47">
        <v>0.49652777777777768</v>
      </c>
      <c r="T11" s="120">
        <v>0.59511574074074058</v>
      </c>
      <c r="U11" s="111">
        <v>55</v>
      </c>
      <c r="V11" s="112">
        <v>141.9672397231142</v>
      </c>
      <c r="W11" s="113"/>
      <c r="X11" s="116"/>
      <c r="Y11" s="12"/>
      <c r="Z11" s="198"/>
      <c r="AA11" s="332"/>
      <c r="AB11" s="333"/>
      <c r="AC11" s="12"/>
      <c r="AD11" s="198"/>
      <c r="AE11" s="117">
        <f t="shared" si="6"/>
        <v>-203.38832749403127</v>
      </c>
      <c r="AF11" s="110">
        <f t="shared" si="7"/>
        <v>0.89830583625298432</v>
      </c>
      <c r="AG11" s="369"/>
    </row>
    <row r="12" spans="1:33" ht="15.75" customHeight="1">
      <c r="A12" s="318"/>
      <c r="B12" s="100" t="s">
        <v>187</v>
      </c>
      <c r="C12" s="371" t="s">
        <v>188</v>
      </c>
      <c r="D12" s="371"/>
      <c r="E12" s="101">
        <v>56.43</v>
      </c>
      <c r="F12" s="102">
        <v>4066</v>
      </c>
      <c r="G12" s="121">
        <f t="shared" si="0"/>
        <v>229444.38</v>
      </c>
      <c r="H12" s="62"/>
      <c r="I12" s="104">
        <v>24</v>
      </c>
      <c r="J12" s="105">
        <v>2000</v>
      </c>
      <c r="K12" s="106">
        <f t="shared" si="8"/>
        <v>83.333333333333329</v>
      </c>
      <c r="L12" s="107">
        <v>24</v>
      </c>
      <c r="M12" s="105">
        <f t="shared" si="1"/>
        <v>1792.2637431626836</v>
      </c>
      <c r="N12" s="106">
        <f t="shared" si="2"/>
        <v>74.677655965111811</v>
      </c>
      <c r="O12" s="123">
        <f t="shared" si="3"/>
        <v>0</v>
      </c>
      <c r="P12" s="124">
        <f t="shared" si="4"/>
        <v>-8.655677368221518</v>
      </c>
      <c r="Q12" s="125">
        <f t="shared" si="5"/>
        <v>0.89613187158134178</v>
      </c>
      <c r="R12" s="323"/>
      <c r="S12" s="47">
        <v>0.59791666666666654</v>
      </c>
      <c r="T12" s="120">
        <v>0.69244212962962948</v>
      </c>
      <c r="U12" s="111">
        <v>5</v>
      </c>
      <c r="V12" s="112">
        <v>136.11835921509001</v>
      </c>
      <c r="W12" s="113"/>
      <c r="X12" s="116"/>
      <c r="Y12" s="12"/>
      <c r="Z12" s="198"/>
      <c r="AA12" s="332"/>
      <c r="AB12" s="333"/>
      <c r="AC12" s="12"/>
      <c r="AD12" s="198"/>
      <c r="AE12" s="117">
        <f t="shared" si="6"/>
        <v>-207.73625683731643</v>
      </c>
      <c r="AF12" s="110">
        <f t="shared" si="7"/>
        <v>0.89613187158134178</v>
      </c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07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07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07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07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9">AVERAGE(I5:I20)</f>
        <v>23.5</v>
      </c>
      <c r="J21" s="137">
        <f t="shared" si="9"/>
        <v>2098.75</v>
      </c>
      <c r="K21" s="138">
        <f t="shared" ref="K21" si="10">J21/I21</f>
        <v>89.308510638297875</v>
      </c>
      <c r="L21" s="136">
        <f t="shared" ref="L21:M21" si="11">AVERAGE(L5:L20)</f>
        <v>24</v>
      </c>
      <c r="M21" s="137">
        <f t="shared" si="11"/>
        <v>1939.8437679547828</v>
      </c>
      <c r="N21" s="138">
        <f t="shared" ref="N21:N28" si="12">M21/L21</f>
        <v>80.826823664782623</v>
      </c>
      <c r="O21" s="139">
        <f t="shared" ref="O21:O28" si="13">L21-I21</f>
        <v>0.5</v>
      </c>
      <c r="P21" s="140">
        <f t="shared" ref="P21:P28" si="14">N21-K21</f>
        <v>-8.4816869735152522</v>
      </c>
      <c r="Q21" s="141">
        <f t="shared" ref="Q21:Q28" si="15">N21/K21</f>
        <v>0.90502935372121096</v>
      </c>
      <c r="R21" s="324"/>
      <c r="S21" s="142">
        <v>0.16666666666666666</v>
      </c>
      <c r="T21" s="143">
        <v>0.69244212962962948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0</v>
      </c>
      <c r="AD21" s="180">
        <f>SUM(AD5:AD20)</f>
        <v>0</v>
      </c>
      <c r="AE21" s="168">
        <f t="shared" ref="AE21:AE28" si="16">M21-J21</f>
        <v>-158.90623204521717</v>
      </c>
      <c r="AF21" s="141">
        <f t="shared" ref="AF21:AF28" si="17">M21/J21</f>
        <v>0.92428529741740695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1345</v>
      </c>
      <c r="G22" s="148">
        <f t="shared" ref="G22:G28" si="18">E22*F22</f>
        <v>49025.250000000007</v>
      </c>
      <c r="H22" s="149">
        <v>2</v>
      </c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8" si="19">F22/V22*60</f>
        <v>1898.1083422374982</v>
      </c>
      <c r="N22" s="152">
        <f t="shared" si="12"/>
        <v>94.905417111874911</v>
      </c>
      <c r="O22" s="154">
        <f t="shared" si="13"/>
        <v>0</v>
      </c>
      <c r="P22" s="155">
        <f t="shared" si="14"/>
        <v>-10.094582888125089</v>
      </c>
      <c r="Q22" s="156">
        <f t="shared" si="15"/>
        <v>0.90386111535118963</v>
      </c>
      <c r="R22" s="322">
        <f>Q38</f>
        <v>0.90117523392622856</v>
      </c>
      <c r="S22" s="157">
        <v>0.16666666666666666</v>
      </c>
      <c r="T22" s="158">
        <v>0.19618055555555555</v>
      </c>
      <c r="U22" s="159"/>
      <c r="V22" s="160">
        <v>42.516013551086601</v>
      </c>
      <c r="W22" s="97"/>
      <c r="X22" s="98"/>
      <c r="Y22" s="12"/>
      <c r="Z22" s="198"/>
      <c r="AA22" s="325"/>
      <c r="AB22" s="326"/>
      <c r="AC22" s="12"/>
      <c r="AD22" s="198"/>
      <c r="AE22" s="115">
        <f t="shared" si="16"/>
        <v>-201.89165776250184</v>
      </c>
      <c r="AF22" s="156">
        <f t="shared" si="17"/>
        <v>0.90386111535118963</v>
      </c>
      <c r="AG22" s="376">
        <f>AF38</f>
        <v>0.90117523392622856</v>
      </c>
    </row>
    <row r="23" spans="1:33" ht="15.75" customHeight="1">
      <c r="A23" s="357"/>
      <c r="B23" s="163" t="s">
        <v>185</v>
      </c>
      <c r="C23" s="330" t="s">
        <v>197</v>
      </c>
      <c r="D23" s="331"/>
      <c r="E23" s="101">
        <v>31.72</v>
      </c>
      <c r="F23" s="111">
        <v>1947</v>
      </c>
      <c r="G23" s="103">
        <f t="shared" si="18"/>
        <v>61758.84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1799.4072198559138</v>
      </c>
      <c r="N23" s="106">
        <f t="shared" si="12"/>
        <v>81.791237266177902</v>
      </c>
      <c r="O23" s="108">
        <f t="shared" si="13"/>
        <v>0</v>
      </c>
      <c r="P23" s="109">
        <f t="shared" si="14"/>
        <v>-9.1178536429130048</v>
      </c>
      <c r="Q23" s="110">
        <f t="shared" si="15"/>
        <v>0.89970360992795695</v>
      </c>
      <c r="R23" s="323"/>
      <c r="S23" s="47">
        <v>0.2</v>
      </c>
      <c r="T23" s="48">
        <v>0.24508101851851855</v>
      </c>
      <c r="U23" s="111">
        <v>5.5000000000000204</v>
      </c>
      <c r="V23" s="112">
        <v>64.921380058347367</v>
      </c>
      <c r="W23" s="113"/>
      <c r="X23" s="116"/>
      <c r="Y23" s="12"/>
      <c r="Z23" s="198"/>
      <c r="AA23" s="332"/>
      <c r="AB23" s="333"/>
      <c r="AC23" s="12"/>
      <c r="AD23" s="198"/>
      <c r="AE23" s="117">
        <f t="shared" si="16"/>
        <v>-200.59278014408619</v>
      </c>
      <c r="AF23" s="110">
        <f t="shared" si="17"/>
        <v>0.89970360992795695</v>
      </c>
      <c r="AG23" s="369"/>
    </row>
    <row r="24" spans="1:33" ht="15.75" customHeight="1">
      <c r="A24" s="357"/>
      <c r="B24" s="163" t="s">
        <v>185</v>
      </c>
      <c r="C24" s="330" t="s">
        <v>198</v>
      </c>
      <c r="D24" s="331"/>
      <c r="E24" s="101">
        <v>34.79</v>
      </c>
      <c r="F24" s="111">
        <v>2050</v>
      </c>
      <c r="G24" s="103">
        <f t="shared" si="18"/>
        <v>71319.5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1805.4362389262626</v>
      </c>
      <c r="N24" s="106">
        <f t="shared" si="12"/>
        <v>164.13056717511478</v>
      </c>
      <c r="O24" s="108">
        <f t="shared" si="13"/>
        <v>0</v>
      </c>
      <c r="P24" s="109">
        <f t="shared" si="14"/>
        <v>-17.687614643067036</v>
      </c>
      <c r="Q24" s="110">
        <f t="shared" si="15"/>
        <v>0.9027181194631313</v>
      </c>
      <c r="R24" s="323"/>
      <c r="S24" s="47">
        <v>0.24791666666666667</v>
      </c>
      <c r="T24" s="48">
        <v>0.29521990740740744</v>
      </c>
      <c r="U24" s="111">
        <v>5</v>
      </c>
      <c r="V24" s="112">
        <v>68.127579001710487</v>
      </c>
      <c r="W24" s="113"/>
      <c r="X24" s="116"/>
      <c r="Y24" s="12"/>
      <c r="Z24" s="198"/>
      <c r="AA24" s="332"/>
      <c r="AB24" s="333"/>
      <c r="AC24" s="12"/>
      <c r="AD24" s="198"/>
      <c r="AE24" s="117">
        <f t="shared" si="16"/>
        <v>-194.5637610737374</v>
      </c>
      <c r="AF24" s="110">
        <f t="shared" si="17"/>
        <v>0.9027181194631313</v>
      </c>
      <c r="AG24" s="369"/>
    </row>
    <row r="25" spans="1:33" ht="15.75" customHeight="1">
      <c r="A25" s="357"/>
      <c r="B25" s="163" t="s">
        <v>185</v>
      </c>
      <c r="C25" s="330" t="s">
        <v>199</v>
      </c>
      <c r="D25" s="331"/>
      <c r="E25" s="101">
        <v>33.200000000000003</v>
      </c>
      <c r="F25" s="111">
        <v>3551</v>
      </c>
      <c r="G25" s="103">
        <f t="shared" si="18"/>
        <v>117893.20000000001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1805.2739328160658</v>
      </c>
      <c r="N25" s="106">
        <f t="shared" si="12"/>
        <v>164.1158120741878</v>
      </c>
      <c r="O25" s="108">
        <f t="shared" si="13"/>
        <v>0</v>
      </c>
      <c r="P25" s="109">
        <f t="shared" si="14"/>
        <v>-17.702369743994012</v>
      </c>
      <c r="Q25" s="110">
        <f t="shared" si="15"/>
        <v>0.90263696640803293</v>
      </c>
      <c r="R25" s="323"/>
      <c r="S25" s="47">
        <v>0.2986111111111111</v>
      </c>
      <c r="T25" s="48">
        <v>0.38056712962962963</v>
      </c>
      <c r="U25" s="111">
        <v>4.8833333333332707</v>
      </c>
      <c r="V25" s="112">
        <v>118.0208699228518</v>
      </c>
      <c r="W25" s="113"/>
      <c r="X25" s="116"/>
      <c r="Y25" s="12"/>
      <c r="Z25" s="198"/>
      <c r="AA25" s="332"/>
      <c r="AB25" s="333"/>
      <c r="AC25" s="12"/>
      <c r="AD25" s="198"/>
      <c r="AE25" s="117">
        <f t="shared" si="16"/>
        <v>-194.72606718393422</v>
      </c>
      <c r="AF25" s="110">
        <f t="shared" si="17"/>
        <v>0.90263696640803293</v>
      </c>
      <c r="AG25" s="369"/>
    </row>
    <row r="26" spans="1:33" ht="15.75" customHeight="1">
      <c r="A26" s="358"/>
      <c r="B26" s="163" t="s">
        <v>185</v>
      </c>
      <c r="C26" s="330" t="s">
        <v>200</v>
      </c>
      <c r="D26" s="331"/>
      <c r="E26" s="101">
        <v>51.44</v>
      </c>
      <c r="F26" s="111">
        <v>3158</v>
      </c>
      <c r="G26" s="103">
        <f t="shared" si="18"/>
        <v>162447.51999999999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1787.315245074336</v>
      </c>
      <c r="N26" s="106">
        <f t="shared" si="12"/>
        <v>94.069223424965045</v>
      </c>
      <c r="O26" s="108">
        <f t="shared" si="13"/>
        <v>0</v>
      </c>
      <c r="P26" s="109">
        <f t="shared" si="14"/>
        <v>-11.19393446977179</v>
      </c>
      <c r="Q26" s="110">
        <f t="shared" si="15"/>
        <v>0.89365762253716796</v>
      </c>
      <c r="R26" s="323"/>
      <c r="S26" s="47">
        <v>0.38402777777777775</v>
      </c>
      <c r="T26" s="48">
        <v>0.45763888888888887</v>
      </c>
      <c r="U26" s="111">
        <v>4.9833333333332863</v>
      </c>
      <c r="V26" s="112">
        <v>106.01375472076801</v>
      </c>
      <c r="W26" s="113">
        <v>0.45763888888888887</v>
      </c>
      <c r="X26" s="116">
        <v>0.49722222222222218</v>
      </c>
      <c r="Y26" s="12"/>
      <c r="Z26" s="198"/>
      <c r="AA26" s="332"/>
      <c r="AB26" s="333"/>
      <c r="AC26" s="12"/>
      <c r="AD26" s="198"/>
      <c r="AE26" s="117">
        <f t="shared" si="16"/>
        <v>-212.68475492566404</v>
      </c>
      <c r="AF26" s="110">
        <f t="shared" si="17"/>
        <v>0.89365762253716796</v>
      </c>
      <c r="AG26" s="369"/>
    </row>
    <row r="27" spans="1:33" ht="15.75" customHeight="1">
      <c r="A27" s="358"/>
      <c r="B27" s="163" t="s">
        <v>195</v>
      </c>
      <c r="C27" s="330" t="s">
        <v>196</v>
      </c>
      <c r="D27" s="331"/>
      <c r="E27" s="101">
        <v>36.450000000000003</v>
      </c>
      <c r="F27" s="111">
        <v>1764</v>
      </c>
      <c r="G27" s="121">
        <f t="shared" si="18"/>
        <v>64297.8</v>
      </c>
      <c r="H27" s="122"/>
      <c r="I27" s="107">
        <v>20</v>
      </c>
      <c r="J27" s="105">
        <v>2100</v>
      </c>
      <c r="K27" s="106">
        <f t="shared" si="8"/>
        <v>105</v>
      </c>
      <c r="L27" s="107">
        <v>20</v>
      </c>
      <c r="M27" s="105">
        <f t="shared" si="19"/>
        <v>1898.2366660339321</v>
      </c>
      <c r="N27" s="106">
        <f t="shared" si="12"/>
        <v>94.911833301696603</v>
      </c>
      <c r="O27" s="108">
        <f t="shared" si="13"/>
        <v>0</v>
      </c>
      <c r="P27" s="109">
        <f t="shared" si="14"/>
        <v>-10.088166698303397</v>
      </c>
      <c r="Q27" s="110">
        <f t="shared" si="15"/>
        <v>0.90392222192091998</v>
      </c>
      <c r="R27" s="323"/>
      <c r="S27" s="47">
        <v>0.49722222222222218</v>
      </c>
      <c r="T27" s="120">
        <v>0.53593749999999996</v>
      </c>
      <c r="U27" s="111">
        <v>56.999999999999957</v>
      </c>
      <c r="V27" s="112">
        <v>55.7570095941388</v>
      </c>
      <c r="W27" s="113"/>
      <c r="X27" s="116"/>
      <c r="Y27" s="12"/>
      <c r="Z27" s="198"/>
      <c r="AA27" s="332"/>
      <c r="AB27" s="333"/>
      <c r="AC27" s="12"/>
      <c r="AD27" s="198"/>
      <c r="AE27" s="117">
        <f t="shared" si="16"/>
        <v>-201.76333396606788</v>
      </c>
      <c r="AF27" s="110">
        <f t="shared" si="17"/>
        <v>0.90392222192092009</v>
      </c>
      <c r="AG27" s="369"/>
    </row>
    <row r="28" spans="1:33" ht="15.75" customHeight="1">
      <c r="A28" s="358"/>
      <c r="B28" s="163" t="s">
        <v>185</v>
      </c>
      <c r="C28" s="330" t="s">
        <v>186</v>
      </c>
      <c r="D28" s="331"/>
      <c r="E28" s="101">
        <v>19.7</v>
      </c>
      <c r="F28" s="111">
        <v>1941</v>
      </c>
      <c r="G28" s="121">
        <f t="shared" si="18"/>
        <v>38237.699999999997</v>
      </c>
      <c r="H28" s="62"/>
      <c r="I28" s="118">
        <v>13</v>
      </c>
      <c r="J28" s="105">
        <v>1200</v>
      </c>
      <c r="K28" s="106">
        <f t="shared" si="8"/>
        <v>92.307692307692307</v>
      </c>
      <c r="L28" s="107">
        <v>13</v>
      </c>
      <c r="M28" s="105">
        <f t="shared" si="19"/>
        <v>1081.9704896674564</v>
      </c>
      <c r="N28" s="106">
        <f t="shared" si="12"/>
        <v>83.228499205188953</v>
      </c>
      <c r="O28" s="123">
        <f t="shared" si="13"/>
        <v>0</v>
      </c>
      <c r="P28" s="124">
        <f t="shared" si="14"/>
        <v>-9.0791931025033534</v>
      </c>
      <c r="Q28" s="125">
        <f t="shared" si="15"/>
        <v>0.90164207472288038</v>
      </c>
      <c r="R28" s="323"/>
      <c r="S28" s="47">
        <v>0.5395833333333333</v>
      </c>
      <c r="T28" s="120">
        <v>0.61432870370370363</v>
      </c>
      <c r="U28" s="111">
        <v>5.2500000000000213</v>
      </c>
      <c r="V28" s="112">
        <v>107.636946767184</v>
      </c>
      <c r="W28" s="113"/>
      <c r="X28" s="116"/>
      <c r="Y28" s="12"/>
      <c r="Z28" s="198"/>
      <c r="AA28" s="332"/>
      <c r="AB28" s="333"/>
      <c r="AC28" s="12"/>
      <c r="AD28" s="198"/>
      <c r="AE28" s="117">
        <f t="shared" si="16"/>
        <v>-118.02951033254362</v>
      </c>
      <c r="AF28" s="110">
        <f t="shared" si="17"/>
        <v>0.90164207472288027</v>
      </c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20">AVERAGE(I22:I37)</f>
        <v>16.571428571428573</v>
      </c>
      <c r="J38" s="137">
        <f t="shared" si="20"/>
        <v>1914.2857142857142</v>
      </c>
      <c r="K38" s="138">
        <f t="shared" ref="K38" si="21">J38/I38</f>
        <v>115.51724137931033</v>
      </c>
      <c r="L38" s="136">
        <f t="shared" ref="L38:M38" si="22">AVERAGE(L22:L37)</f>
        <v>16.571428571428573</v>
      </c>
      <c r="M38" s="137">
        <f t="shared" si="22"/>
        <v>1725.1068763730661</v>
      </c>
      <c r="N38" s="138">
        <f t="shared" ref="N38:N46" si="23">M38/L38</f>
        <v>104.1012770225126</v>
      </c>
      <c r="O38" s="139">
        <f t="shared" ref="O38:O46" si="24">L38-I38</f>
        <v>0</v>
      </c>
      <c r="P38" s="140">
        <f t="shared" ref="P38:P46" si="25">N38-K38</f>
        <v>-11.41596435679773</v>
      </c>
      <c r="Q38" s="141">
        <f t="shared" ref="Q38:Q46" si="26">N38/K38</f>
        <v>0.90117523392622856</v>
      </c>
      <c r="R38" s="324"/>
      <c r="S38" s="142">
        <v>0.16666666666666666</v>
      </c>
      <c r="T38" s="143">
        <v>0.61432870370370363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0</v>
      </c>
      <c r="AD38" s="180">
        <f>SUM(AD22:AD37)</f>
        <v>0</v>
      </c>
      <c r="AE38" s="168">
        <f t="shared" ref="AE38:AE46" si="27">M38-J38</f>
        <v>-189.17883791264808</v>
      </c>
      <c r="AF38" s="141">
        <f t="shared" ref="AF38:AF46" si="28">M38/J38</f>
        <v>0.90117523392622856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1767</v>
      </c>
      <c r="G39" s="148">
        <f t="shared" ref="G39:G46" si="29">E39*F39</f>
        <v>34809.9</v>
      </c>
      <c r="H39" s="149">
        <v>2</v>
      </c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6" si="30">F39/V39*60</f>
        <v>1081.8090667885251</v>
      </c>
      <c r="N39" s="152">
        <f t="shared" si="23"/>
        <v>83.216082060655779</v>
      </c>
      <c r="O39" s="154">
        <f t="shared" si="24"/>
        <v>0</v>
      </c>
      <c r="P39" s="155">
        <f t="shared" si="25"/>
        <v>-9.0916102470365274</v>
      </c>
      <c r="Q39" s="156">
        <f t="shared" si="26"/>
        <v>0.90150755565710428</v>
      </c>
      <c r="R39" s="322">
        <f>Q55</f>
        <v>0.89615484806763912</v>
      </c>
      <c r="S39" s="157">
        <v>0.16666666666666666</v>
      </c>
      <c r="T39" s="158">
        <v>0.23472222222222222</v>
      </c>
      <c r="U39" s="159"/>
      <c r="V39" s="160">
        <v>98.002506407838297</v>
      </c>
      <c r="W39" s="158"/>
      <c r="X39" s="169"/>
      <c r="Y39" s="12"/>
      <c r="Z39" s="198"/>
      <c r="AA39" s="325"/>
      <c r="AB39" s="326"/>
      <c r="AC39" s="12"/>
      <c r="AD39" s="198"/>
      <c r="AE39" s="115">
        <f t="shared" si="27"/>
        <v>-118.19093321147488</v>
      </c>
      <c r="AF39" s="156">
        <f t="shared" si="28"/>
        <v>0.90150755565710428</v>
      </c>
      <c r="AG39" s="327">
        <f>AF55</f>
        <v>0.89615484806763912</v>
      </c>
    </row>
    <row r="40" spans="1:33" ht="15.75" customHeight="1">
      <c r="A40" s="318"/>
      <c r="B40" s="163" t="s">
        <v>189</v>
      </c>
      <c r="C40" s="330" t="s">
        <v>205</v>
      </c>
      <c r="D40" s="331"/>
      <c r="E40" s="101">
        <v>53.76</v>
      </c>
      <c r="F40" s="102">
        <v>3278</v>
      </c>
      <c r="G40" s="103">
        <f t="shared" si="29"/>
        <v>176225.28</v>
      </c>
      <c r="H40" s="26"/>
      <c r="I40" s="104">
        <v>20</v>
      </c>
      <c r="J40" s="105">
        <v>2000</v>
      </c>
      <c r="K40" s="106">
        <f t="shared" si="8"/>
        <v>100</v>
      </c>
      <c r="L40" s="107">
        <v>20</v>
      </c>
      <c r="M40" s="105">
        <f t="shared" si="30"/>
        <v>1787.9672514041899</v>
      </c>
      <c r="N40" s="106">
        <f t="shared" si="23"/>
        <v>89.3983625702095</v>
      </c>
      <c r="O40" s="108">
        <f t="shared" si="24"/>
        <v>0</v>
      </c>
      <c r="P40" s="109">
        <f t="shared" si="25"/>
        <v>-10.6016374297905</v>
      </c>
      <c r="Q40" s="110">
        <f t="shared" si="26"/>
        <v>0.893983625702095</v>
      </c>
      <c r="R40" s="323"/>
      <c r="S40" s="47">
        <v>0.2388888888888889</v>
      </c>
      <c r="T40" s="48">
        <v>0.31527777777777777</v>
      </c>
      <c r="U40" s="111">
        <v>6.0000000000000187</v>
      </c>
      <c r="V40" s="112">
        <v>110.00201477154366</v>
      </c>
      <c r="W40" s="113"/>
      <c r="X40" s="116"/>
      <c r="Y40" s="12"/>
      <c r="Z40" s="198"/>
      <c r="AA40" s="332"/>
      <c r="AB40" s="333"/>
      <c r="AC40" s="12"/>
      <c r="AD40" s="198"/>
      <c r="AE40" s="117">
        <f t="shared" si="27"/>
        <v>-212.03274859581006</v>
      </c>
      <c r="AF40" s="110">
        <f t="shared" si="28"/>
        <v>0.893983625702095</v>
      </c>
      <c r="AG40" s="328"/>
    </row>
    <row r="41" spans="1:33" ht="15.75" customHeight="1">
      <c r="A41" s="318"/>
      <c r="B41" s="163" t="s">
        <v>189</v>
      </c>
      <c r="C41" s="330" t="s">
        <v>206</v>
      </c>
      <c r="D41" s="331"/>
      <c r="E41" s="101">
        <v>71.55</v>
      </c>
      <c r="F41" s="102">
        <v>2619</v>
      </c>
      <c r="G41" s="103">
        <f t="shared" si="29"/>
        <v>187389.44999999998</v>
      </c>
      <c r="H41" s="26"/>
      <c r="I41" s="104">
        <v>22</v>
      </c>
      <c r="J41" s="105">
        <v>2000</v>
      </c>
      <c r="K41" s="106">
        <f t="shared" si="8"/>
        <v>90.909090909090907</v>
      </c>
      <c r="L41" s="107">
        <v>22</v>
      </c>
      <c r="M41" s="105">
        <f t="shared" si="30"/>
        <v>1786.7377198173042</v>
      </c>
      <c r="N41" s="106">
        <f t="shared" si="23"/>
        <v>81.215350900786561</v>
      </c>
      <c r="O41" s="108">
        <f t="shared" si="24"/>
        <v>0</v>
      </c>
      <c r="P41" s="109">
        <f t="shared" si="25"/>
        <v>-9.6937400083043457</v>
      </c>
      <c r="Q41" s="110">
        <f t="shared" si="26"/>
        <v>0.89336885990865222</v>
      </c>
      <c r="R41" s="323"/>
      <c r="S41" s="47">
        <v>0.31944444444444442</v>
      </c>
      <c r="T41" s="48">
        <v>0.38050925925925921</v>
      </c>
      <c r="U41" s="111">
        <v>5.9999999999999787</v>
      </c>
      <c r="V41" s="112">
        <v>87.947994972685606</v>
      </c>
      <c r="W41" s="113"/>
      <c r="X41" s="116"/>
      <c r="Y41" s="12"/>
      <c r="Z41" s="198"/>
      <c r="AA41" s="332"/>
      <c r="AB41" s="333"/>
      <c r="AC41" s="12"/>
      <c r="AD41" s="198"/>
      <c r="AE41" s="117">
        <f t="shared" si="27"/>
        <v>-213.2622801826958</v>
      </c>
      <c r="AF41" s="110">
        <f t="shared" si="28"/>
        <v>0.89336885990865211</v>
      </c>
      <c r="AG41" s="328"/>
    </row>
    <row r="42" spans="1:33" ht="15.75" customHeight="1">
      <c r="A42" s="318"/>
      <c r="B42" s="163" t="s">
        <v>189</v>
      </c>
      <c r="C42" s="330" t="s">
        <v>207</v>
      </c>
      <c r="D42" s="331"/>
      <c r="E42" s="101">
        <v>58.67</v>
      </c>
      <c r="F42" s="102">
        <v>1257</v>
      </c>
      <c r="G42" s="103">
        <f t="shared" si="29"/>
        <v>73748.19</v>
      </c>
      <c r="H42" s="26">
        <v>2</v>
      </c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1787.9743500569039</v>
      </c>
      <c r="N42" s="106">
        <f t="shared" si="23"/>
        <v>77.738015219865389</v>
      </c>
      <c r="O42" s="108">
        <f t="shared" si="24"/>
        <v>0</v>
      </c>
      <c r="P42" s="109">
        <f t="shared" si="25"/>
        <v>-9.2185065192650484</v>
      </c>
      <c r="Q42" s="110">
        <f t="shared" si="26"/>
        <v>0.89398717502845193</v>
      </c>
      <c r="R42" s="323"/>
      <c r="S42" s="47">
        <v>0.3833333333333333</v>
      </c>
      <c r="T42" s="48">
        <v>0.4126157407407407</v>
      </c>
      <c r="U42" s="111">
        <v>5</v>
      </c>
      <c r="V42" s="112">
        <v>42.181813177353298</v>
      </c>
      <c r="W42" s="113"/>
      <c r="X42" s="116"/>
      <c r="Y42" s="12"/>
      <c r="Z42" s="198"/>
      <c r="AA42" s="332"/>
      <c r="AB42" s="333"/>
      <c r="AC42" s="12"/>
      <c r="AD42" s="198"/>
      <c r="AE42" s="117">
        <f t="shared" si="27"/>
        <v>-212.02564994309614</v>
      </c>
      <c r="AF42" s="110">
        <f t="shared" si="28"/>
        <v>0.89398717502845193</v>
      </c>
      <c r="AG42" s="328"/>
    </row>
    <row r="43" spans="1:33" ht="15.75" customHeight="1">
      <c r="A43" s="318"/>
      <c r="B43" s="163" t="s">
        <v>189</v>
      </c>
      <c r="C43" s="330" t="s">
        <v>208</v>
      </c>
      <c r="D43" s="331"/>
      <c r="E43" s="101">
        <v>59.54</v>
      </c>
      <c r="F43" s="102">
        <v>1011</v>
      </c>
      <c r="G43" s="103">
        <f t="shared" si="29"/>
        <v>60194.94</v>
      </c>
      <c r="H43" s="13">
        <v>2</v>
      </c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1798.2815964524682</v>
      </c>
      <c r="N43" s="106">
        <f t="shared" si="23"/>
        <v>78.186156367498612</v>
      </c>
      <c r="O43" s="108">
        <f t="shared" si="24"/>
        <v>0</v>
      </c>
      <c r="P43" s="109">
        <f t="shared" si="25"/>
        <v>-8.7703653716318257</v>
      </c>
      <c r="Q43" s="110">
        <f t="shared" si="26"/>
        <v>0.89914079822623405</v>
      </c>
      <c r="R43" s="323"/>
      <c r="S43" s="47">
        <v>0.41666666666666663</v>
      </c>
      <c r="T43" s="48">
        <v>0.4400810185185185</v>
      </c>
      <c r="U43" s="111">
        <v>5.8333333333333393</v>
      </c>
      <c r="V43" s="112">
        <v>33.732203076351368</v>
      </c>
      <c r="W43" s="113">
        <v>0.4400810185185185</v>
      </c>
      <c r="X43" s="116">
        <v>0.47847222222222213</v>
      </c>
      <c r="Y43" s="12"/>
      <c r="Z43" s="198"/>
      <c r="AA43" s="332"/>
      <c r="AB43" s="333"/>
      <c r="AC43" s="12"/>
      <c r="AD43" s="198"/>
      <c r="AE43" s="117">
        <f t="shared" si="27"/>
        <v>-201.71840354753181</v>
      </c>
      <c r="AF43" s="110">
        <f t="shared" si="28"/>
        <v>0.89914079822623405</v>
      </c>
      <c r="AG43" s="328"/>
    </row>
    <row r="44" spans="1:33" ht="15.75" customHeight="1">
      <c r="A44" s="318"/>
      <c r="B44" s="163" t="s">
        <v>189</v>
      </c>
      <c r="C44" s="330" t="s">
        <v>209</v>
      </c>
      <c r="D44" s="331"/>
      <c r="E44" s="101">
        <v>61.09</v>
      </c>
      <c r="F44" s="102">
        <v>3553</v>
      </c>
      <c r="G44" s="121">
        <f t="shared" si="29"/>
        <v>217052.77000000002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30"/>
        <v>1792.5455858679725</v>
      </c>
      <c r="N44" s="106">
        <f t="shared" si="23"/>
        <v>89.62727929339863</v>
      </c>
      <c r="O44" s="108">
        <f t="shared" si="24"/>
        <v>0</v>
      </c>
      <c r="P44" s="109">
        <f t="shared" si="25"/>
        <v>-10.37272070660137</v>
      </c>
      <c r="Q44" s="110">
        <f t="shared" si="26"/>
        <v>0.89627279293398632</v>
      </c>
      <c r="R44" s="323"/>
      <c r="S44" s="47">
        <v>0.47847222222222213</v>
      </c>
      <c r="T44" s="120">
        <v>0.5610532407407407</v>
      </c>
      <c r="U44" s="111">
        <v>55.283333333333232</v>
      </c>
      <c r="V44" s="112">
        <v>118.92584583659313</v>
      </c>
      <c r="W44" s="113"/>
      <c r="X44" s="116"/>
      <c r="Y44" s="12"/>
      <c r="Z44" s="198"/>
      <c r="AA44" s="332"/>
      <c r="AB44" s="333"/>
      <c r="AC44" s="12"/>
      <c r="AD44" s="198"/>
      <c r="AE44" s="117">
        <f t="shared" si="27"/>
        <v>-207.45441413202752</v>
      </c>
      <c r="AF44" s="110">
        <f t="shared" si="28"/>
        <v>0.89627279293398621</v>
      </c>
      <c r="AG44" s="328"/>
    </row>
    <row r="45" spans="1:33" ht="15.75" customHeight="1">
      <c r="A45" s="318"/>
      <c r="B45" s="163" t="s">
        <v>189</v>
      </c>
      <c r="C45" s="330" t="s">
        <v>208</v>
      </c>
      <c r="D45" s="331"/>
      <c r="E45" s="101">
        <v>59.54</v>
      </c>
      <c r="F45" s="102">
        <v>2418</v>
      </c>
      <c r="G45" s="121">
        <f t="shared" si="29"/>
        <v>143967.72</v>
      </c>
      <c r="H45" s="62"/>
      <c r="I45" s="104">
        <v>23</v>
      </c>
      <c r="J45" s="105">
        <v>2000</v>
      </c>
      <c r="K45" s="106">
        <f t="shared" si="8"/>
        <v>86.956521739130437</v>
      </c>
      <c r="L45" s="107">
        <v>23</v>
      </c>
      <c r="M45" s="105">
        <f t="shared" si="30"/>
        <v>1798.281596452468</v>
      </c>
      <c r="N45" s="106">
        <f t="shared" si="23"/>
        <v>78.186156367498612</v>
      </c>
      <c r="O45" s="123">
        <f t="shared" si="24"/>
        <v>0</v>
      </c>
      <c r="P45" s="124">
        <f t="shared" si="25"/>
        <v>-8.7703653716318257</v>
      </c>
      <c r="Q45" s="125">
        <f t="shared" si="26"/>
        <v>0.89914079822623405</v>
      </c>
      <c r="R45" s="323"/>
      <c r="S45" s="119">
        <v>0.56388888888888877</v>
      </c>
      <c r="T45" s="120">
        <v>0.61990740740740724</v>
      </c>
      <c r="U45" s="111">
        <v>5</v>
      </c>
      <c r="V45" s="112">
        <v>80.677019820591113</v>
      </c>
      <c r="W45" s="120"/>
      <c r="X45" s="189"/>
      <c r="Y45" s="12"/>
      <c r="Z45" s="198"/>
      <c r="AA45" s="332"/>
      <c r="AB45" s="333"/>
      <c r="AC45" s="12"/>
      <c r="AD45" s="198"/>
      <c r="AE45" s="117">
        <f t="shared" si="27"/>
        <v>-201.71840354753203</v>
      </c>
      <c r="AF45" s="110">
        <f t="shared" si="28"/>
        <v>0.89914079822623394</v>
      </c>
      <c r="AG45" s="328"/>
    </row>
    <row r="46" spans="1:33" ht="15.75" customHeight="1">
      <c r="A46" s="318"/>
      <c r="B46" s="163" t="s">
        <v>189</v>
      </c>
      <c r="C46" s="330" t="s">
        <v>207</v>
      </c>
      <c r="D46" s="331"/>
      <c r="E46" s="101">
        <v>58.67</v>
      </c>
      <c r="F46" s="102">
        <v>3210</v>
      </c>
      <c r="G46" s="121">
        <f t="shared" si="29"/>
        <v>188330.7</v>
      </c>
      <c r="H46" s="62"/>
      <c r="I46" s="104">
        <v>23</v>
      </c>
      <c r="J46" s="105">
        <v>2000</v>
      </c>
      <c r="K46" s="106">
        <f t="shared" si="8"/>
        <v>86.956521739130437</v>
      </c>
      <c r="L46" s="118">
        <v>23</v>
      </c>
      <c r="M46" s="105">
        <f t="shared" si="30"/>
        <v>1787.9565237882832</v>
      </c>
      <c r="N46" s="106">
        <f t="shared" si="23"/>
        <v>77.73724016470797</v>
      </c>
      <c r="O46" s="123">
        <f t="shared" si="24"/>
        <v>0</v>
      </c>
      <c r="P46" s="124">
        <f t="shared" si="25"/>
        <v>-9.2192815744224674</v>
      </c>
      <c r="Q46" s="125">
        <f t="shared" si="26"/>
        <v>0.89397826189414165</v>
      </c>
      <c r="R46" s="323"/>
      <c r="S46" s="119">
        <v>0.62291666666666656</v>
      </c>
      <c r="T46" s="120">
        <v>0.6977199074074073</v>
      </c>
      <c r="U46" s="111">
        <v>5</v>
      </c>
      <c r="V46" s="112">
        <v>107.720740094912</v>
      </c>
      <c r="W46" s="120"/>
      <c r="X46" s="189"/>
      <c r="Y46" s="12"/>
      <c r="Z46" s="198"/>
      <c r="AA46" s="332"/>
      <c r="AB46" s="333"/>
      <c r="AC46" s="12"/>
      <c r="AD46" s="198"/>
      <c r="AE46" s="117">
        <f t="shared" si="27"/>
        <v>-212.04347621171678</v>
      </c>
      <c r="AF46" s="110">
        <f t="shared" si="28"/>
        <v>0.89397826189414165</v>
      </c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31">AVERAGE(I39:I54)</f>
        <v>20.875</v>
      </c>
      <c r="J55" s="137">
        <f t="shared" si="31"/>
        <v>1900</v>
      </c>
      <c r="K55" s="138">
        <f t="shared" ref="K55" si="32">J55/I55</f>
        <v>91.017964071856284</v>
      </c>
      <c r="L55" s="136">
        <f t="shared" ref="L55:M55" si="33">AVERAGE(L39:L54)</f>
        <v>20.875</v>
      </c>
      <c r="M55" s="137">
        <f t="shared" si="33"/>
        <v>1702.6942113285143</v>
      </c>
      <c r="N55" s="138">
        <f t="shared" ref="N55:N64" si="34">M55/L55</f>
        <v>81.566189764240207</v>
      </c>
      <c r="O55" s="139">
        <f t="shared" ref="O55:O64" si="35">L55-I55</f>
        <v>0</v>
      </c>
      <c r="P55" s="140">
        <f t="shared" ref="P55:P64" si="36">N55-K55</f>
        <v>-9.451774307616077</v>
      </c>
      <c r="Q55" s="141">
        <f t="shared" ref="Q55:Q64" si="37">N55/K55</f>
        <v>0.89615484806763912</v>
      </c>
      <c r="R55" s="324"/>
      <c r="S55" s="142">
        <v>0.16666666666666666</v>
      </c>
      <c r="T55" s="143">
        <v>0.6977199074074073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0</v>
      </c>
      <c r="AD55" s="191">
        <f>SUM(AD39:AD54)</f>
        <v>0</v>
      </c>
      <c r="AE55" s="168">
        <f t="shared" ref="AE55:AE64" si="38">M55-J55</f>
        <v>-197.30578867148574</v>
      </c>
      <c r="AF55" s="141">
        <f t="shared" ref="AF55:AF64" si="39">M55/J55</f>
        <v>0.89615484806763912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2914</v>
      </c>
      <c r="G56" s="148">
        <f t="shared" ref="G56:G64" si="40">E56*F56</f>
        <v>84098.04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41">F56/V56*60</f>
        <v>3189.6779423240087</v>
      </c>
      <c r="N56" s="152">
        <f t="shared" si="34"/>
        <v>167.87778643810572</v>
      </c>
      <c r="O56" s="154">
        <f t="shared" si="35"/>
        <v>0</v>
      </c>
      <c r="P56" s="155">
        <f t="shared" si="36"/>
        <v>-21.595897772420614</v>
      </c>
      <c r="Q56" s="156">
        <f t="shared" si="37"/>
        <v>0.88602165064555793</v>
      </c>
      <c r="R56" s="322">
        <f>Q72</f>
        <v>0.89648751779577918</v>
      </c>
      <c r="S56" s="157">
        <v>0.16666666666666666</v>
      </c>
      <c r="T56" s="158">
        <v>0.20472222222222222</v>
      </c>
      <c r="U56" s="159"/>
      <c r="V56" s="160">
        <v>54.814311401172709</v>
      </c>
      <c r="W56" s="158"/>
      <c r="X56" s="169"/>
      <c r="Y56" s="12"/>
      <c r="Z56" s="198"/>
      <c r="AA56" s="325"/>
      <c r="AB56" s="326"/>
      <c r="AC56" s="12"/>
      <c r="AD56" s="198"/>
      <c r="AE56" s="115">
        <f t="shared" si="38"/>
        <v>-410.32205767599135</v>
      </c>
      <c r="AF56" s="156">
        <f t="shared" si="39"/>
        <v>0.88602165064555793</v>
      </c>
      <c r="AG56" s="327">
        <f>AF72</f>
        <v>0.89648751779577918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3889</v>
      </c>
      <c r="G57" s="103">
        <f t="shared" si="40"/>
        <v>120986.79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3186.0358680766471</v>
      </c>
      <c r="N57" s="106">
        <f t="shared" si="34"/>
        <v>167.68609831982354</v>
      </c>
      <c r="O57" s="108">
        <f t="shared" si="35"/>
        <v>0</v>
      </c>
      <c r="P57" s="109">
        <f t="shared" si="36"/>
        <v>-21.787585890702786</v>
      </c>
      <c r="Q57" s="110">
        <f t="shared" si="37"/>
        <v>0.88500996335462423</v>
      </c>
      <c r="R57" s="323"/>
      <c r="S57" s="47">
        <v>0.20833333333333334</v>
      </c>
      <c r="T57" s="48">
        <v>0.25918981481481485</v>
      </c>
      <c r="U57" s="111">
        <v>5.2000000000000135</v>
      </c>
      <c r="V57" s="112">
        <v>73.238346855417916</v>
      </c>
      <c r="W57" s="113"/>
      <c r="X57" s="116"/>
      <c r="Y57" s="12"/>
      <c r="Z57" s="198"/>
      <c r="AA57" s="332"/>
      <c r="AB57" s="333"/>
      <c r="AC57" s="12"/>
      <c r="AD57" s="198"/>
      <c r="AE57" s="117">
        <f t="shared" si="38"/>
        <v>-413.96413192335285</v>
      </c>
      <c r="AF57" s="110">
        <f t="shared" si="39"/>
        <v>0.88500996335462423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1658</v>
      </c>
      <c r="G58" s="103">
        <f t="shared" si="40"/>
        <v>64645.420000000006</v>
      </c>
      <c r="H58" s="26"/>
      <c r="I58" s="104">
        <v>19</v>
      </c>
      <c r="J58" s="105">
        <v>3600</v>
      </c>
      <c r="K58" s="106">
        <f t="shared" si="42"/>
        <v>189.47368421052633</v>
      </c>
      <c r="L58" s="107">
        <v>19</v>
      </c>
      <c r="M58" s="105">
        <f t="shared" si="41"/>
        <v>3184.2834355198311</v>
      </c>
      <c r="N58" s="106">
        <f t="shared" si="34"/>
        <v>167.59386502735953</v>
      </c>
      <c r="O58" s="108">
        <f t="shared" si="35"/>
        <v>0</v>
      </c>
      <c r="P58" s="109">
        <f t="shared" si="36"/>
        <v>-21.879819183166802</v>
      </c>
      <c r="Q58" s="110">
        <f t="shared" si="37"/>
        <v>0.88452317653328638</v>
      </c>
      <c r="R58" s="323"/>
      <c r="S58" s="47">
        <v>0.26250000000000001</v>
      </c>
      <c r="T58" s="48">
        <v>0.28418981481481481</v>
      </c>
      <c r="U58" s="111">
        <v>4.7666666666666391</v>
      </c>
      <c r="V58" s="112">
        <v>31.240937565521701</v>
      </c>
      <c r="W58" s="113"/>
      <c r="X58" s="116"/>
      <c r="Y58" s="12"/>
      <c r="Z58" s="198"/>
      <c r="AA58" s="332"/>
      <c r="AB58" s="333"/>
      <c r="AC58" s="12"/>
      <c r="AD58" s="198"/>
      <c r="AE58" s="117">
        <f t="shared" si="38"/>
        <v>-415.71656448016893</v>
      </c>
      <c r="AF58" s="110">
        <f t="shared" si="39"/>
        <v>0.88452317653328638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5400</v>
      </c>
      <c r="G59" s="103">
        <f t="shared" si="40"/>
        <v>193806</v>
      </c>
      <c r="H59" s="26"/>
      <c r="I59" s="104">
        <v>19</v>
      </c>
      <c r="J59" s="105">
        <v>3600</v>
      </c>
      <c r="K59" s="106">
        <f t="shared" si="42"/>
        <v>189.47368421052633</v>
      </c>
      <c r="L59" s="107">
        <v>19</v>
      </c>
      <c r="M59" s="105">
        <f t="shared" si="41"/>
        <v>3185.8862249452718</v>
      </c>
      <c r="N59" s="106">
        <f t="shared" si="34"/>
        <v>167.67822236554062</v>
      </c>
      <c r="O59" s="108">
        <f t="shared" si="35"/>
        <v>0</v>
      </c>
      <c r="P59" s="109">
        <f t="shared" si="36"/>
        <v>-21.795461844985709</v>
      </c>
      <c r="Q59" s="110">
        <f t="shared" si="37"/>
        <v>0.88496839581813103</v>
      </c>
      <c r="R59" s="323"/>
      <c r="S59" s="47">
        <v>0.28749999999999998</v>
      </c>
      <c r="T59" s="48">
        <v>0.35811342592592588</v>
      </c>
      <c r="U59" s="111">
        <v>4.7666666666666391</v>
      </c>
      <c r="V59" s="112">
        <v>101.6985470049439</v>
      </c>
      <c r="W59" s="113"/>
      <c r="X59" s="116"/>
      <c r="Y59" s="12"/>
      <c r="Z59" s="198"/>
      <c r="AA59" s="332"/>
      <c r="AB59" s="333"/>
      <c r="AC59" s="12"/>
      <c r="AD59" s="198"/>
      <c r="AE59" s="199">
        <f t="shared" si="38"/>
        <v>-414.11377505472819</v>
      </c>
      <c r="AF59" s="200">
        <f t="shared" si="39"/>
        <v>0.88496839581813103</v>
      </c>
      <c r="AG59" s="328"/>
    </row>
    <row r="60" spans="1:33" ht="15.75" customHeight="1">
      <c r="A60" s="358"/>
      <c r="B60" s="100" t="s">
        <v>211</v>
      </c>
      <c r="C60" s="371" t="s">
        <v>216</v>
      </c>
      <c r="D60" s="371"/>
      <c r="E60" s="101">
        <v>43.96</v>
      </c>
      <c r="F60" s="105">
        <v>2407</v>
      </c>
      <c r="G60" s="103">
        <f t="shared" si="40"/>
        <v>105811.72</v>
      </c>
      <c r="H60" s="13"/>
      <c r="I60" s="104">
        <v>24</v>
      </c>
      <c r="J60" s="105">
        <v>3600</v>
      </c>
      <c r="K60" s="106">
        <f t="shared" si="42"/>
        <v>150</v>
      </c>
      <c r="L60" s="107">
        <v>24</v>
      </c>
      <c r="M60" s="105">
        <f t="shared" si="41"/>
        <v>3260.6248111128152</v>
      </c>
      <c r="N60" s="106">
        <f t="shared" si="34"/>
        <v>135.85936712970064</v>
      </c>
      <c r="O60" s="108">
        <f t="shared" si="35"/>
        <v>0</v>
      </c>
      <c r="P60" s="109">
        <f t="shared" si="36"/>
        <v>-14.140632870299356</v>
      </c>
      <c r="Q60" s="110">
        <f t="shared" si="37"/>
        <v>0.90572911419800428</v>
      </c>
      <c r="R60" s="323"/>
      <c r="S60" s="47">
        <v>0.36180555555555549</v>
      </c>
      <c r="T60" s="48">
        <v>0.39255787037037032</v>
      </c>
      <c r="U60" s="111">
        <v>5.3166666666666451</v>
      </c>
      <c r="V60" s="112">
        <v>44.292124474974798</v>
      </c>
      <c r="W60" s="113"/>
      <c r="X60" s="116"/>
      <c r="Y60" s="12"/>
      <c r="Z60" s="198"/>
      <c r="AA60" s="332"/>
      <c r="AB60" s="333"/>
      <c r="AC60" s="12"/>
      <c r="AD60" s="198"/>
      <c r="AE60" s="199">
        <f t="shared" si="38"/>
        <v>-339.37518888718478</v>
      </c>
      <c r="AF60" s="200">
        <f t="shared" si="39"/>
        <v>0.90572911419800428</v>
      </c>
      <c r="AG60" s="328"/>
    </row>
    <row r="61" spans="1:33" ht="15.75" customHeight="1">
      <c r="A61" s="358"/>
      <c r="B61" s="100" t="s">
        <v>211</v>
      </c>
      <c r="C61" s="371" t="s">
        <v>217</v>
      </c>
      <c r="D61" s="371"/>
      <c r="E61" s="101">
        <v>46.93</v>
      </c>
      <c r="F61" s="105">
        <v>2033</v>
      </c>
      <c r="G61" s="121">
        <f t="shared" si="40"/>
        <v>95408.69</v>
      </c>
      <c r="H61" s="122"/>
      <c r="I61" s="104">
        <v>24</v>
      </c>
      <c r="J61" s="105">
        <v>3600</v>
      </c>
      <c r="K61" s="106">
        <f t="shared" si="42"/>
        <v>150</v>
      </c>
      <c r="L61" s="107">
        <v>24</v>
      </c>
      <c r="M61" s="105">
        <f t="shared" si="41"/>
        <v>3259.8608943134814</v>
      </c>
      <c r="N61" s="106">
        <f t="shared" si="34"/>
        <v>135.82753726306171</v>
      </c>
      <c r="O61" s="108">
        <f t="shared" si="35"/>
        <v>0</v>
      </c>
      <c r="P61" s="109">
        <f t="shared" si="36"/>
        <v>-14.172462736938286</v>
      </c>
      <c r="Q61" s="110">
        <f t="shared" si="37"/>
        <v>0.9055169150870781</v>
      </c>
      <c r="R61" s="323"/>
      <c r="S61" s="47">
        <v>0.39583333333333326</v>
      </c>
      <c r="T61" s="120">
        <v>0.42181712962962958</v>
      </c>
      <c r="U61" s="111">
        <v>4.7166666666666313</v>
      </c>
      <c r="V61" s="112">
        <v>37.418774590284684</v>
      </c>
      <c r="W61" s="113"/>
      <c r="X61" s="116"/>
      <c r="Y61" s="12"/>
      <c r="Z61" s="198"/>
      <c r="AA61" s="332"/>
      <c r="AB61" s="333"/>
      <c r="AC61" s="12"/>
      <c r="AD61" s="198"/>
      <c r="AE61" s="199">
        <f t="shared" si="38"/>
        <v>-340.13910568651863</v>
      </c>
      <c r="AF61" s="200">
        <f t="shared" si="39"/>
        <v>0.90551691508707821</v>
      </c>
      <c r="AG61" s="328"/>
    </row>
    <row r="62" spans="1:33" ht="15.75" customHeight="1">
      <c r="A62" s="358"/>
      <c r="B62" s="100" t="s">
        <v>211</v>
      </c>
      <c r="C62" s="371" t="s">
        <v>219</v>
      </c>
      <c r="D62" s="371"/>
      <c r="E62" s="101">
        <v>37.799999999999997</v>
      </c>
      <c r="F62" s="105">
        <v>1895</v>
      </c>
      <c r="G62" s="121">
        <f t="shared" si="40"/>
        <v>71631</v>
      </c>
      <c r="H62" s="62">
        <v>2</v>
      </c>
      <c r="I62" s="104">
        <v>21</v>
      </c>
      <c r="J62" s="105">
        <v>3600</v>
      </c>
      <c r="K62" s="106">
        <f t="shared" si="42"/>
        <v>171.42857142857142</v>
      </c>
      <c r="L62" s="107">
        <v>21</v>
      </c>
      <c r="M62" s="105">
        <f t="shared" si="41"/>
        <v>3259.0949390732153</v>
      </c>
      <c r="N62" s="106">
        <f t="shared" si="34"/>
        <v>155.19499709872454</v>
      </c>
      <c r="O62" s="123">
        <f t="shared" si="35"/>
        <v>0</v>
      </c>
      <c r="P62" s="124">
        <f t="shared" si="36"/>
        <v>-16.233574329846874</v>
      </c>
      <c r="Q62" s="125">
        <f t="shared" si="37"/>
        <v>0.9053041497425599</v>
      </c>
      <c r="R62" s="323"/>
      <c r="S62" s="47">
        <v>0.42569444444444438</v>
      </c>
      <c r="T62" s="120">
        <v>0.44991898148148141</v>
      </c>
      <c r="U62" s="111">
        <v>5.5833333333333002</v>
      </c>
      <c r="V62" s="112">
        <v>34.886986149698579</v>
      </c>
      <c r="W62" s="113">
        <v>0.44991898148148141</v>
      </c>
      <c r="X62" s="116">
        <v>0.48819444444444438</v>
      </c>
      <c r="Y62" s="12"/>
      <c r="Z62" s="198"/>
      <c r="AA62" s="332"/>
      <c r="AB62" s="333"/>
      <c r="AC62" s="12"/>
      <c r="AD62" s="198"/>
      <c r="AE62" s="199">
        <f t="shared" si="38"/>
        <v>-340.9050609267847</v>
      </c>
      <c r="AF62" s="200">
        <f t="shared" si="39"/>
        <v>0.90530414974255979</v>
      </c>
      <c r="AG62" s="328"/>
    </row>
    <row r="63" spans="1:33" ht="15.75" customHeight="1">
      <c r="A63" s="358"/>
      <c r="B63" s="100" t="s">
        <v>211</v>
      </c>
      <c r="C63" s="371" t="s">
        <v>218</v>
      </c>
      <c r="D63" s="371"/>
      <c r="E63" s="101">
        <v>38.479999999999997</v>
      </c>
      <c r="F63" s="105">
        <v>6323</v>
      </c>
      <c r="G63" s="121">
        <f t="shared" si="40"/>
        <v>243309.03999999998</v>
      </c>
      <c r="H63" s="62"/>
      <c r="I63" s="104">
        <v>20</v>
      </c>
      <c r="J63" s="105">
        <v>3600</v>
      </c>
      <c r="K63" s="106">
        <f t="shared" si="42"/>
        <v>180</v>
      </c>
      <c r="L63" s="107">
        <v>20</v>
      </c>
      <c r="M63" s="105">
        <f t="shared" si="41"/>
        <v>3261.6365221447595</v>
      </c>
      <c r="N63" s="106">
        <f t="shared" si="34"/>
        <v>163.08182610723799</v>
      </c>
      <c r="O63" s="123">
        <f t="shared" si="35"/>
        <v>0</v>
      </c>
      <c r="P63" s="124">
        <f t="shared" si="36"/>
        <v>-16.918173892762013</v>
      </c>
      <c r="Q63" s="125">
        <f t="shared" si="37"/>
        <v>0.90601014504021105</v>
      </c>
      <c r="R63" s="323"/>
      <c r="S63" s="47">
        <v>0.48819444444444438</v>
      </c>
      <c r="T63" s="120">
        <v>0.56895833333333323</v>
      </c>
      <c r="U63" s="111">
        <v>55.116666666666674</v>
      </c>
      <c r="V63" s="112">
        <v>116.31584249937529</v>
      </c>
      <c r="W63" s="113"/>
      <c r="X63" s="116"/>
      <c r="Y63" s="12"/>
      <c r="Z63" s="198"/>
      <c r="AA63" s="332"/>
      <c r="AB63" s="333"/>
      <c r="AC63" s="12"/>
      <c r="AD63" s="198"/>
      <c r="AE63" s="199">
        <f t="shared" si="38"/>
        <v>-338.36347785524049</v>
      </c>
      <c r="AF63" s="200">
        <f t="shared" si="39"/>
        <v>0.90601014504021093</v>
      </c>
      <c r="AG63" s="328"/>
    </row>
    <row r="64" spans="1:33" ht="15.75" customHeight="1">
      <c r="A64" s="358"/>
      <c r="B64" s="100" t="s">
        <v>211</v>
      </c>
      <c r="C64" s="371" t="s">
        <v>219</v>
      </c>
      <c r="D64" s="371"/>
      <c r="E64" s="101">
        <v>37.799999999999997</v>
      </c>
      <c r="F64" s="105">
        <v>3996</v>
      </c>
      <c r="G64" s="121">
        <f t="shared" si="40"/>
        <v>151048.79999999999</v>
      </c>
      <c r="H64" s="62"/>
      <c r="I64" s="104">
        <v>21</v>
      </c>
      <c r="J64" s="105">
        <v>3600</v>
      </c>
      <c r="K64" s="106">
        <f t="shared" si="42"/>
        <v>171.42857142857142</v>
      </c>
      <c r="L64" s="107">
        <v>21</v>
      </c>
      <c r="M64" s="105">
        <f t="shared" si="41"/>
        <v>3259.0949390732148</v>
      </c>
      <c r="N64" s="106">
        <f t="shared" si="34"/>
        <v>155.19499709872451</v>
      </c>
      <c r="O64" s="123">
        <f t="shared" si="35"/>
        <v>0</v>
      </c>
      <c r="P64" s="124">
        <f t="shared" si="36"/>
        <v>-16.233574329846903</v>
      </c>
      <c r="Q64" s="125">
        <f t="shared" si="37"/>
        <v>0.90530414974255968</v>
      </c>
      <c r="R64" s="323"/>
      <c r="S64" s="47">
        <v>0.57291666666666663</v>
      </c>
      <c r="T64" s="120">
        <v>0.62399305555555551</v>
      </c>
      <c r="U64" s="111">
        <v>5.7000000000000917</v>
      </c>
      <c r="V64" s="112">
        <v>73.566436229126936</v>
      </c>
      <c r="W64" s="113"/>
      <c r="X64" s="116"/>
      <c r="Y64" s="12"/>
      <c r="Z64" s="198"/>
      <c r="AA64" s="332"/>
      <c r="AB64" s="333"/>
      <c r="AC64" s="12"/>
      <c r="AD64" s="198"/>
      <c r="AE64" s="199">
        <f t="shared" si="38"/>
        <v>-340.90506092678515</v>
      </c>
      <c r="AF64" s="200">
        <f t="shared" si="39"/>
        <v>0.90530414974255968</v>
      </c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43">AVERAGE(I56:I71)</f>
        <v>20.666666666666668</v>
      </c>
      <c r="J72" s="137">
        <f t="shared" si="43"/>
        <v>3600</v>
      </c>
      <c r="K72" s="138">
        <f t="shared" ref="K72:K74" si="44">J72/I72</f>
        <v>174.19354838709677</v>
      </c>
      <c r="L72" s="136">
        <f t="shared" ref="L72:M72" si="45">AVERAGE(L56:L71)</f>
        <v>20.666666666666668</v>
      </c>
      <c r="M72" s="137">
        <f t="shared" si="45"/>
        <v>3227.355064064805</v>
      </c>
      <c r="N72" s="138">
        <f>M72/L72</f>
        <v>156.16234180958733</v>
      </c>
      <c r="O72" s="139">
        <f>L72-I72</f>
        <v>0</v>
      </c>
      <c r="P72" s="140">
        <f>N72-K72</f>
        <v>-18.031206577509437</v>
      </c>
      <c r="Q72" s="141">
        <f>N72/K72</f>
        <v>0.89648751779577918</v>
      </c>
      <c r="R72" s="324"/>
      <c r="S72" s="142">
        <v>0.16666666666666666</v>
      </c>
      <c r="T72" s="143">
        <v>0.62399305555555551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0</v>
      </c>
      <c r="AD72" s="191">
        <f>SUM(AD56:AD71)</f>
        <v>0</v>
      </c>
      <c r="AE72" s="168">
        <f>M72-J72</f>
        <v>-372.64493593519501</v>
      </c>
      <c r="AF72" s="141">
        <f>M72/J72</f>
        <v>0.89648751779577918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220</v>
      </c>
      <c r="D73" s="331"/>
      <c r="E73" s="101">
        <v>27.05</v>
      </c>
      <c r="F73" s="102">
        <v>1126</v>
      </c>
      <c r="G73" s="103">
        <f t="shared" ref="G73:G74" si="46">E73*F73</f>
        <v>30458.3</v>
      </c>
      <c r="H73" s="13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2961.6418775921861</v>
      </c>
      <c r="N73" s="106">
        <f>M73/L73</f>
        <v>493.60697959869771</v>
      </c>
      <c r="O73" s="108">
        <f>L73-I73</f>
        <v>1</v>
      </c>
      <c r="P73" s="109">
        <f>N73-K73</f>
        <v>-160.99302040130232</v>
      </c>
      <c r="Q73" s="110">
        <f>N73/K73</f>
        <v>0.75405893614222075</v>
      </c>
      <c r="R73" s="322">
        <f>Q89</f>
        <v>0.82344978947750702</v>
      </c>
      <c r="S73" s="47">
        <v>0.40416666666666667</v>
      </c>
      <c r="T73" s="48">
        <v>0.42</v>
      </c>
      <c r="U73" s="111">
        <v>5.2333333333333254</v>
      </c>
      <c r="V73" s="112">
        <v>22.811670955614073</v>
      </c>
      <c r="W73" s="113"/>
      <c r="X73" s="162"/>
      <c r="Y73" s="12"/>
      <c r="Z73" s="198"/>
      <c r="AA73" s="325"/>
      <c r="AB73" s="326"/>
      <c r="AC73" s="12"/>
      <c r="AD73" s="198"/>
      <c r="AE73" s="115">
        <f>M73-J73</f>
        <v>-311.35812240781388</v>
      </c>
      <c r="AF73" s="156">
        <f>M73/J73</f>
        <v>0.90487072337066488</v>
      </c>
      <c r="AG73" s="327">
        <f>AF89</f>
        <v>0.90579476842525775</v>
      </c>
    </row>
    <row r="74" spans="1:33" ht="15.75" customHeight="1">
      <c r="A74" s="318"/>
      <c r="B74" s="100" t="s">
        <v>195</v>
      </c>
      <c r="C74" s="330" t="s">
        <v>221</v>
      </c>
      <c r="D74" s="331"/>
      <c r="E74" s="101">
        <v>27.05</v>
      </c>
      <c r="F74" s="102">
        <v>1887</v>
      </c>
      <c r="G74" s="121">
        <f t="shared" si="46"/>
        <v>51043.35</v>
      </c>
      <c r="H74" s="12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2967.6906765195508</v>
      </c>
      <c r="N74" s="106">
        <f>M74/L74</f>
        <v>593.53813530391017</v>
      </c>
      <c r="O74" s="108">
        <f>L74-I74</f>
        <v>0</v>
      </c>
      <c r="P74" s="109">
        <f>N74-K74</f>
        <v>-61.061864696089856</v>
      </c>
      <c r="Q74" s="110">
        <f>N74/K74</f>
        <v>0.90671881347985051</v>
      </c>
      <c r="R74" s="323"/>
      <c r="S74" s="47">
        <v>0.4236111111111111</v>
      </c>
      <c r="T74" s="120">
        <v>0.45010416666666664</v>
      </c>
      <c r="U74" s="111">
        <v>5.2000000000000135</v>
      </c>
      <c r="V74" s="112">
        <v>38.150876334855148</v>
      </c>
      <c r="W74" s="113"/>
      <c r="X74" s="116"/>
      <c r="Y74" s="12"/>
      <c r="Z74" s="198"/>
      <c r="AA74" s="332"/>
      <c r="AB74" s="333"/>
      <c r="AC74" s="12"/>
      <c r="AD74" s="198"/>
      <c r="AE74" s="117">
        <f>M74-J74</f>
        <v>-305.30932348044917</v>
      </c>
      <c r="AF74" s="110">
        <f>M74/J74</f>
        <v>0.90671881347985051</v>
      </c>
      <c r="AG74" s="328"/>
    </row>
    <row r="75" spans="1:33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120"/>
      <c r="U75" s="111"/>
      <c r="V75" s="112"/>
      <c r="W75" s="113"/>
      <c r="X75" s="116"/>
      <c r="Y75" s="12"/>
      <c r="Z75" s="198"/>
      <c r="AA75" s="332"/>
      <c r="AB75" s="333"/>
      <c r="AC75" s="12"/>
      <c r="AD75" s="198"/>
      <c r="AE75" s="117"/>
      <c r="AF75" s="110"/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2964.6662770558687</v>
      </c>
      <c r="N89" s="138">
        <f>M89/L89</f>
        <v>539.0302321919761</v>
      </c>
      <c r="O89" s="139">
        <f>L89-I89</f>
        <v>0.5</v>
      </c>
      <c r="P89" s="140">
        <f>N89-K89</f>
        <v>-115.56976780802393</v>
      </c>
      <c r="Q89" s="141">
        <f>N89/K89</f>
        <v>0.82344978947750702</v>
      </c>
      <c r="R89" s="324"/>
      <c r="S89" s="142">
        <v>0.25</v>
      </c>
      <c r="T89" s="143">
        <v>0.45010416666666664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0</v>
      </c>
      <c r="AD89" s="191">
        <f>SUM(AD73:AD88)</f>
        <v>0</v>
      </c>
      <c r="AE89" s="168">
        <f>M89-J89</f>
        <v>-308.3337229441313</v>
      </c>
      <c r="AF89" s="141">
        <f>M89/J89</f>
        <v>0.90579476842525775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2453</v>
      </c>
      <c r="G90" s="148">
        <f t="shared" ref="G90:G91" si="50">E90*F90</f>
        <v>38046.03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2352.171983762124</v>
      </c>
      <c r="N90" s="152">
        <f>M90/L90</f>
        <v>392.02866396035398</v>
      </c>
      <c r="O90" s="154">
        <f>L90-I90</f>
        <v>0</v>
      </c>
      <c r="P90" s="155">
        <f>N90-K90</f>
        <v>-41.304669372979333</v>
      </c>
      <c r="Q90" s="156">
        <f>N90/K90</f>
        <v>0.90468153221620151</v>
      </c>
      <c r="R90" s="322">
        <f>Q106</f>
        <v>0.90437100637359558</v>
      </c>
      <c r="S90" s="157">
        <v>0.25</v>
      </c>
      <c r="T90" s="158">
        <v>0.29344907407407406</v>
      </c>
      <c r="U90" s="159"/>
      <c r="V90" s="160">
        <v>62.571955203971321</v>
      </c>
      <c r="W90" s="158"/>
      <c r="X90" s="169"/>
      <c r="Y90" s="12"/>
      <c r="Z90" s="198"/>
      <c r="AA90" s="325"/>
      <c r="AB90" s="326"/>
      <c r="AC90" s="12"/>
      <c r="AD90" s="198"/>
      <c r="AE90" s="115">
        <f>M90-J90</f>
        <v>-247.828016237876</v>
      </c>
      <c r="AF90" s="156">
        <f>M90/J90</f>
        <v>0.90468153221620151</v>
      </c>
      <c r="AG90" s="327">
        <f>AF106</f>
        <v>0.90437100637359558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2669</v>
      </c>
      <c r="G91" s="103">
        <f t="shared" si="50"/>
        <v>40061.69</v>
      </c>
      <c r="H91" s="26"/>
      <c r="I91" s="104">
        <v>6</v>
      </c>
      <c r="J91" s="105">
        <v>2600</v>
      </c>
      <c r="K91" s="106">
        <f t="shared" si="42"/>
        <v>433.33333333333331</v>
      </c>
      <c r="L91" s="107">
        <v>6</v>
      </c>
      <c r="M91" s="105">
        <f>F91/V91*60</f>
        <v>2350.557249380573</v>
      </c>
      <c r="N91" s="106">
        <f>M91/L91</f>
        <v>391.75954156342885</v>
      </c>
      <c r="O91" s="108">
        <f>L91-I91</f>
        <v>0</v>
      </c>
      <c r="P91" s="109">
        <f>N91-K91</f>
        <v>-41.57379176990446</v>
      </c>
      <c r="Q91" s="110">
        <f>N91/K91</f>
        <v>0.90406048053098975</v>
      </c>
      <c r="R91" s="323"/>
      <c r="S91" s="47">
        <v>0.29652777777777778</v>
      </c>
      <c r="T91" s="48">
        <v>0.34383101851851849</v>
      </c>
      <c r="U91" s="111">
        <v>5</v>
      </c>
      <c r="V91" s="112">
        <v>68.128525711169402</v>
      </c>
      <c r="W91" s="113"/>
      <c r="X91" s="13"/>
      <c r="Y91" s="12"/>
      <c r="Z91" s="198"/>
      <c r="AA91" s="332"/>
      <c r="AB91" s="333"/>
      <c r="AC91" s="12"/>
      <c r="AD91" s="198"/>
      <c r="AE91" s="117">
        <f>M91-J91</f>
        <v>-249.44275061942699</v>
      </c>
      <c r="AF91" s="110">
        <f>M91/J91</f>
        <v>0.90406048053098964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2600</v>
      </c>
      <c r="K106" s="138">
        <f t="shared" ref="K106" si="52">J106/I106</f>
        <v>433.33333333333331</v>
      </c>
      <c r="L106" s="136">
        <f t="shared" ref="L106:M106" si="53">AVERAGE(L90:L105)</f>
        <v>6</v>
      </c>
      <c r="M106" s="137">
        <f t="shared" si="53"/>
        <v>2351.3646165713485</v>
      </c>
      <c r="N106" s="138">
        <f>M106/L106</f>
        <v>391.89410276189142</v>
      </c>
      <c r="O106" s="139">
        <f>L106-I106</f>
        <v>0</v>
      </c>
      <c r="P106" s="140">
        <f>N106-K106</f>
        <v>-41.439230571441897</v>
      </c>
      <c r="Q106" s="141">
        <f>N106/K106</f>
        <v>0.90437100637359558</v>
      </c>
      <c r="R106" s="324"/>
      <c r="S106" s="142">
        <v>0.25</v>
      </c>
      <c r="T106" s="143">
        <v>0.34383101851851849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0</v>
      </c>
      <c r="AD106" s="191">
        <f>SUM(AD90:AD105)</f>
        <v>0</v>
      </c>
      <c r="AE106" s="168">
        <f>M106-J106</f>
        <v>-248.63538342865149</v>
      </c>
      <c r="AF106" s="141">
        <f>M106/J106</f>
        <v>0.90437100637359558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1118</v>
      </c>
      <c r="G107" s="148">
        <f t="shared" ref="G107:G108" si="54">E107*F107</f>
        <v>50287.64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1609.7855331561534</v>
      </c>
      <c r="N107" s="152">
        <f>M107/L107</f>
        <v>76.65645395981683</v>
      </c>
      <c r="O107" s="154">
        <f>L107-I107</f>
        <v>0</v>
      </c>
      <c r="P107" s="155">
        <f>N107-K107</f>
        <v>-9.0578317544688787</v>
      </c>
      <c r="Q107" s="156">
        <f>N107/K107</f>
        <v>0.89432529619786305</v>
      </c>
      <c r="R107" s="322">
        <f>Q123</f>
        <v>0.91632532350268148</v>
      </c>
      <c r="S107" s="157">
        <v>0.70833333333333337</v>
      </c>
      <c r="T107" s="158">
        <v>0.7372685185185186</v>
      </c>
      <c r="U107" s="159"/>
      <c r="V107" s="160">
        <v>41.67014712107806</v>
      </c>
      <c r="W107" s="158"/>
      <c r="X107" s="169"/>
      <c r="Y107" s="196"/>
      <c r="Z107" s="197"/>
      <c r="AA107" s="325"/>
      <c r="AB107" s="326"/>
      <c r="AC107" s="196"/>
      <c r="AD107" s="197"/>
      <c r="AE107" s="115">
        <f>M107-J107</f>
        <v>-190.21446684384659</v>
      </c>
      <c r="AF107" s="156">
        <f>M107/J107</f>
        <v>0.89432529619786305</v>
      </c>
      <c r="AG107" s="327">
        <f>AF123</f>
        <v>0.89450805389547472</v>
      </c>
    </row>
    <row r="108" spans="1:33" ht="15.75" customHeight="1">
      <c r="A108" s="318"/>
      <c r="B108" s="163" t="s">
        <v>187</v>
      </c>
      <c r="C108" s="330" t="s">
        <v>227</v>
      </c>
      <c r="D108" s="331"/>
      <c r="E108" s="101">
        <v>57.3</v>
      </c>
      <c r="F108" s="102">
        <v>2775</v>
      </c>
      <c r="G108" s="103">
        <f t="shared" si="54"/>
        <v>159007.5</v>
      </c>
      <c r="H108" s="26"/>
      <c r="I108" s="104">
        <v>21</v>
      </c>
      <c r="J108" s="105">
        <v>2000</v>
      </c>
      <c r="K108" s="106">
        <f t="shared" ref="K108" si="55">J108/I108</f>
        <v>95.238095238095241</v>
      </c>
      <c r="L108" s="107">
        <v>20</v>
      </c>
      <c r="M108" s="105">
        <f>F108/V108*60</f>
        <v>1789.3450716466507</v>
      </c>
      <c r="N108" s="106">
        <f>M108/L108</f>
        <v>89.467253582332532</v>
      </c>
      <c r="O108" s="108">
        <f>L108-I108</f>
        <v>-1</v>
      </c>
      <c r="P108" s="109">
        <f>N108-K108</f>
        <v>-5.7708416557627089</v>
      </c>
      <c r="Q108" s="110">
        <f>N108/K108</f>
        <v>0.93940616261449161</v>
      </c>
      <c r="R108" s="323"/>
      <c r="S108" s="47">
        <v>0.74097222222222225</v>
      </c>
      <c r="T108" s="48">
        <v>0.80559027777777781</v>
      </c>
      <c r="U108" s="111">
        <v>5.3333333333332611</v>
      </c>
      <c r="V108" s="112">
        <v>93.050805369127502</v>
      </c>
      <c r="W108" s="113"/>
      <c r="X108" s="116"/>
      <c r="Y108" s="12"/>
      <c r="Z108" s="198"/>
      <c r="AA108" s="332"/>
      <c r="AB108" s="333"/>
      <c r="AC108" s="12"/>
      <c r="AD108" s="198"/>
      <c r="AE108" s="117">
        <f>M108-J108</f>
        <v>-210.65492835334931</v>
      </c>
      <c r="AF108" s="110">
        <f>M108/J108</f>
        <v>0.8946725358233254</v>
      </c>
      <c r="AG108" s="328"/>
    </row>
    <row r="109" spans="1:33" ht="15.75" customHeight="1">
      <c r="A109" s="318"/>
      <c r="B109" s="163"/>
      <c r="C109" s="330"/>
      <c r="D109" s="331"/>
      <c r="E109" s="101"/>
      <c r="F109" s="102"/>
      <c r="G109" s="103"/>
      <c r="H109" s="26"/>
      <c r="I109" s="104"/>
      <c r="J109" s="105"/>
      <c r="K109" s="106"/>
      <c r="L109" s="107"/>
      <c r="M109" s="105"/>
      <c r="N109" s="106"/>
      <c r="O109" s="108"/>
      <c r="P109" s="109"/>
      <c r="Q109" s="110"/>
      <c r="R109" s="323"/>
      <c r="S109" s="47"/>
      <c r="T109" s="48"/>
      <c r="U109" s="111"/>
      <c r="V109" s="112"/>
      <c r="W109" s="113"/>
      <c r="X109" s="116"/>
      <c r="Y109" s="12"/>
      <c r="Z109" s="198"/>
      <c r="AA109" s="332"/>
      <c r="AB109" s="333"/>
      <c r="AC109" s="12"/>
      <c r="AD109" s="198"/>
      <c r="AE109" s="117"/>
      <c r="AF109" s="110"/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56">AVERAGE(I107:I122)</f>
        <v>21</v>
      </c>
      <c r="J123" s="137">
        <f t="shared" si="56"/>
        <v>1900</v>
      </c>
      <c r="K123" s="138">
        <f t="shared" ref="K123" si="57">J123/I123</f>
        <v>90.476190476190482</v>
      </c>
      <c r="L123" s="136">
        <f t="shared" ref="L123:M123" si="58">AVERAGE(L107:L122)</f>
        <v>20.5</v>
      </c>
      <c r="M123" s="137">
        <f t="shared" si="58"/>
        <v>1699.5653024014021</v>
      </c>
      <c r="N123" s="138">
        <f>M123/L123</f>
        <v>82.905624507385468</v>
      </c>
      <c r="O123" s="139">
        <f>L123-I123</f>
        <v>-0.5</v>
      </c>
      <c r="P123" s="140">
        <f>N123-K123</f>
        <v>-7.5705659688050133</v>
      </c>
      <c r="Q123" s="141">
        <f>N123/K123</f>
        <v>0.91632532350268148</v>
      </c>
      <c r="R123" s="324"/>
      <c r="S123" s="142">
        <v>0.70833333333333337</v>
      </c>
      <c r="T123" s="143">
        <v>0.80559027777777781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4"/>
      <c r="AB123" s="355"/>
      <c r="AC123" s="179">
        <f t="shared" ref="AC123:AD123" si="60">SUM(AC107:AC122)</f>
        <v>0</v>
      </c>
      <c r="AD123" s="180">
        <f t="shared" si="60"/>
        <v>0</v>
      </c>
      <c r="AE123" s="168">
        <f>M123-J123</f>
        <v>-200.43469759859795</v>
      </c>
      <c r="AF123" s="141">
        <f>M123/J123</f>
        <v>0.89450805389547472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229</v>
      </c>
      <c r="D124" s="321"/>
      <c r="E124" s="147">
        <v>56.87</v>
      </c>
      <c r="F124" s="159">
        <v>1655</v>
      </c>
      <c r="G124" s="148">
        <f t="shared" ref="G124:G126" si="61">E124*F124</f>
        <v>94119.849999999991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1791.3607611406546</v>
      </c>
      <c r="N124" s="152">
        <f>M124/L124</f>
        <v>77.885250484376286</v>
      </c>
      <c r="O124" s="154">
        <f>L124-I124</f>
        <v>0</v>
      </c>
      <c r="P124" s="155">
        <f>N124-K124</f>
        <v>-9.0712712547541514</v>
      </c>
      <c r="Q124" s="156">
        <f>N124/K124</f>
        <v>0.89568038057032728</v>
      </c>
      <c r="R124" s="322">
        <f>Q140</f>
        <v>0.89604094710839888</v>
      </c>
      <c r="S124" s="157">
        <v>0.70833333333333337</v>
      </c>
      <c r="T124" s="158">
        <v>0.74681712962962965</v>
      </c>
      <c r="U124" s="159"/>
      <c r="V124" s="160">
        <v>55.432720283975861</v>
      </c>
      <c r="W124" s="97"/>
      <c r="X124" s="98"/>
      <c r="Y124" s="196"/>
      <c r="Z124" s="197"/>
      <c r="AA124" s="325"/>
      <c r="AB124" s="326"/>
      <c r="AC124" s="196"/>
      <c r="AD124" s="197"/>
      <c r="AE124" s="115">
        <f>M124-J124</f>
        <v>-208.63923885934537</v>
      </c>
      <c r="AF124" s="156">
        <f>M124/J124</f>
        <v>0.89568038057032728</v>
      </c>
      <c r="AG124" s="376">
        <f>AF140</f>
        <v>0.89604094710839888</v>
      </c>
    </row>
    <row r="125" spans="1:33" ht="15.75" customHeight="1">
      <c r="A125" s="357"/>
      <c r="B125" s="163" t="s">
        <v>187</v>
      </c>
      <c r="C125" s="330" t="s">
        <v>230</v>
      </c>
      <c r="D125" s="331"/>
      <c r="E125" s="101">
        <v>56.79</v>
      </c>
      <c r="F125" s="111">
        <v>2357</v>
      </c>
      <c r="G125" s="103">
        <f t="shared" si="61"/>
        <v>133854.03</v>
      </c>
      <c r="H125" s="26"/>
      <c r="I125" s="104">
        <v>23</v>
      </c>
      <c r="J125" s="105">
        <v>2000</v>
      </c>
      <c r="K125" s="106">
        <f t="shared" ref="K125:K126" si="62">J125/I125</f>
        <v>86.956521739130437</v>
      </c>
      <c r="L125" s="107">
        <v>23</v>
      </c>
      <c r="M125" s="105">
        <f>F125/V125*60</f>
        <v>1790.6716658094865</v>
      </c>
      <c r="N125" s="106">
        <f>M125/L125</f>
        <v>77.855289817803765</v>
      </c>
      <c r="O125" s="108">
        <f>L125-I125</f>
        <v>0</v>
      </c>
      <c r="P125" s="109">
        <f>N125-K125</f>
        <v>-9.1012319213266721</v>
      </c>
      <c r="Q125" s="110">
        <f>N125/K125</f>
        <v>0.89533583290474328</v>
      </c>
      <c r="R125" s="323"/>
      <c r="S125" s="47">
        <v>0.75</v>
      </c>
      <c r="T125" s="48">
        <v>0.80483796296296295</v>
      </c>
      <c r="U125" s="111">
        <v>4.5833333333333037</v>
      </c>
      <c r="V125" s="112">
        <v>78.975952264297447</v>
      </c>
      <c r="W125" s="113"/>
      <c r="X125" s="116"/>
      <c r="Y125" s="12"/>
      <c r="Z125" s="198"/>
      <c r="AA125" s="332"/>
      <c r="AB125" s="333"/>
      <c r="AC125" s="12"/>
      <c r="AD125" s="198"/>
      <c r="AE125" s="117">
        <f>M125-J125</f>
        <v>-209.32833419051349</v>
      </c>
      <c r="AF125" s="110">
        <f>M125/J125</f>
        <v>0.89533583290474328</v>
      </c>
      <c r="AG125" s="369"/>
    </row>
    <row r="126" spans="1:33" ht="15.75" customHeight="1">
      <c r="A126" s="357"/>
      <c r="B126" s="163" t="s">
        <v>187</v>
      </c>
      <c r="C126" s="330" t="s">
        <v>231</v>
      </c>
      <c r="D126" s="331"/>
      <c r="E126" s="101">
        <v>47.6</v>
      </c>
      <c r="F126" s="111">
        <v>2024</v>
      </c>
      <c r="G126" s="103">
        <f t="shared" si="61"/>
        <v>96342.400000000009</v>
      </c>
      <c r="H126" s="26"/>
      <c r="I126" s="104">
        <v>23</v>
      </c>
      <c r="J126" s="105">
        <v>2000</v>
      </c>
      <c r="K126" s="106">
        <f t="shared" si="62"/>
        <v>86.956521739130437</v>
      </c>
      <c r="L126" s="107">
        <v>23</v>
      </c>
      <c r="M126" s="105">
        <f>F126/V126*60</f>
        <v>1794.2132557002515</v>
      </c>
      <c r="N126" s="106">
        <f>M126/L126</f>
        <v>78.009271986967448</v>
      </c>
      <c r="O126" s="108">
        <f>L126-I126</f>
        <v>0</v>
      </c>
      <c r="P126" s="109">
        <f>N126-K126</f>
        <v>-8.947249752162989</v>
      </c>
      <c r="Q126" s="110">
        <f>N126/K126</f>
        <v>0.89710662785012563</v>
      </c>
      <c r="R126" s="323"/>
      <c r="S126" s="47">
        <v>0.80763888888888891</v>
      </c>
      <c r="T126" s="48">
        <v>0.85464120370370367</v>
      </c>
      <c r="U126" s="111">
        <v>5</v>
      </c>
      <c r="V126" s="112">
        <v>67.684261953913605</v>
      </c>
      <c r="W126" s="113"/>
      <c r="X126" s="116"/>
      <c r="Y126" s="12"/>
      <c r="Z126" s="198"/>
      <c r="AA126" s="332"/>
      <c r="AB126" s="333"/>
      <c r="AC126" s="12"/>
      <c r="AD126" s="198"/>
      <c r="AE126" s="117">
        <f>M126-J126</f>
        <v>-205.78674429974853</v>
      </c>
      <c r="AF126" s="110">
        <f>M126/J126</f>
        <v>0.89710662785012574</v>
      </c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3">AVERAGE(I124:I139)</f>
        <v>23</v>
      </c>
      <c r="J140" s="137">
        <f t="shared" si="63"/>
        <v>2000</v>
      </c>
      <c r="K140" s="138">
        <f t="shared" ref="K140" si="64">J140/I140</f>
        <v>86.956521739130437</v>
      </c>
      <c r="L140" s="136">
        <f t="shared" ref="L140:M140" si="65">AVERAGE(L124:L139)</f>
        <v>23</v>
      </c>
      <c r="M140" s="137">
        <f t="shared" si="65"/>
        <v>1792.0818942167978</v>
      </c>
      <c r="N140" s="138">
        <f>M140/L140</f>
        <v>77.916604096382514</v>
      </c>
      <c r="O140" s="139">
        <f>L140-I140</f>
        <v>0</v>
      </c>
      <c r="P140" s="140">
        <f>N140-K140</f>
        <v>-9.0399176427479233</v>
      </c>
      <c r="Q140" s="141">
        <f>N140/K140</f>
        <v>0.89604094710839888</v>
      </c>
      <c r="R140" s="324"/>
      <c r="S140" s="142">
        <v>0.70833333333333337</v>
      </c>
      <c r="T140" s="143">
        <v>0.85464120370370367</v>
      </c>
      <c r="U140" s="144"/>
      <c r="V140" s="166"/>
      <c r="W140" s="187"/>
      <c r="X140" s="188"/>
      <c r="Y140" s="179">
        <f t="shared" ref="Y140:Z140" si="66">SUM(Y124:Y139)</f>
        <v>0</v>
      </c>
      <c r="Z140" s="180">
        <f t="shared" si="66"/>
        <v>0</v>
      </c>
      <c r="AA140" s="354"/>
      <c r="AB140" s="355"/>
      <c r="AC140" s="179">
        <f t="shared" ref="AC140:AD140" si="67">SUM(AC124:AC139)</f>
        <v>0</v>
      </c>
      <c r="AD140" s="180">
        <f t="shared" si="67"/>
        <v>0</v>
      </c>
      <c r="AE140" s="168">
        <f>M140-J140</f>
        <v>-207.91810578320224</v>
      </c>
      <c r="AF140" s="141">
        <f>M140/J140</f>
        <v>0.89604094710839888</v>
      </c>
      <c r="AG140" s="370"/>
    </row>
    <row r="141" spans="1:33" ht="15.75" customHeight="1">
      <c r="A141" s="317" t="s">
        <v>232</v>
      </c>
      <c r="B141" s="146" t="s">
        <v>187</v>
      </c>
      <c r="C141" s="320" t="s">
        <v>233</v>
      </c>
      <c r="D141" s="321"/>
      <c r="E141" s="147">
        <v>52.21</v>
      </c>
      <c r="F141" s="97">
        <v>2495</v>
      </c>
      <c r="G141" s="148">
        <f t="shared" ref="G141:G143" si="68">E141*F141</f>
        <v>130263.95</v>
      </c>
      <c r="H141" s="149"/>
      <c r="I141" s="150">
        <v>18</v>
      </c>
      <c r="J141" s="151">
        <v>2000</v>
      </c>
      <c r="K141" s="152">
        <f>J141/I141</f>
        <v>111.11111111111111</v>
      </c>
      <c r="L141" s="153">
        <v>18</v>
      </c>
      <c r="M141" s="151">
        <f>F141/V141*60</f>
        <v>1790.1137133238396</v>
      </c>
      <c r="N141" s="152">
        <f>M141/L141</f>
        <v>99.45076185132443</v>
      </c>
      <c r="O141" s="154">
        <f>L141-I141</f>
        <v>0</v>
      </c>
      <c r="P141" s="155">
        <f>N141-K141</f>
        <v>-11.660349259786685</v>
      </c>
      <c r="Q141" s="156">
        <f>N141/K141</f>
        <v>0.89505685666191981</v>
      </c>
      <c r="R141" s="322">
        <f>Q157</f>
        <v>0.89427415175667335</v>
      </c>
      <c r="S141" s="157">
        <v>0.70833333333333337</v>
      </c>
      <c r="T141" s="158">
        <v>0.76640046296296305</v>
      </c>
      <c r="U141" s="159"/>
      <c r="V141" s="160">
        <v>83.625972409339667</v>
      </c>
      <c r="W141" s="158"/>
      <c r="X141" s="169"/>
      <c r="Y141" s="196"/>
      <c r="Z141" s="197"/>
      <c r="AA141" s="325"/>
      <c r="AB141" s="326"/>
      <c r="AC141" s="196"/>
      <c r="AD141" s="197"/>
      <c r="AE141" s="115">
        <f>M141-J141</f>
        <v>-209.88628667616035</v>
      </c>
      <c r="AF141" s="156">
        <f>M141/J141</f>
        <v>0.89505685666191981</v>
      </c>
      <c r="AG141" s="327">
        <f>AF157</f>
        <v>0.89427415175667335</v>
      </c>
    </row>
    <row r="142" spans="1:33" ht="15.75" customHeight="1">
      <c r="A142" s="318"/>
      <c r="B142" s="163" t="s">
        <v>187</v>
      </c>
      <c r="C142" s="330" t="s">
        <v>234</v>
      </c>
      <c r="D142" s="331"/>
      <c r="E142" s="101">
        <v>58.17</v>
      </c>
      <c r="F142" s="102">
        <v>2113</v>
      </c>
      <c r="G142" s="103">
        <f t="shared" si="68"/>
        <v>122913.21</v>
      </c>
      <c r="H142" s="26"/>
      <c r="I142" s="104">
        <v>18</v>
      </c>
      <c r="J142" s="105">
        <v>2000</v>
      </c>
      <c r="K142" s="106">
        <f t="shared" ref="K142:K143" si="69">J142/I142</f>
        <v>111.11111111111111</v>
      </c>
      <c r="L142" s="107">
        <v>18</v>
      </c>
      <c r="M142" s="105">
        <f>F142/V142*60</f>
        <v>1787.7999999999997</v>
      </c>
      <c r="N142" s="106">
        <f>M142/L142</f>
        <v>99.322222222222209</v>
      </c>
      <c r="O142" s="108">
        <f>L142-I142</f>
        <v>0</v>
      </c>
      <c r="P142" s="109">
        <f>N142-K142</f>
        <v>-11.788888888888906</v>
      </c>
      <c r="Q142" s="110">
        <f>N142/K142</f>
        <v>0.89389999999999981</v>
      </c>
      <c r="R142" s="323"/>
      <c r="S142" s="47">
        <v>0.77013888888888893</v>
      </c>
      <c r="T142" s="48">
        <v>0.81937500000000008</v>
      </c>
      <c r="U142" s="111">
        <v>5.3833333333332689</v>
      </c>
      <c r="V142" s="112">
        <v>70.913972480143201</v>
      </c>
      <c r="W142" s="113"/>
      <c r="X142" s="116"/>
      <c r="Y142" s="12"/>
      <c r="Z142" s="198"/>
      <c r="AA142" s="332"/>
      <c r="AB142" s="333"/>
      <c r="AC142" s="12"/>
      <c r="AD142" s="198"/>
      <c r="AE142" s="117">
        <f>M142-J142</f>
        <v>-212.20000000000027</v>
      </c>
      <c r="AF142" s="110">
        <f>M142/J142</f>
        <v>0.89389999999999992</v>
      </c>
      <c r="AG142" s="328"/>
    </row>
    <row r="143" spans="1:33" ht="15.75" customHeight="1">
      <c r="A143" s="318"/>
      <c r="B143" s="163" t="s">
        <v>187</v>
      </c>
      <c r="C143" s="330" t="s">
        <v>235</v>
      </c>
      <c r="D143" s="331"/>
      <c r="E143" s="101">
        <v>50.67</v>
      </c>
      <c r="F143" s="102">
        <v>1608</v>
      </c>
      <c r="G143" s="103">
        <f t="shared" si="68"/>
        <v>81477.36</v>
      </c>
      <c r="H143" s="26"/>
      <c r="I143" s="104">
        <v>20</v>
      </c>
      <c r="J143" s="105">
        <v>2000</v>
      </c>
      <c r="K143" s="106">
        <f t="shared" si="69"/>
        <v>100</v>
      </c>
      <c r="L143" s="107">
        <v>20</v>
      </c>
      <c r="M143" s="105">
        <f>F143/V143*60</f>
        <v>1787.7311972162011</v>
      </c>
      <c r="N143" s="106">
        <f>M143/L143</f>
        <v>89.386559860810053</v>
      </c>
      <c r="O143" s="108">
        <f>L143-I143</f>
        <v>0</v>
      </c>
      <c r="P143" s="109">
        <f>N143-K143</f>
        <v>-10.613440139189947</v>
      </c>
      <c r="Q143" s="110">
        <f>N143/K143</f>
        <v>0.89386559860810055</v>
      </c>
      <c r="R143" s="323"/>
      <c r="S143" s="47">
        <v>0.8222222222222223</v>
      </c>
      <c r="T143" s="48">
        <v>0.8596990740740742</v>
      </c>
      <c r="U143" s="111">
        <v>5</v>
      </c>
      <c r="V143" s="112">
        <v>53.9678449144008</v>
      </c>
      <c r="W143" s="113"/>
      <c r="X143" s="116"/>
      <c r="Y143" s="12"/>
      <c r="Z143" s="198"/>
      <c r="AA143" s="332"/>
      <c r="AB143" s="333"/>
      <c r="AC143" s="12"/>
      <c r="AD143" s="198"/>
      <c r="AE143" s="117">
        <f>M143-J143</f>
        <v>-212.26880278379895</v>
      </c>
      <c r="AF143" s="110">
        <f>M143/J143</f>
        <v>0.89386559860810055</v>
      </c>
      <c r="AG143" s="328"/>
    </row>
    <row r="144" spans="1:33" ht="15.75" customHeight="1">
      <c r="A144" s="318"/>
      <c r="B144" s="163"/>
      <c r="C144" s="330"/>
      <c r="D144" s="331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23"/>
      <c r="S144" s="47"/>
      <c r="T144" s="48"/>
      <c r="U144" s="111"/>
      <c r="V144" s="112"/>
      <c r="W144" s="113"/>
      <c r="X144" s="116"/>
      <c r="Y144" s="12"/>
      <c r="Z144" s="198"/>
      <c r="AA144" s="332"/>
      <c r="AB144" s="333"/>
      <c r="AC144" s="12"/>
      <c r="AD144" s="198"/>
      <c r="AE144" s="117"/>
      <c r="AF144" s="110"/>
      <c r="AG144" s="328"/>
    </row>
    <row r="145" spans="1:33" ht="15.75" customHeight="1">
      <c r="A145" s="318"/>
      <c r="B145" s="163"/>
      <c r="C145" s="330"/>
      <c r="D145" s="331"/>
      <c r="E145" s="101"/>
      <c r="F145" s="102"/>
      <c r="G145" s="103"/>
      <c r="H145" s="13"/>
      <c r="I145" s="104"/>
      <c r="J145" s="105"/>
      <c r="K145" s="106"/>
      <c r="L145" s="107"/>
      <c r="M145" s="105"/>
      <c r="N145" s="106"/>
      <c r="O145" s="108"/>
      <c r="P145" s="109"/>
      <c r="Q145" s="110"/>
      <c r="R145" s="323"/>
      <c r="S145" s="47"/>
      <c r="T145" s="48"/>
      <c r="U145" s="111"/>
      <c r="V145" s="112"/>
      <c r="W145" s="113"/>
      <c r="X145" s="116"/>
      <c r="Y145" s="12"/>
      <c r="Z145" s="198"/>
      <c r="AA145" s="332"/>
      <c r="AB145" s="333"/>
      <c r="AC145" s="12"/>
      <c r="AD145" s="198"/>
      <c r="AE145" s="117"/>
      <c r="AF145" s="110"/>
      <c r="AG145" s="328"/>
    </row>
    <row r="146" spans="1:33" ht="15.75" customHeight="1">
      <c r="A146" s="318"/>
      <c r="B146" s="163"/>
      <c r="C146" s="330"/>
      <c r="D146" s="331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23"/>
      <c r="S146" s="47"/>
      <c r="T146" s="120"/>
      <c r="U146" s="111"/>
      <c r="V146" s="112"/>
      <c r="W146" s="113"/>
      <c r="X146" s="116"/>
      <c r="Y146" s="12"/>
      <c r="Z146" s="198"/>
      <c r="AA146" s="332"/>
      <c r="AB146" s="333"/>
      <c r="AC146" s="12"/>
      <c r="AD146" s="198"/>
      <c r="AE146" s="117"/>
      <c r="AF146" s="110"/>
      <c r="AG146" s="328"/>
    </row>
    <row r="147" spans="1:33" ht="15.75" customHeight="1">
      <c r="A147" s="318"/>
      <c r="B147" s="163"/>
      <c r="C147" s="330"/>
      <c r="D147" s="331"/>
      <c r="E147" s="101"/>
      <c r="F147" s="102"/>
      <c r="G147" s="121"/>
      <c r="H147" s="62"/>
      <c r="I147" s="104"/>
      <c r="J147" s="105"/>
      <c r="K147" s="106"/>
      <c r="L147" s="107"/>
      <c r="M147" s="105"/>
      <c r="N147" s="106"/>
      <c r="O147" s="123"/>
      <c r="P147" s="124"/>
      <c r="Q147" s="125"/>
      <c r="R147" s="323"/>
      <c r="S147" s="119"/>
      <c r="T147" s="120"/>
      <c r="U147" s="111"/>
      <c r="V147" s="112"/>
      <c r="W147" s="120"/>
      <c r="X147" s="189"/>
      <c r="Y147" s="12"/>
      <c r="Z147" s="198"/>
      <c r="AA147" s="332"/>
      <c r="AB147" s="333"/>
      <c r="AC147" s="12"/>
      <c r="AD147" s="198"/>
      <c r="AE147" s="117"/>
      <c r="AF147" s="110"/>
      <c r="AG147" s="328"/>
    </row>
    <row r="148" spans="1:33" ht="15.75" customHeight="1">
      <c r="A148" s="318"/>
      <c r="B148" s="163"/>
      <c r="C148" s="330"/>
      <c r="D148" s="331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23"/>
      <c r="S148" s="119"/>
      <c r="T148" s="120"/>
      <c r="U148" s="111"/>
      <c r="V148" s="112"/>
      <c r="W148" s="120"/>
      <c r="X148" s="189"/>
      <c r="Y148" s="12"/>
      <c r="Z148" s="198"/>
      <c r="AA148" s="332"/>
      <c r="AB148" s="333"/>
      <c r="AC148" s="12"/>
      <c r="AD148" s="198"/>
      <c r="AE148" s="117"/>
      <c r="AF148" s="110"/>
      <c r="AG148" s="328"/>
    </row>
    <row r="149" spans="1:33" ht="15.75" customHeight="1">
      <c r="A149" s="318"/>
      <c r="B149" s="163"/>
      <c r="C149" s="330"/>
      <c r="D149" s="331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23"/>
      <c r="S149" s="119"/>
      <c r="T149" s="120"/>
      <c r="U149" s="111"/>
      <c r="V149" s="112"/>
      <c r="W149" s="120"/>
      <c r="X149" s="189"/>
      <c r="Y149" s="12"/>
      <c r="Z149" s="198"/>
      <c r="AA149" s="332"/>
      <c r="AB149" s="333"/>
      <c r="AC149" s="12"/>
      <c r="AD149" s="198"/>
      <c r="AE149" s="117"/>
      <c r="AF149" s="110"/>
      <c r="AG149" s="328"/>
    </row>
    <row r="150" spans="1:33" ht="15.75" customHeight="1">
      <c r="A150" s="318"/>
      <c r="B150" s="163"/>
      <c r="C150" s="330"/>
      <c r="D150" s="331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23"/>
      <c r="S150" s="119"/>
      <c r="T150" s="120"/>
      <c r="U150" s="111"/>
      <c r="V150" s="112"/>
      <c r="W150" s="120"/>
      <c r="X150" s="189"/>
      <c r="Y150" s="12"/>
      <c r="Z150" s="198"/>
      <c r="AA150" s="332"/>
      <c r="AB150" s="333"/>
      <c r="AC150" s="12"/>
      <c r="AD150" s="198"/>
      <c r="AE150" s="117"/>
      <c r="AF150" s="110"/>
      <c r="AG150" s="328"/>
    </row>
    <row r="151" spans="1:33" ht="15.75" customHeight="1">
      <c r="A151" s="318"/>
      <c r="B151" s="163"/>
      <c r="C151" s="330"/>
      <c r="D151" s="331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23"/>
      <c r="S151" s="119"/>
      <c r="T151" s="120"/>
      <c r="U151" s="111"/>
      <c r="V151" s="112"/>
      <c r="W151" s="120"/>
      <c r="X151" s="189"/>
      <c r="Y151" s="12"/>
      <c r="Z151" s="198"/>
      <c r="AA151" s="332"/>
      <c r="AB151" s="333"/>
      <c r="AC151" s="12"/>
      <c r="AD151" s="198"/>
      <c r="AE151" s="117"/>
      <c r="AF151" s="110"/>
      <c r="AG151" s="328"/>
    </row>
    <row r="152" spans="1:33" ht="15.75" customHeight="1">
      <c r="A152" s="318"/>
      <c r="B152" s="163"/>
      <c r="C152" s="330"/>
      <c r="D152" s="33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23"/>
      <c r="S152" s="119"/>
      <c r="T152" s="120"/>
      <c r="U152" s="111"/>
      <c r="V152" s="112"/>
      <c r="W152" s="120"/>
      <c r="X152" s="189"/>
      <c r="Y152" s="12"/>
      <c r="Z152" s="198"/>
      <c r="AA152" s="332"/>
      <c r="AB152" s="333"/>
      <c r="AC152" s="12"/>
      <c r="AD152" s="198"/>
      <c r="AE152" s="117"/>
      <c r="AF152" s="110"/>
      <c r="AG152" s="328"/>
    </row>
    <row r="153" spans="1:33" ht="15.75" customHeight="1">
      <c r="A153" s="318"/>
      <c r="B153" s="163"/>
      <c r="C153" s="330"/>
      <c r="D153" s="33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23"/>
      <c r="S153" s="119"/>
      <c r="T153" s="120"/>
      <c r="U153" s="111"/>
      <c r="V153" s="112"/>
      <c r="W153" s="120"/>
      <c r="X153" s="189"/>
      <c r="Y153" s="12"/>
      <c r="Z153" s="198"/>
      <c r="AA153" s="332"/>
      <c r="AB153" s="333"/>
      <c r="AC153" s="12"/>
      <c r="AD153" s="198"/>
      <c r="AE153" s="117"/>
      <c r="AF153" s="110"/>
      <c r="AG153" s="328"/>
    </row>
    <row r="154" spans="1:33" ht="15.75" customHeight="1">
      <c r="A154" s="318"/>
      <c r="B154" s="163"/>
      <c r="C154" s="330"/>
      <c r="D154" s="33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23"/>
      <c r="S154" s="119"/>
      <c r="T154" s="120"/>
      <c r="U154" s="111"/>
      <c r="V154" s="112"/>
      <c r="W154" s="120"/>
      <c r="X154" s="189"/>
      <c r="Y154" s="12"/>
      <c r="Z154" s="198"/>
      <c r="AA154" s="332"/>
      <c r="AB154" s="333"/>
      <c r="AC154" s="12"/>
      <c r="AD154" s="198"/>
      <c r="AE154" s="117"/>
      <c r="AF154" s="110"/>
      <c r="AG154" s="328"/>
    </row>
    <row r="155" spans="1:33" ht="15.75" customHeight="1">
      <c r="A155" s="318"/>
      <c r="B155" s="163"/>
      <c r="C155" s="330"/>
      <c r="D155" s="331"/>
      <c r="E155" s="101"/>
      <c r="F155" s="128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23"/>
      <c r="S155" s="119"/>
      <c r="T155" s="120"/>
      <c r="U155" s="111"/>
      <c r="V155" s="112"/>
      <c r="W155" s="120"/>
      <c r="X155" s="189"/>
      <c r="Y155" s="12"/>
      <c r="Z155" s="198"/>
      <c r="AA155" s="332"/>
      <c r="AB155" s="333"/>
      <c r="AC155" s="12"/>
      <c r="AD155" s="198"/>
      <c r="AE155" s="117"/>
      <c r="AF155" s="110"/>
      <c r="AG155" s="328"/>
    </row>
    <row r="156" spans="1:33" ht="15.75" customHeight="1">
      <c r="A156" s="318"/>
      <c r="B156" s="163"/>
      <c r="C156" s="330"/>
      <c r="D156" s="331"/>
      <c r="E156" s="164"/>
      <c r="F156" s="128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23"/>
      <c r="S156" s="119"/>
      <c r="T156" s="120"/>
      <c r="U156" s="130"/>
      <c r="V156" s="131"/>
      <c r="W156" s="126"/>
      <c r="X156" s="127"/>
      <c r="Y156" s="12"/>
      <c r="Z156" s="198"/>
      <c r="AA156" s="332"/>
      <c r="AB156" s="333"/>
      <c r="AC156" s="12"/>
      <c r="AD156" s="198"/>
      <c r="AE156" s="165"/>
      <c r="AF156" s="125"/>
      <c r="AG156" s="328"/>
    </row>
    <row r="157" spans="1:33" ht="15.75" customHeight="1" thickBot="1">
      <c r="A157" s="319"/>
      <c r="B157" s="133" t="s">
        <v>122</v>
      </c>
      <c r="C157" s="353"/>
      <c r="D157" s="353"/>
      <c r="E157" s="134"/>
      <c r="F157" s="167"/>
      <c r="G157" s="135"/>
      <c r="H157" s="69"/>
      <c r="I157" s="136">
        <f t="shared" ref="I157:J157" si="70">AVERAGE(I141:I156)</f>
        <v>18.666666666666668</v>
      </c>
      <c r="J157" s="137">
        <f t="shared" si="70"/>
        <v>2000</v>
      </c>
      <c r="K157" s="138">
        <f t="shared" ref="K157" si="71">J157/I157</f>
        <v>107.14285714285714</v>
      </c>
      <c r="L157" s="136">
        <f t="shared" ref="L157:M157" si="72">AVERAGE(L141:L156)</f>
        <v>18.666666666666668</v>
      </c>
      <c r="M157" s="137">
        <f t="shared" si="72"/>
        <v>1788.5483035133468</v>
      </c>
      <c r="N157" s="138">
        <f>M157/L157</f>
        <v>95.815087688215002</v>
      </c>
      <c r="O157" s="139">
        <f>L157-I157</f>
        <v>0</v>
      </c>
      <c r="P157" s="140">
        <f>N157-K157</f>
        <v>-11.327769454642137</v>
      </c>
      <c r="Q157" s="141">
        <f>N157/K157</f>
        <v>0.89427415175667335</v>
      </c>
      <c r="R157" s="324"/>
      <c r="S157" s="142">
        <v>0.70833333333333337</v>
      </c>
      <c r="T157" s="143">
        <v>0.8596990740740742</v>
      </c>
      <c r="U157" s="144"/>
      <c r="V157" s="166"/>
      <c r="W157" s="167"/>
      <c r="X157" s="138"/>
      <c r="Y157" s="179">
        <f t="shared" ref="Y157:Z157" si="73">SUM(Y141:Y156)</f>
        <v>0</v>
      </c>
      <c r="Z157" s="180">
        <f t="shared" si="73"/>
        <v>0</v>
      </c>
      <c r="AA157" s="354"/>
      <c r="AB157" s="355"/>
      <c r="AC157" s="179">
        <f t="shared" ref="AC157:AD157" si="74">SUM(AC141:AC156)</f>
        <v>0</v>
      </c>
      <c r="AD157" s="180">
        <f t="shared" si="74"/>
        <v>0</v>
      </c>
      <c r="AE157" s="168">
        <f>M157-J157</f>
        <v>-211.45169648665319</v>
      </c>
      <c r="AF157" s="141">
        <f>M157/J157</f>
        <v>0.89427415175667335</v>
      </c>
      <c r="AG157" s="329"/>
    </row>
    <row r="159" spans="1:33">
      <c r="AA159" s="360" t="s">
        <v>163</v>
      </c>
      <c r="AB159" s="360"/>
    </row>
    <row r="160" spans="1:33">
      <c r="AA160" s="360" t="s">
        <v>164</v>
      </c>
      <c r="AB160" s="360"/>
    </row>
    <row r="161" spans="27:28">
      <c r="AA161" s="360" t="s">
        <v>165</v>
      </c>
      <c r="AB161" s="360"/>
    </row>
    <row r="162" spans="27:28">
      <c r="AA162" s="360" t="s">
        <v>166</v>
      </c>
      <c r="AB162" s="360"/>
    </row>
    <row r="163" spans="27:28">
      <c r="AA163" s="360" t="s">
        <v>167</v>
      </c>
      <c r="AB163" s="360"/>
    </row>
    <row r="164" spans="27:28">
      <c r="AA164" s="360" t="s">
        <v>168</v>
      </c>
      <c r="AB164" s="360"/>
    </row>
    <row r="165" spans="27:28">
      <c r="AA165" s="360" t="s">
        <v>169</v>
      </c>
      <c r="AB165" s="360"/>
    </row>
    <row r="166" spans="27:28">
      <c r="AA166" s="360" t="s">
        <v>170</v>
      </c>
      <c r="AB166" s="360"/>
    </row>
    <row r="167" spans="27:28">
      <c r="AA167" s="360" t="s">
        <v>171</v>
      </c>
      <c r="AB167" s="360"/>
    </row>
    <row r="168" spans="27:28">
      <c r="AA168" s="360" t="s">
        <v>172</v>
      </c>
      <c r="AB168" s="360"/>
    </row>
    <row r="169" spans="27:28">
      <c r="AA169" s="360" t="s">
        <v>173</v>
      </c>
      <c r="AB169" s="360"/>
    </row>
    <row r="170" spans="27:28">
      <c r="AA170" s="360" t="s">
        <v>174</v>
      </c>
      <c r="AB170" s="360"/>
    </row>
    <row r="171" spans="27:28">
      <c r="AA171" s="360" t="s">
        <v>175</v>
      </c>
      <c r="AB171" s="360"/>
    </row>
  </sheetData>
  <mergeCells count="380"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  <mergeCell ref="AG141:AG157"/>
    <mergeCell ref="C142:D142"/>
    <mergeCell ref="AA142:AB142"/>
    <mergeCell ref="C143:D143"/>
    <mergeCell ref="AA143:AB143"/>
    <mergeCell ref="C144:D144"/>
    <mergeCell ref="AA144:AB144"/>
    <mergeCell ref="C145:D145"/>
    <mergeCell ref="AA145:AB145"/>
    <mergeCell ref="C146:D146"/>
    <mergeCell ref="C155:D155"/>
    <mergeCell ref="AA155:AB155"/>
    <mergeCell ref="C156:D156"/>
    <mergeCell ref="AA156:AB156"/>
    <mergeCell ref="C157:D157"/>
    <mergeCell ref="AA157:AB157"/>
    <mergeCell ref="C152:D152"/>
    <mergeCell ref="AA152:AB152"/>
    <mergeCell ref="C153:D153"/>
    <mergeCell ref="AA153:AB153"/>
    <mergeCell ref="C154:D154"/>
    <mergeCell ref="AA154:AB154"/>
    <mergeCell ref="AA134:AB134"/>
    <mergeCell ref="C135:D135"/>
    <mergeCell ref="AA135:AB135"/>
    <mergeCell ref="C136:D136"/>
    <mergeCell ref="AA136:AB136"/>
    <mergeCell ref="C140:D140"/>
    <mergeCell ref="AA140:AB140"/>
    <mergeCell ref="A141:A157"/>
    <mergeCell ref="C141:D141"/>
    <mergeCell ref="R141:R157"/>
    <mergeCell ref="AA141:AB141"/>
    <mergeCell ref="AA146:AB146"/>
    <mergeCell ref="C147:D147"/>
    <mergeCell ref="AA147:AB147"/>
    <mergeCell ref="C148:D148"/>
    <mergeCell ref="A124:A140"/>
    <mergeCell ref="C124:D124"/>
    <mergeCell ref="AA148:AB148"/>
    <mergeCell ref="C149:D149"/>
    <mergeCell ref="AA149:AB149"/>
    <mergeCell ref="C150:D150"/>
    <mergeCell ref="AA150:AB150"/>
    <mergeCell ref="C151:D151"/>
    <mergeCell ref="AA151:AB151"/>
    <mergeCell ref="AA111:AB111"/>
    <mergeCell ref="C112:D112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R124:R140"/>
    <mergeCell ref="AA124:AB124"/>
    <mergeCell ref="C137:D137"/>
    <mergeCell ref="AA137:AB137"/>
    <mergeCell ref="C138:D138"/>
    <mergeCell ref="AA138:AB138"/>
    <mergeCell ref="C139:D139"/>
    <mergeCell ref="AA139:AB139"/>
    <mergeCell ref="C134:D134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57">
    <cfRule type="cellIs" dxfId="644" priority="3" operator="greaterThan">
      <formula>0</formula>
    </cfRule>
  </conditionalFormatting>
  <conditionalFormatting sqref="P5:P157 AE5:AE157">
    <cfRule type="cellIs" dxfId="643" priority="6" operator="lessThan">
      <formula>0</formula>
    </cfRule>
  </conditionalFormatting>
  <conditionalFormatting sqref="Q5:Q157 AF5:AF157">
    <cfRule type="cellIs" dxfId="642" priority="4" operator="greaterThan">
      <formula>1</formula>
    </cfRule>
    <cfRule type="cellIs" dxfId="641" priority="5" operator="lessThan">
      <formula>0.8</formula>
    </cfRule>
  </conditionalFormatting>
  <conditionalFormatting sqref="AG5 R5:R157 AG107:AG124">
    <cfRule type="cellIs" dxfId="640" priority="7" operator="lessThan">
      <formula>0.8</formula>
    </cfRule>
  </conditionalFormatting>
  <conditionalFormatting sqref="AG22">
    <cfRule type="cellIs" dxfId="639" priority="12" operator="lessThan">
      <formula>0.8</formula>
    </cfRule>
  </conditionalFormatting>
  <conditionalFormatting sqref="AG37">
    <cfRule type="cellIs" dxfId="638" priority="11" operator="lessThan">
      <formula>0.8</formula>
    </cfRule>
  </conditionalFormatting>
  <conditionalFormatting sqref="AG39:AG74">
    <cfRule type="cellIs" dxfId="637" priority="9" operator="lessThan">
      <formula>0.8</formula>
    </cfRule>
  </conditionalFormatting>
  <conditionalFormatting sqref="AG80:AG88">
    <cfRule type="cellIs" dxfId="636" priority="10" operator="lessThan">
      <formula>0.8</formula>
    </cfRule>
  </conditionalFormatting>
  <conditionalFormatting sqref="AG90:AG95">
    <cfRule type="cellIs" dxfId="635" priority="8" operator="lessThan">
      <formula>0.8</formula>
    </cfRule>
  </conditionalFormatting>
  <conditionalFormatting sqref="AG139">
    <cfRule type="cellIs" dxfId="634" priority="2" operator="lessThan">
      <formula>0.8</formula>
    </cfRule>
  </conditionalFormatting>
  <conditionalFormatting sqref="AG141:AG157">
    <cfRule type="cellIs" dxfId="633" priority="1" operator="lessThan">
      <formula>0.8</formula>
    </cfRule>
  </conditionalFormatting>
  <dataValidations count="1">
    <dataValidation type="list" allowBlank="1" showInputMessage="1" showErrorMessage="1" sqref="AA5:AB157" xr:uid="{A54C0071-C792-4C27-B6DF-E0B123CF42D1}">
      <formula1>$AA$159:$AA$171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F964A-16A6-4C71-9BF7-2E7FF966D86C}">
  <sheetPr>
    <tabColor theme="9" tint="0.59999389629810485"/>
  </sheetPr>
  <dimension ref="B1:AR42"/>
  <sheetViews>
    <sheetView zoomScale="70" zoomScaleNormal="70" workbookViewId="0">
      <selection activeCell="O42" sqref="O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238</v>
      </c>
      <c r="D3" s="209"/>
      <c r="E3" s="3" t="s">
        <v>3</v>
      </c>
      <c r="F3" s="210">
        <f>'0627(18度C)'!D1+'0627(4度C)'!D1</f>
        <v>183958</v>
      </c>
      <c r="G3" s="211"/>
      <c r="H3" s="3" t="s">
        <v>4</v>
      </c>
      <c r="I3" s="212">
        <f>'0627(18度C)'!F1+'0627(4度C)'!F1</f>
        <v>5770317.1099999994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462.90999119599752</v>
      </c>
      <c r="F6" s="246" t="e">
        <f>AVERAGE(#REF!,D14:K14)</f>
        <v>#REF!</v>
      </c>
      <c r="G6" s="247">
        <f>AVERAGE(D14:K14)</f>
        <v>260.68437459005639</v>
      </c>
      <c r="H6" s="248"/>
      <c r="I6" s="247">
        <f>AVERAGE(L14:O14)</f>
        <v>94.8585231193927</v>
      </c>
      <c r="J6" s="248"/>
      <c r="K6" s="247">
        <f>AVERAGE(D32:O32)</f>
        <v>758.22628458498025</v>
      </c>
      <c r="L6" s="248"/>
      <c r="M6" s="247">
        <f>AVERAGE(P32:X32)</f>
        <v>746.97072377338031</v>
      </c>
      <c r="N6" s="248"/>
      <c r="O6" s="236">
        <f>'0627(4度C)'!Y2</f>
        <v>0</v>
      </c>
      <c r="P6" s="236">
        <f>'0627(4度C)'!Z2</f>
        <v>0</v>
      </c>
      <c r="Q6" s="236">
        <f>'0627(4度C)'!AC2</f>
        <v>0</v>
      </c>
      <c r="R6" s="236">
        <f>'0627(4度C)'!AD2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411.52069712820497</v>
      </c>
      <c r="F7" s="242" t="e">
        <f>AVERAGE(#REF!,D15:K15)</f>
        <v>#REF!</v>
      </c>
      <c r="G7" s="243">
        <f>AVERAGE(D15:K15)</f>
        <v>226.47576936718369</v>
      </c>
      <c r="H7" s="244"/>
      <c r="I7" s="243">
        <f>AVERAGE(L15:O15)</f>
        <v>85.545245083704444</v>
      </c>
      <c r="J7" s="244"/>
      <c r="K7" s="243">
        <f>AVERAGE(D33:O33)</f>
        <v>676.77804326469197</v>
      </c>
      <c r="L7" s="244"/>
      <c r="M7" s="243">
        <f>AVERAGE(P33:X33)</f>
        <v>668.31233166662571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0.89258395085435616</v>
      </c>
      <c r="F8" s="261" t="e">
        <f>AVERAGE(D16:K16,#REF!)</f>
        <v>#REF!</v>
      </c>
      <c r="G8" s="249">
        <f>AVERAGE(D16:K16)</f>
        <v>0.88771800790522859</v>
      </c>
      <c r="H8" s="250"/>
      <c r="I8" s="249">
        <f>AVERAGE(L16:O16)</f>
        <v>0.90220124801381785</v>
      </c>
      <c r="J8" s="250"/>
      <c r="K8" s="249">
        <f>AVERAGE(D34:O34)</f>
        <v>0.89061301997790121</v>
      </c>
      <c r="L8" s="250"/>
      <c r="M8" s="249">
        <f>AVERAGE(P34:X34)</f>
        <v>0.89464082328490524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91.357142857142861</v>
      </c>
      <c r="F14" s="28">
        <v>117.70833333333333</v>
      </c>
      <c r="G14" s="28">
        <v>92.561983471074385</v>
      </c>
      <c r="H14" s="28">
        <v>174.54545454545453</v>
      </c>
      <c r="I14" s="28">
        <v>654.6</v>
      </c>
      <c r="J14" s="28">
        <v>433.33333333333331</v>
      </c>
      <c r="K14" s="29" t="s">
        <v>43</v>
      </c>
      <c r="L14" s="27" t="s">
        <v>43</v>
      </c>
      <c r="M14" s="30">
        <v>90.476190476190482</v>
      </c>
      <c r="N14" s="28">
        <v>86.956521739130437</v>
      </c>
      <c r="O14" s="31">
        <v>107.14285714285714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82.83894792164169</v>
      </c>
      <c r="F15" s="35">
        <v>106.00814681764473</v>
      </c>
      <c r="G15" s="35">
        <v>82.942269404814937</v>
      </c>
      <c r="H15" s="35">
        <v>156.26600021080685</v>
      </c>
      <c r="I15" s="35">
        <v>538.94096855561247</v>
      </c>
      <c r="J15" s="35">
        <v>391.85828329258152</v>
      </c>
      <c r="K15" s="36" t="s">
        <v>43</v>
      </c>
      <c r="L15" s="34" t="s">
        <v>43</v>
      </c>
      <c r="M15" s="37">
        <v>82.88912816670404</v>
      </c>
      <c r="N15" s="35">
        <v>77.919576489340741</v>
      </c>
      <c r="O15" s="38">
        <v>95.82703059506855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0.90675939867316935</v>
      </c>
      <c r="F16" s="43">
        <f t="shared" si="0"/>
        <v>0.900600185353442</v>
      </c>
      <c r="G16" s="43">
        <f t="shared" si="0"/>
        <v>0.89607273196273274</v>
      </c>
      <c r="H16" s="43">
        <f t="shared" si="0"/>
        <v>0.89527395954108102</v>
      </c>
      <c r="I16" s="43">
        <f t="shared" si="0"/>
        <v>0.82331342584114342</v>
      </c>
      <c r="J16" s="43">
        <f t="shared" si="0"/>
        <v>0.90428834605980357</v>
      </c>
      <c r="K16" s="44" t="s">
        <v>43</v>
      </c>
      <c r="L16" s="42" t="s">
        <v>43</v>
      </c>
      <c r="M16" s="45">
        <f t="shared" ref="M16:O16" si="1">M15/M14</f>
        <v>0.91614299552672884</v>
      </c>
      <c r="N16" s="43">
        <f t="shared" si="1"/>
        <v>0.89607512962741853</v>
      </c>
      <c r="O16" s="46">
        <f t="shared" si="1"/>
        <v>0.8943856188873065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0.25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0.6128472222222221</v>
      </c>
      <c r="F18" s="48">
        <v>0.5598263888888888</v>
      </c>
      <c r="G18" s="48">
        <v>0.56436342592592592</v>
      </c>
      <c r="H18" s="48">
        <v>0.59407407407407398</v>
      </c>
      <c r="I18" s="48">
        <v>0.4086689814814814</v>
      </c>
      <c r="J18" s="48">
        <v>0.33140046296296294</v>
      </c>
      <c r="K18" s="48" t="s">
        <v>43</v>
      </c>
      <c r="L18" s="47" t="s">
        <v>43</v>
      </c>
      <c r="M18" s="49">
        <v>0.78576388888888893</v>
      </c>
      <c r="N18" s="48">
        <v>0.83369212962962969</v>
      </c>
      <c r="O18" s="50">
        <v>0.82659722222222221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</v>
      </c>
      <c r="F23" s="58">
        <v>16</v>
      </c>
      <c r="G23" s="58">
        <v>20.166666666666668</v>
      </c>
      <c r="H23" s="58">
        <v>20.625</v>
      </c>
      <c r="I23" s="58">
        <v>5.5</v>
      </c>
      <c r="J23" s="58">
        <v>6</v>
      </c>
      <c r="K23" s="59" t="s">
        <v>43</v>
      </c>
      <c r="L23" s="57" t="s">
        <v>43</v>
      </c>
      <c r="M23" s="60">
        <v>20.5</v>
      </c>
      <c r="N23" s="58">
        <v>23</v>
      </c>
      <c r="O23" s="61">
        <v>18.666666666666668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954.54545454545462</v>
      </c>
      <c r="O32" s="28">
        <v>926.08695652173913</v>
      </c>
      <c r="P32" s="27">
        <v>348.38709677419354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757.14285714285711</v>
      </c>
      <c r="W32" s="28">
        <v>988.23529411764707</v>
      </c>
      <c r="X32" s="31">
        <v>894.11764705882354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287.35142588629867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747.21119009980941</v>
      </c>
      <c r="N33" s="35">
        <v>848.50719901716786</v>
      </c>
      <c r="O33" s="35">
        <v>824.04235805549206</v>
      </c>
      <c r="P33" s="34">
        <v>310.55888498291296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685.27587931787048</v>
      </c>
      <c r="W33" s="35">
        <v>882.42688993680565</v>
      </c>
      <c r="X33" s="38">
        <v>794.98767242891381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0.87801824576369047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0.9057105334543144</v>
      </c>
      <c r="N34" s="43">
        <f>N33/N32</f>
        <v>0.88891230373227104</v>
      </c>
      <c r="O34" s="43">
        <f>O33/O32</f>
        <v>0.88981099696132948</v>
      </c>
      <c r="P34" s="42">
        <f>P33/P32</f>
        <v>0.89141902171021314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0.90508135004247048</v>
      </c>
      <c r="W34" s="43">
        <f>W33/W32</f>
        <v>0.89293197195986285</v>
      </c>
      <c r="X34" s="46">
        <f>X33/X32</f>
        <v>0.8891309494270746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0.25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0.34930555555555548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0.75902777777777775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0.4086689814814814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0.42896990740740731</v>
      </c>
      <c r="N36" s="48">
        <v>0.46984953703703719</v>
      </c>
      <c r="O36" s="48">
        <v>0.47498842592592599</v>
      </c>
      <c r="P36" s="47">
        <v>0.7753472222222223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0.8705208333333333</v>
      </c>
      <c r="W36" s="48">
        <v>1.0850694444444442</v>
      </c>
      <c r="X36" s="50">
        <v>1.0915509259259255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4</v>
      </c>
      <c r="N37" s="58">
        <v>3.6666666666666665</v>
      </c>
      <c r="O37" s="58">
        <v>3.8333333333333335</v>
      </c>
      <c r="P37" s="57">
        <v>10.333333333333334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4.2</v>
      </c>
      <c r="W37" s="58">
        <v>3.4</v>
      </c>
      <c r="X37" s="61">
        <v>3.9230769230769229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E507-182D-4456-9F6F-2FFEF4C3914A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U136" sqref="U136"/>
      <selection activeCell="O42" sqref="O4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93830</v>
      </c>
      <c r="E1" s="88" t="s">
        <v>4</v>
      </c>
      <c r="F1" s="89">
        <f>SUM(G5:G140)</f>
        <v>1814641.5899999999</v>
      </c>
      <c r="G1" s="90" t="s">
        <v>85</v>
      </c>
      <c r="H1" s="91">
        <f>L21+L38+L55+L72+L89+L106+L123+L140</f>
        <v>44.356410256410257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46200</v>
      </c>
      <c r="B2" s="295"/>
      <c r="C2" s="92" t="s">
        <v>41</v>
      </c>
      <c r="D2" s="93">
        <f>AVERAGE(N21,N38,N55,N72,N89,N106,N123,N140)</f>
        <v>672.54518746565873</v>
      </c>
      <c r="E2" s="93" t="s">
        <v>92</v>
      </c>
      <c r="F2" s="94">
        <f>F1/D1</f>
        <v>19.339673771714804</v>
      </c>
      <c r="G2" s="95" t="s">
        <v>93</v>
      </c>
      <c r="H2" s="96">
        <f>COUNT(H5:H140)</f>
        <v>8</v>
      </c>
      <c r="I2" s="305"/>
      <c r="J2" s="306"/>
      <c r="K2" s="307"/>
      <c r="L2" s="383"/>
      <c r="M2" s="306"/>
      <c r="N2" s="307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377" t="s">
        <v>101</v>
      </c>
      <c r="J3" s="379" t="s">
        <v>102</v>
      </c>
      <c r="K3" s="381" t="s">
        <v>41</v>
      </c>
      <c r="L3" s="377" t="s">
        <v>101</v>
      </c>
      <c r="M3" s="379" t="s">
        <v>102</v>
      </c>
      <c r="N3" s="381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378"/>
      <c r="J4" s="380"/>
      <c r="K4" s="382"/>
      <c r="L4" s="378"/>
      <c r="M4" s="380"/>
      <c r="N4" s="382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1353</v>
      </c>
      <c r="G5" s="148">
        <f t="shared" ref="G5:G8" si="0">E5*F5</f>
        <v>34690.92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3212.040795294075</v>
      </c>
      <c r="N5" s="152">
        <f>M5/L5</f>
        <v>321.20407952940752</v>
      </c>
      <c r="O5" s="154">
        <f>L5-I5</f>
        <v>0</v>
      </c>
      <c r="P5" s="155">
        <f>N5-K5</f>
        <v>-38.795920470592478</v>
      </c>
      <c r="Q5" s="156">
        <f>N5/K5</f>
        <v>0.89223355424835427</v>
      </c>
      <c r="R5" s="322">
        <f>Q21</f>
        <v>0.87801824576369047</v>
      </c>
      <c r="S5" s="157">
        <v>0.25</v>
      </c>
      <c r="T5" s="158">
        <v>0.26754629629629628</v>
      </c>
      <c r="U5" s="159"/>
      <c r="V5" s="160">
        <v>25.273651604592292</v>
      </c>
      <c r="W5" s="161"/>
      <c r="X5" s="162"/>
      <c r="Y5" s="325"/>
      <c r="Z5" s="326"/>
      <c r="AA5" s="115">
        <f>M5-J5</f>
        <v>-387.959204705925</v>
      </c>
      <c r="AB5" s="156">
        <f>M5/J5</f>
        <v>0.89223355424835415</v>
      </c>
      <c r="AC5" s="327">
        <f>AB21</f>
        <v>0.87801824576369036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2223</v>
      </c>
      <c r="G6" s="103">
        <f t="shared" si="0"/>
        <v>65622.959999999992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3158.4840984554371</v>
      </c>
      <c r="N6" s="106">
        <f>M6/L6</f>
        <v>287.13491804140335</v>
      </c>
      <c r="O6" s="108">
        <f>L6-I6</f>
        <v>0</v>
      </c>
      <c r="P6" s="109">
        <f>N6-K6</f>
        <v>-40.137809231323899</v>
      </c>
      <c r="Q6" s="110">
        <f>N6/K6</f>
        <v>0.87735669401539917</v>
      </c>
      <c r="R6" s="323"/>
      <c r="S6" s="47">
        <v>0.27152777777777776</v>
      </c>
      <c r="T6" s="48">
        <v>0.30084490740740738</v>
      </c>
      <c r="U6" s="111">
        <v>5.7333333333333236</v>
      </c>
      <c r="V6" s="112">
        <v>42.229118729844338</v>
      </c>
      <c r="W6" s="113"/>
      <c r="X6" s="116"/>
      <c r="Y6" s="332"/>
      <c r="Z6" s="333"/>
      <c r="AA6" s="117">
        <f>M6-J6</f>
        <v>-441.51590154456289</v>
      </c>
      <c r="AB6" s="110">
        <f>M6/J6</f>
        <v>0.87735669401539917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2597</v>
      </c>
      <c r="G7" s="103">
        <f t="shared" si="0"/>
        <v>77520.45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3161.3967638953018</v>
      </c>
      <c r="N7" s="106">
        <f>M7/L7</f>
        <v>287.39970580866378</v>
      </c>
      <c r="O7" s="108">
        <f>L7-I7</f>
        <v>0</v>
      </c>
      <c r="P7" s="109">
        <f>N7-K7</f>
        <v>-39.87302146406347</v>
      </c>
      <c r="Q7" s="110">
        <f>N7/K7</f>
        <v>0.87816576774869493</v>
      </c>
      <c r="R7" s="323"/>
      <c r="S7" s="47">
        <v>0.30486111111111108</v>
      </c>
      <c r="T7" s="48">
        <v>0.33908564814814812</v>
      </c>
      <c r="U7" s="111">
        <v>5.7833333333333314</v>
      </c>
      <c r="V7" s="112">
        <v>49.288340451138765</v>
      </c>
      <c r="W7" s="113"/>
      <c r="X7" s="116"/>
      <c r="Y7" s="332"/>
      <c r="Z7" s="333"/>
      <c r="AA7" s="117">
        <f>M7-J7</f>
        <v>-438.60323610469823</v>
      </c>
      <c r="AB7" s="110">
        <f>M7/J7</f>
        <v>0.87816576774869493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1466</v>
      </c>
      <c r="G8" s="103">
        <f t="shared" si="0"/>
        <v>41883.620000000003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3111.5410813523267</v>
      </c>
      <c r="N8" s="106">
        <f>M8/L8</f>
        <v>259.29509011269391</v>
      </c>
      <c r="O8" s="108">
        <f>L8-I8</f>
        <v>0</v>
      </c>
      <c r="P8" s="109">
        <f>N8-K8</f>
        <v>-40.704909887306087</v>
      </c>
      <c r="Q8" s="110">
        <f>N8/K8</f>
        <v>0.86431696704231309</v>
      </c>
      <c r="R8" s="323"/>
      <c r="S8" s="47">
        <v>0.34236111111111106</v>
      </c>
      <c r="T8" s="48">
        <v>0.36199074074074067</v>
      </c>
      <c r="U8" s="111">
        <v>4.7166666666666313</v>
      </c>
      <c r="V8" s="112">
        <v>28.268950240493417</v>
      </c>
      <c r="W8" s="113"/>
      <c r="X8" s="116"/>
      <c r="Y8" s="332"/>
      <c r="Z8" s="333"/>
      <c r="AA8" s="117">
        <f>M8-J8</f>
        <v>-488.45891864767327</v>
      </c>
      <c r="AB8" s="110">
        <f>M8/J8</f>
        <v>0.86431696704231298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3160.8656847492853</v>
      </c>
      <c r="N21" s="138">
        <f>M21/L21</f>
        <v>287.35142588629867</v>
      </c>
      <c r="O21" s="139">
        <f>L21-I21</f>
        <v>0</v>
      </c>
      <c r="P21" s="140">
        <f>N21-K21</f>
        <v>-39.921301386428581</v>
      </c>
      <c r="Q21" s="141">
        <f>N21/K21</f>
        <v>0.87801824576369047</v>
      </c>
      <c r="R21" s="324"/>
      <c r="S21" s="142">
        <v>0.25</v>
      </c>
      <c r="T21" s="143">
        <v>0.4086689814814814</v>
      </c>
      <c r="U21" s="144"/>
      <c r="V21" s="166"/>
      <c r="W21" s="167"/>
      <c r="X21" s="138"/>
      <c r="Y21" s="354"/>
      <c r="Z21" s="355"/>
      <c r="AA21" s="168">
        <f>M21-J21</f>
        <v>-439.13431525071474</v>
      </c>
      <c r="AB21" s="141">
        <f>M21/J21</f>
        <v>0.87801824576369036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2108</v>
      </c>
      <c r="G22" s="148">
        <f t="shared" ref="G22:G24" si="5">E22*F22</f>
        <v>39061.240000000005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2986.9342811977144</v>
      </c>
      <c r="N22" s="152">
        <f>M22/L22</f>
        <v>995.64476039923818</v>
      </c>
      <c r="O22" s="154">
        <f>L22-I22</f>
        <v>0</v>
      </c>
      <c r="P22" s="155">
        <f>N22-K22</f>
        <v>-104.35523960076182</v>
      </c>
      <c r="Q22" s="156">
        <f>N22/K22</f>
        <v>0.90513160036294382</v>
      </c>
      <c r="R22" s="322">
        <f>Q38</f>
        <v>0.9057105334543144</v>
      </c>
      <c r="S22" s="157">
        <v>0.34930555555555548</v>
      </c>
      <c r="T22" s="158">
        <v>0.37870370370370365</v>
      </c>
      <c r="U22" s="159"/>
      <c r="V22" s="112">
        <v>42.344420095270216</v>
      </c>
      <c r="W22" s="161"/>
      <c r="X22" s="162"/>
      <c r="Y22" s="325"/>
      <c r="Z22" s="326"/>
      <c r="AA22" s="115">
        <f>M22-J22</f>
        <v>-313.06571880228557</v>
      </c>
      <c r="AB22" s="156">
        <f>M22/J22</f>
        <v>0.90513160036294371</v>
      </c>
      <c r="AC22" s="327">
        <f>AB38</f>
        <v>0.9057105334543144</v>
      </c>
    </row>
    <row r="23" spans="1:29" ht="15.75" customHeight="1">
      <c r="A23" s="357"/>
      <c r="B23" s="100" t="s">
        <v>120</v>
      </c>
      <c r="C23" s="330" t="s">
        <v>125</v>
      </c>
      <c r="D23" s="331"/>
      <c r="E23" s="101">
        <v>22.28</v>
      </c>
      <c r="F23" s="102">
        <v>838</v>
      </c>
      <c r="G23" s="103">
        <f t="shared" si="5"/>
        <v>18670.64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2989.8</v>
      </c>
      <c r="N23" s="106">
        <f>M23/L23</f>
        <v>597.96</v>
      </c>
      <c r="O23" s="108">
        <f>L23-I23</f>
        <v>0</v>
      </c>
      <c r="P23" s="109">
        <f>N23-K23</f>
        <v>-62.039999999999964</v>
      </c>
      <c r="Q23" s="110">
        <f>N23/K23</f>
        <v>0.90600000000000003</v>
      </c>
      <c r="R23" s="323"/>
      <c r="S23" s="47">
        <v>0.38194444444444436</v>
      </c>
      <c r="T23" s="48">
        <v>0.39362268518518512</v>
      </c>
      <c r="U23" s="111">
        <v>4.6666666666666234</v>
      </c>
      <c r="V23" s="112">
        <v>16.817178406582379</v>
      </c>
      <c r="W23" s="113"/>
      <c r="X23" s="116"/>
      <c r="Y23" s="332"/>
      <c r="Z23" s="333"/>
      <c r="AA23" s="117">
        <f>M23-J23</f>
        <v>-310.19999999999982</v>
      </c>
      <c r="AB23" s="110">
        <f>M23/J23</f>
        <v>0.90600000000000003</v>
      </c>
      <c r="AC23" s="328"/>
    </row>
    <row r="24" spans="1:29" ht="15.75" customHeight="1">
      <c r="A24" s="357"/>
      <c r="B24" s="100" t="s">
        <v>120</v>
      </c>
      <c r="C24" s="330" t="s">
        <v>126</v>
      </c>
      <c r="D24" s="331"/>
      <c r="E24" s="101">
        <v>17.89</v>
      </c>
      <c r="F24" s="102">
        <v>2328</v>
      </c>
      <c r="G24" s="103">
        <f t="shared" si="5"/>
        <v>41647.919999999998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2989.8</v>
      </c>
      <c r="N24" s="106">
        <f>M24/L24</f>
        <v>747.45</v>
      </c>
      <c r="O24" s="108">
        <f>L24-I24</f>
        <v>0</v>
      </c>
      <c r="P24" s="109">
        <f>N24-K24</f>
        <v>-77.549999999999955</v>
      </c>
      <c r="Q24" s="110">
        <f>N24/K24</f>
        <v>0.90600000000000003</v>
      </c>
      <c r="R24" s="323"/>
      <c r="S24" s="47">
        <v>0.3965277777777777</v>
      </c>
      <c r="T24" s="48">
        <v>0.42896990740740731</v>
      </c>
      <c r="U24" s="111">
        <v>5</v>
      </c>
      <c r="V24" s="112">
        <v>46.718844069837445</v>
      </c>
      <c r="W24" s="113"/>
      <c r="X24" s="116"/>
      <c r="Y24" s="332"/>
      <c r="Z24" s="333"/>
      <c r="AA24" s="117">
        <f>M24-J24</f>
        <v>-310.19999999999982</v>
      </c>
      <c r="AB24" s="110">
        <f>M24/J24</f>
        <v>0.90600000000000003</v>
      </c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2988.8447603992377</v>
      </c>
      <c r="N38" s="138">
        <f t="shared" ref="N38:N44" si="10">M38/L38</f>
        <v>747.21119009980941</v>
      </c>
      <c r="O38" s="139">
        <f t="shared" ref="O38:O44" si="11">L38-I38</f>
        <v>0</v>
      </c>
      <c r="P38" s="140">
        <f t="shared" ref="P38:P44" si="12">N38-K38</f>
        <v>-77.788809900190586</v>
      </c>
      <c r="Q38" s="141">
        <f t="shared" ref="Q38:Q44" si="13">N38/K38</f>
        <v>0.9057105334543144</v>
      </c>
      <c r="R38" s="324"/>
      <c r="S38" s="142">
        <v>0.34930555555555548</v>
      </c>
      <c r="T38" s="143">
        <v>0.42896990740740731</v>
      </c>
      <c r="U38" s="144"/>
      <c r="V38" s="166"/>
      <c r="W38" s="99"/>
      <c r="X38" s="69"/>
      <c r="Y38" s="354"/>
      <c r="Z38" s="355"/>
      <c r="AA38" s="168">
        <f t="shared" ref="AA38:AA44" si="14">M38-J38</f>
        <v>-311.15523960076234</v>
      </c>
      <c r="AB38" s="141">
        <f t="shared" ref="AB38:AB44" si="15">M38/J38</f>
        <v>0.9057105334543144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127</v>
      </c>
      <c r="D39" s="321"/>
      <c r="E39" s="147">
        <v>25.2</v>
      </c>
      <c r="F39" s="97">
        <v>1022</v>
      </c>
      <c r="G39" s="148">
        <f t="shared" ref="G39:G44" si="16">E39*F39</f>
        <v>25754.399999999998</v>
      </c>
      <c r="H39" s="149"/>
      <c r="I39" s="150">
        <v>3</v>
      </c>
      <c r="J39" s="151">
        <v>3600</v>
      </c>
      <c r="K39" s="152">
        <f>J39/I39</f>
        <v>1200</v>
      </c>
      <c r="L39" s="153">
        <v>3</v>
      </c>
      <c r="M39" s="151">
        <f t="shared" ref="M39:M44" si="17">F39/V39*60</f>
        <v>3185.9888959467376</v>
      </c>
      <c r="N39" s="152">
        <f t="shared" si="10"/>
        <v>1061.9962986489124</v>
      </c>
      <c r="O39" s="154">
        <f t="shared" si="11"/>
        <v>0</v>
      </c>
      <c r="P39" s="155">
        <f t="shared" si="12"/>
        <v>-138.00370135108756</v>
      </c>
      <c r="Q39" s="156">
        <f t="shared" si="13"/>
        <v>0.88499691554076032</v>
      </c>
      <c r="R39" s="322">
        <f>Q55</f>
        <v>0.88891230373227104</v>
      </c>
      <c r="S39" s="157">
        <v>0.25</v>
      </c>
      <c r="T39" s="158">
        <v>0.2633564814814815</v>
      </c>
      <c r="U39" s="159"/>
      <c r="V39" s="160">
        <v>19.24677141154265</v>
      </c>
      <c r="W39" s="161"/>
      <c r="X39" s="162"/>
      <c r="Y39" s="325"/>
      <c r="Z39" s="326"/>
      <c r="AA39" s="115">
        <f t="shared" si="14"/>
        <v>-414.01110405326244</v>
      </c>
      <c r="AB39" s="156">
        <f t="shared" si="15"/>
        <v>0.88499691554076043</v>
      </c>
      <c r="AC39" s="327">
        <f>AB55</f>
        <v>0.88891230373227104</v>
      </c>
    </row>
    <row r="40" spans="1:29" ht="15.75" customHeight="1">
      <c r="A40" s="318"/>
      <c r="B40" s="100" t="s">
        <v>120</v>
      </c>
      <c r="C40" s="330" t="s">
        <v>128</v>
      </c>
      <c r="D40" s="331"/>
      <c r="E40" s="101">
        <v>25.03</v>
      </c>
      <c r="F40" s="102">
        <v>961</v>
      </c>
      <c r="G40" s="103">
        <f t="shared" si="16"/>
        <v>24053.83</v>
      </c>
      <c r="H40" s="26"/>
      <c r="I40" s="104">
        <v>5</v>
      </c>
      <c r="J40" s="105">
        <v>3600</v>
      </c>
      <c r="K40" s="106">
        <f t="shared" ref="K40:K75" si="18">J40/I40</f>
        <v>720</v>
      </c>
      <c r="L40" s="107">
        <v>5</v>
      </c>
      <c r="M40" s="105">
        <f t="shared" si="17"/>
        <v>3192.41616769754</v>
      </c>
      <c r="N40" s="106">
        <f t="shared" si="10"/>
        <v>638.48323353950798</v>
      </c>
      <c r="O40" s="108">
        <f t="shared" si="11"/>
        <v>0</v>
      </c>
      <c r="P40" s="109">
        <f t="shared" si="12"/>
        <v>-81.516766460492022</v>
      </c>
      <c r="Q40" s="110">
        <f t="shared" si="13"/>
        <v>0.88678226880487221</v>
      </c>
      <c r="R40" s="323"/>
      <c r="S40" s="47">
        <v>0.27361111111111114</v>
      </c>
      <c r="T40" s="48">
        <v>0.28614583333333338</v>
      </c>
      <c r="U40" s="111">
        <v>14.766666666666683</v>
      </c>
      <c r="V40" s="112">
        <v>18.061554938680192</v>
      </c>
      <c r="W40" s="113"/>
      <c r="X40" s="116"/>
      <c r="Y40" s="332"/>
      <c r="Z40" s="333"/>
      <c r="AA40" s="117">
        <f t="shared" si="14"/>
        <v>-407.58383230246</v>
      </c>
      <c r="AB40" s="110">
        <f t="shared" si="15"/>
        <v>0.88678226880487221</v>
      </c>
      <c r="AC40" s="328"/>
    </row>
    <row r="41" spans="1:29" ht="15.75" customHeight="1">
      <c r="A41" s="318"/>
      <c r="B41" s="100" t="s">
        <v>120</v>
      </c>
      <c r="C41" s="330" t="s">
        <v>129</v>
      </c>
      <c r="D41" s="331"/>
      <c r="E41" s="101">
        <v>18.18</v>
      </c>
      <c r="F41" s="102">
        <v>913</v>
      </c>
      <c r="G41" s="103">
        <f t="shared" si="16"/>
        <v>16598.34</v>
      </c>
      <c r="H41" s="26"/>
      <c r="I41" s="104">
        <v>3</v>
      </c>
      <c r="J41" s="105">
        <v>3600</v>
      </c>
      <c r="K41" s="106">
        <f t="shared" si="18"/>
        <v>1200</v>
      </c>
      <c r="L41" s="107">
        <v>3</v>
      </c>
      <c r="M41" s="105">
        <f t="shared" si="17"/>
        <v>3187.7059073571763</v>
      </c>
      <c r="N41" s="106">
        <f t="shared" si="10"/>
        <v>1062.5686357857255</v>
      </c>
      <c r="O41" s="108">
        <f t="shared" si="11"/>
        <v>0</v>
      </c>
      <c r="P41" s="109">
        <f t="shared" si="12"/>
        <v>-137.43136421427448</v>
      </c>
      <c r="Q41" s="110">
        <f t="shared" si="13"/>
        <v>0.88547386315477128</v>
      </c>
      <c r="R41" s="323"/>
      <c r="S41" s="47">
        <v>0.29652777777777783</v>
      </c>
      <c r="T41" s="48">
        <v>0.30846064814814822</v>
      </c>
      <c r="U41" s="111">
        <v>14.950000000000019</v>
      </c>
      <c r="V41" s="112">
        <v>17.184772244380699</v>
      </c>
      <c r="W41" s="113"/>
      <c r="X41" s="116"/>
      <c r="Y41" s="332"/>
      <c r="Z41" s="333"/>
      <c r="AA41" s="117">
        <f t="shared" si="14"/>
        <v>-412.29409264282367</v>
      </c>
      <c r="AB41" s="110">
        <f t="shared" si="15"/>
        <v>0.88547386315477117</v>
      </c>
      <c r="AC41" s="328"/>
    </row>
    <row r="42" spans="1:29" ht="15.75" customHeight="1">
      <c r="A42" s="318"/>
      <c r="B42" s="100" t="s">
        <v>120</v>
      </c>
      <c r="C42" s="330" t="s">
        <v>130</v>
      </c>
      <c r="D42" s="331"/>
      <c r="E42" s="101">
        <v>23.72</v>
      </c>
      <c r="F42" s="102">
        <v>1014</v>
      </c>
      <c r="G42" s="103">
        <f t="shared" si="16"/>
        <v>24052.079999999998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3195.1911494849423</v>
      </c>
      <c r="N42" s="106">
        <f t="shared" si="10"/>
        <v>639.03822989698847</v>
      </c>
      <c r="O42" s="108">
        <f t="shared" si="11"/>
        <v>0</v>
      </c>
      <c r="P42" s="109">
        <f t="shared" si="12"/>
        <v>-80.961770103011531</v>
      </c>
      <c r="Q42" s="110">
        <f t="shared" si="13"/>
        <v>0.88755309707915064</v>
      </c>
      <c r="R42" s="323"/>
      <c r="S42" s="47">
        <v>0.31875000000000009</v>
      </c>
      <c r="T42" s="48">
        <v>0.33196759259259268</v>
      </c>
      <c r="U42" s="111">
        <v>14.816666666666691</v>
      </c>
      <c r="V42" s="112">
        <v>19.041114335149331</v>
      </c>
      <c r="W42" s="113"/>
      <c r="X42" s="116"/>
      <c r="Y42" s="332"/>
      <c r="Z42" s="333"/>
      <c r="AA42" s="117">
        <f t="shared" si="14"/>
        <v>-404.80885051505766</v>
      </c>
      <c r="AB42" s="110">
        <f t="shared" si="15"/>
        <v>0.88755309707915064</v>
      </c>
      <c r="AC42" s="328"/>
    </row>
    <row r="43" spans="1:29" ht="15.75" customHeight="1">
      <c r="A43" s="318"/>
      <c r="B43" s="100" t="s">
        <v>120</v>
      </c>
      <c r="C43" s="330" t="s">
        <v>131</v>
      </c>
      <c r="D43" s="331"/>
      <c r="E43" s="101">
        <v>14.28</v>
      </c>
      <c r="F43" s="102">
        <v>4837</v>
      </c>
      <c r="G43" s="103">
        <f t="shared" si="16"/>
        <v>69072.36</v>
      </c>
      <c r="H43" s="13"/>
      <c r="I43" s="104">
        <v>3</v>
      </c>
      <c r="J43" s="105">
        <v>3600</v>
      </c>
      <c r="K43" s="106">
        <f t="shared" si="18"/>
        <v>1200</v>
      </c>
      <c r="L43" s="107">
        <v>3</v>
      </c>
      <c r="M43" s="105">
        <f t="shared" si="17"/>
        <v>3189.3640921512024</v>
      </c>
      <c r="N43" s="106">
        <f t="shared" si="10"/>
        <v>1063.1213640504009</v>
      </c>
      <c r="O43" s="108">
        <f t="shared" si="11"/>
        <v>0</v>
      </c>
      <c r="P43" s="109">
        <f t="shared" si="12"/>
        <v>-136.87863594959913</v>
      </c>
      <c r="Q43" s="110">
        <f t="shared" si="13"/>
        <v>0.88593447004200077</v>
      </c>
      <c r="R43" s="323"/>
      <c r="S43" s="47">
        <v>0.34236111111111123</v>
      </c>
      <c r="T43" s="48">
        <v>0.40554398148148163</v>
      </c>
      <c r="U43" s="111">
        <v>14.966666666666715</v>
      </c>
      <c r="V43" s="112">
        <v>90.996195985968086</v>
      </c>
      <c r="W43" s="113"/>
      <c r="X43" s="116"/>
      <c r="Y43" s="332"/>
      <c r="Z43" s="333"/>
      <c r="AA43" s="117">
        <f t="shared" si="14"/>
        <v>-410.63590784879761</v>
      </c>
      <c r="AB43" s="110">
        <f t="shared" si="15"/>
        <v>0.88593447004200065</v>
      </c>
      <c r="AC43" s="328"/>
    </row>
    <row r="44" spans="1:29" ht="15.75" customHeight="1">
      <c r="A44" s="318"/>
      <c r="B44" s="100" t="s">
        <v>120</v>
      </c>
      <c r="C44" s="330" t="s">
        <v>132</v>
      </c>
      <c r="D44" s="331"/>
      <c r="E44" s="101">
        <v>14.03</v>
      </c>
      <c r="F44" s="102">
        <v>3558</v>
      </c>
      <c r="G44" s="121">
        <f t="shared" si="16"/>
        <v>49918.74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2716.4921657400932</v>
      </c>
      <c r="N44" s="106">
        <f t="shared" si="10"/>
        <v>905.49738858003104</v>
      </c>
      <c r="O44" s="108">
        <f t="shared" si="11"/>
        <v>0</v>
      </c>
      <c r="P44" s="109">
        <f t="shared" si="12"/>
        <v>-94.502611419968957</v>
      </c>
      <c r="Q44" s="110">
        <f t="shared" si="13"/>
        <v>0.90549738858003104</v>
      </c>
      <c r="R44" s="323"/>
      <c r="S44" s="47">
        <v>0.41527777777777791</v>
      </c>
      <c r="T44" s="120">
        <v>0.46984953703703719</v>
      </c>
      <c r="U44" s="111">
        <v>15</v>
      </c>
      <c r="V44" s="112">
        <v>78.586642984791581</v>
      </c>
      <c r="W44" s="113"/>
      <c r="X44" s="116"/>
      <c r="Y44" s="332"/>
      <c r="Z44" s="333"/>
      <c r="AA44" s="117">
        <f t="shared" si="14"/>
        <v>-283.50783425990676</v>
      </c>
      <c r="AB44" s="110">
        <f t="shared" si="15"/>
        <v>0.90549738858003104</v>
      </c>
      <c r="AC44" s="328"/>
    </row>
    <row r="45" spans="1:29" ht="15.75" customHeight="1">
      <c r="A45" s="318"/>
      <c r="B45" s="100"/>
      <c r="C45" s="330"/>
      <c r="D45" s="33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3"/>
      <c r="S45" s="47"/>
      <c r="T45" s="120"/>
      <c r="U45" s="111"/>
      <c r="V45" s="112"/>
      <c r="W45" s="113"/>
      <c r="X45" s="116"/>
      <c r="Y45" s="332"/>
      <c r="Z45" s="333"/>
      <c r="AA45" s="117"/>
      <c r="AB45" s="110"/>
      <c r="AC45" s="328"/>
    </row>
    <row r="46" spans="1:29" ht="15.75" customHeight="1">
      <c r="A46" s="318"/>
      <c r="B46" s="100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47"/>
      <c r="T46" s="120"/>
      <c r="U46" s="111"/>
      <c r="V46" s="112"/>
      <c r="W46" s="113"/>
      <c r="X46" s="116"/>
      <c r="Y46" s="332"/>
      <c r="Z46" s="333"/>
      <c r="AA46" s="117"/>
      <c r="AB46" s="110"/>
      <c r="AC46" s="328"/>
    </row>
    <row r="47" spans="1:29" ht="15.75" customHeight="1">
      <c r="A47" s="318"/>
      <c r="B47" s="100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47"/>
      <c r="T47" s="120"/>
      <c r="U47" s="111"/>
      <c r="V47" s="112"/>
      <c r="W47" s="113"/>
      <c r="X47" s="116"/>
      <c r="Y47" s="332"/>
      <c r="Z47" s="333"/>
      <c r="AA47" s="117"/>
      <c r="AB47" s="110"/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3111.1930630629486</v>
      </c>
      <c r="N55" s="138">
        <f t="shared" ref="N55:N61" si="22">M55/L55</f>
        <v>848.50719901716786</v>
      </c>
      <c r="O55" s="139">
        <f t="shared" ref="O55:O61" si="23">L55-I55</f>
        <v>0</v>
      </c>
      <c r="P55" s="140">
        <f t="shared" ref="P55:P61" si="24">N55-K55</f>
        <v>-106.03825552828675</v>
      </c>
      <c r="Q55" s="141">
        <f t="shared" ref="Q55:Q61" si="25">N55/K55</f>
        <v>0.88891230373227104</v>
      </c>
      <c r="R55" s="324"/>
      <c r="S55" s="142">
        <v>0.25</v>
      </c>
      <c r="T55" s="143">
        <v>0.46984953703703719</v>
      </c>
      <c r="U55" s="144"/>
      <c r="V55" s="166"/>
      <c r="W55" s="99"/>
      <c r="X55" s="69"/>
      <c r="Y55" s="354"/>
      <c r="Z55" s="355"/>
      <c r="AA55" s="168">
        <f t="shared" ref="AA55:AA61" si="26">M55-J55</f>
        <v>-388.80693693705143</v>
      </c>
      <c r="AB55" s="141">
        <f t="shared" ref="AB55:AB61" si="27">M55/J55</f>
        <v>0.88891230373227104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133</v>
      </c>
      <c r="D56" s="321"/>
      <c r="E56" s="147">
        <v>17.07</v>
      </c>
      <c r="F56" s="97">
        <v>2273</v>
      </c>
      <c r="G56" s="148">
        <f t="shared" ref="G56:G61" si="28">E56*F56</f>
        <v>38800.11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2976.4588102369739</v>
      </c>
      <c r="N56" s="152">
        <f t="shared" si="22"/>
        <v>992.15293674565794</v>
      </c>
      <c r="O56" s="154">
        <f t="shared" si="23"/>
        <v>0</v>
      </c>
      <c r="P56" s="155">
        <f t="shared" si="24"/>
        <v>-107.84706325434206</v>
      </c>
      <c r="Q56" s="156">
        <f t="shared" si="25"/>
        <v>0.90195721522332539</v>
      </c>
      <c r="R56" s="322">
        <f>Q72</f>
        <v>0.88981099696132948</v>
      </c>
      <c r="S56" s="157">
        <v>0.25</v>
      </c>
      <c r="T56" s="158">
        <v>0.28181712962962963</v>
      </c>
      <c r="U56" s="159"/>
      <c r="V56" s="160">
        <v>45.819548898491881</v>
      </c>
      <c r="W56" s="158"/>
      <c r="X56" s="169"/>
      <c r="Y56" s="325"/>
      <c r="Z56" s="326"/>
      <c r="AA56" s="115">
        <f t="shared" si="26"/>
        <v>-323.54118976302607</v>
      </c>
      <c r="AB56" s="156">
        <f t="shared" si="27"/>
        <v>0.90195721522332539</v>
      </c>
      <c r="AC56" s="327">
        <f>AB72</f>
        <v>0.88981099696132948</v>
      </c>
    </row>
    <row r="57" spans="1:29" ht="15.75" customHeight="1">
      <c r="A57" s="357"/>
      <c r="B57" s="100" t="s">
        <v>120</v>
      </c>
      <c r="C57" s="330" t="s">
        <v>134</v>
      </c>
      <c r="D57" s="331"/>
      <c r="E57" s="101">
        <v>20.72</v>
      </c>
      <c r="F57" s="102">
        <v>2096</v>
      </c>
      <c r="G57" s="103">
        <f t="shared" si="28"/>
        <v>43429.119999999995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3201.1579821693854</v>
      </c>
      <c r="N57" s="106">
        <f t="shared" si="22"/>
        <v>1067.0526607231284</v>
      </c>
      <c r="O57" s="108">
        <f t="shared" si="23"/>
        <v>0</v>
      </c>
      <c r="P57" s="109">
        <f t="shared" si="24"/>
        <v>-132.94733927687162</v>
      </c>
      <c r="Q57" s="110">
        <f t="shared" si="25"/>
        <v>0.88921055060260701</v>
      </c>
      <c r="R57" s="323"/>
      <c r="S57" s="47">
        <v>0.29166666666666669</v>
      </c>
      <c r="T57" s="48">
        <v>0.3189467592592593</v>
      </c>
      <c r="U57" s="111">
        <v>15</v>
      </c>
      <c r="V57" s="112">
        <v>39.285783675935292</v>
      </c>
      <c r="W57" s="113"/>
      <c r="X57" s="13"/>
      <c r="Y57" s="332"/>
      <c r="Z57" s="333"/>
      <c r="AA57" s="117">
        <f t="shared" si="26"/>
        <v>-398.84201783061462</v>
      </c>
      <c r="AB57" s="110">
        <f t="shared" si="27"/>
        <v>0.88921055060260701</v>
      </c>
      <c r="AC57" s="328"/>
    </row>
    <row r="58" spans="1:29" ht="15.75" customHeight="1">
      <c r="A58" s="357"/>
      <c r="B58" s="100" t="s">
        <v>120</v>
      </c>
      <c r="C58" s="330" t="s">
        <v>135</v>
      </c>
      <c r="D58" s="331"/>
      <c r="E58" s="101">
        <v>24.82</v>
      </c>
      <c r="F58" s="102">
        <v>1319</v>
      </c>
      <c r="G58" s="103">
        <f t="shared" si="28"/>
        <v>32737.58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3197.9033287546208</v>
      </c>
      <c r="N58" s="106">
        <f t="shared" si="22"/>
        <v>639.58066575092414</v>
      </c>
      <c r="O58" s="108">
        <f t="shared" si="23"/>
        <v>0</v>
      </c>
      <c r="P58" s="109">
        <f t="shared" si="24"/>
        <v>-80.41933424907586</v>
      </c>
      <c r="Q58" s="110">
        <f t="shared" si="25"/>
        <v>0.88830648020961689</v>
      </c>
      <c r="R58" s="323"/>
      <c r="S58" s="47">
        <v>0.32916666666666672</v>
      </c>
      <c r="T58" s="48">
        <v>0.34634259259259265</v>
      </c>
      <c r="U58" s="111">
        <v>14.716666666666676</v>
      </c>
      <c r="V58" s="112">
        <v>24.74746478056295</v>
      </c>
      <c r="W58" s="113"/>
      <c r="X58" s="13"/>
      <c r="Y58" s="332"/>
      <c r="Z58" s="333"/>
      <c r="AA58" s="117">
        <f t="shared" si="26"/>
        <v>-402.09667124537918</v>
      </c>
      <c r="AB58" s="110">
        <f t="shared" si="27"/>
        <v>0.88830648020961689</v>
      </c>
      <c r="AC58" s="328"/>
    </row>
    <row r="59" spans="1:29" ht="15.75" customHeight="1">
      <c r="A59" s="357"/>
      <c r="B59" s="100" t="s">
        <v>120</v>
      </c>
      <c r="C59" s="330" t="s">
        <v>136</v>
      </c>
      <c r="D59" s="331"/>
      <c r="E59" s="101">
        <v>18.18</v>
      </c>
      <c r="F59" s="102">
        <v>1736</v>
      </c>
      <c r="G59" s="103">
        <f t="shared" si="28"/>
        <v>31560.48</v>
      </c>
      <c r="H59" s="26"/>
      <c r="I59" s="104">
        <v>3</v>
      </c>
      <c r="J59" s="105">
        <v>3600</v>
      </c>
      <c r="K59" s="106">
        <f t="shared" si="18"/>
        <v>1200</v>
      </c>
      <c r="L59" s="107">
        <v>3</v>
      </c>
      <c r="M59" s="105">
        <f t="shared" si="29"/>
        <v>3193.4382864460013</v>
      </c>
      <c r="N59" s="106">
        <f t="shared" si="22"/>
        <v>1064.4794288153337</v>
      </c>
      <c r="O59" s="108">
        <f t="shared" si="23"/>
        <v>0</v>
      </c>
      <c r="P59" s="109">
        <f t="shared" si="24"/>
        <v>-135.52057118466632</v>
      </c>
      <c r="Q59" s="110">
        <f t="shared" si="25"/>
        <v>0.8870661906794447</v>
      </c>
      <c r="R59" s="323"/>
      <c r="S59" s="47">
        <v>0.35625000000000007</v>
      </c>
      <c r="T59" s="48">
        <v>0.37890046296296304</v>
      </c>
      <c r="U59" s="111">
        <v>15</v>
      </c>
      <c r="V59" s="112">
        <v>32.616882074123424</v>
      </c>
      <c r="W59" s="113"/>
      <c r="X59" s="116"/>
      <c r="Y59" s="332"/>
      <c r="Z59" s="333"/>
      <c r="AA59" s="117">
        <f t="shared" si="26"/>
        <v>-406.56171355399874</v>
      </c>
      <c r="AB59" s="110">
        <f t="shared" si="27"/>
        <v>0.88706619067944481</v>
      </c>
      <c r="AC59" s="328"/>
    </row>
    <row r="60" spans="1:29" ht="15.75" customHeight="1">
      <c r="A60" s="358"/>
      <c r="B60" s="100" t="s">
        <v>120</v>
      </c>
      <c r="C60" s="330" t="s">
        <v>137</v>
      </c>
      <c r="D60" s="331"/>
      <c r="E60" s="101">
        <v>30</v>
      </c>
      <c r="F60" s="102">
        <v>1805</v>
      </c>
      <c r="G60" s="103">
        <f t="shared" si="28"/>
        <v>54150</v>
      </c>
      <c r="H60" s="13"/>
      <c r="I60" s="104">
        <v>4</v>
      </c>
      <c r="J60" s="105">
        <v>3600</v>
      </c>
      <c r="K60" s="106">
        <f t="shared" si="18"/>
        <v>900</v>
      </c>
      <c r="L60" s="107">
        <v>4</v>
      </c>
      <c r="M60" s="105">
        <f t="shared" si="29"/>
        <v>3192.4800000000018</v>
      </c>
      <c r="N60" s="106">
        <f t="shared" si="22"/>
        <v>798.12000000000046</v>
      </c>
      <c r="O60" s="108">
        <f t="shared" si="23"/>
        <v>0</v>
      </c>
      <c r="P60" s="109">
        <f t="shared" si="24"/>
        <v>-101.87999999999954</v>
      </c>
      <c r="Q60" s="110">
        <f t="shared" si="25"/>
        <v>0.88680000000000048</v>
      </c>
      <c r="R60" s="323"/>
      <c r="S60" s="47">
        <v>0.38888888888888895</v>
      </c>
      <c r="T60" s="48">
        <v>0.41244212962962967</v>
      </c>
      <c r="U60" s="111">
        <v>15</v>
      </c>
      <c r="V60" s="112">
        <v>33.923470154863907</v>
      </c>
      <c r="W60" s="113"/>
      <c r="X60" s="116"/>
      <c r="Y60" s="332"/>
      <c r="Z60" s="333"/>
      <c r="AA60" s="117">
        <f t="shared" si="26"/>
        <v>-407.51999999999816</v>
      </c>
      <c r="AB60" s="110">
        <f t="shared" si="27"/>
        <v>0.88680000000000048</v>
      </c>
      <c r="AC60" s="328"/>
    </row>
    <row r="61" spans="1:29" ht="15.75" customHeight="1">
      <c r="A61" s="358"/>
      <c r="B61" s="100" t="s">
        <v>120</v>
      </c>
      <c r="C61" s="330" t="s">
        <v>138</v>
      </c>
      <c r="D61" s="331"/>
      <c r="E61" s="101">
        <v>16.66</v>
      </c>
      <c r="F61" s="102">
        <v>4042</v>
      </c>
      <c r="G61" s="121">
        <f t="shared" si="28"/>
        <v>67339.72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3191.5358276693355</v>
      </c>
      <c r="N61" s="106">
        <f t="shared" si="22"/>
        <v>638.30716553386708</v>
      </c>
      <c r="O61" s="108">
        <f t="shared" si="23"/>
        <v>0</v>
      </c>
      <c r="P61" s="109">
        <f t="shared" si="24"/>
        <v>-81.692834466132922</v>
      </c>
      <c r="Q61" s="110">
        <f t="shared" si="25"/>
        <v>0.88653772990814872</v>
      </c>
      <c r="R61" s="323"/>
      <c r="S61" s="47">
        <v>0.42222222222222228</v>
      </c>
      <c r="T61" s="120">
        <v>0.47498842592592599</v>
      </c>
      <c r="U61" s="111">
        <v>15</v>
      </c>
      <c r="V61" s="112">
        <v>75.988493657958927</v>
      </c>
      <c r="W61" s="113"/>
      <c r="X61" s="50"/>
      <c r="Y61" s="332"/>
      <c r="Z61" s="333"/>
      <c r="AA61" s="117">
        <f t="shared" si="26"/>
        <v>-408.4641723306645</v>
      </c>
      <c r="AB61" s="110">
        <f t="shared" si="27"/>
        <v>0.88653772990814872</v>
      </c>
      <c r="AC61" s="328"/>
    </row>
    <row r="62" spans="1:29" ht="15.75" customHeight="1">
      <c r="A62" s="358"/>
      <c r="B62" s="100"/>
      <c r="C62" s="330"/>
      <c r="D62" s="331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3"/>
      <c r="S62" s="47"/>
      <c r="T62" s="120"/>
      <c r="U62" s="111"/>
      <c r="V62" s="112"/>
      <c r="W62" s="113"/>
      <c r="X62" s="116"/>
      <c r="Y62" s="332"/>
      <c r="Z62" s="333"/>
      <c r="AA62" s="117"/>
      <c r="AB62" s="110"/>
      <c r="AC62" s="328"/>
    </row>
    <row r="63" spans="1:29" ht="15.75" customHeight="1">
      <c r="A63" s="358"/>
      <c r="B63" s="100"/>
      <c r="C63" s="330"/>
      <c r="D63" s="33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3"/>
      <c r="S63" s="47"/>
      <c r="T63" s="120"/>
      <c r="U63" s="111"/>
      <c r="V63" s="112"/>
      <c r="W63" s="113"/>
      <c r="X63" s="116"/>
      <c r="Y63" s="332"/>
      <c r="Z63" s="333"/>
      <c r="AA63" s="117"/>
      <c r="AB63" s="110"/>
      <c r="AC63" s="328"/>
    </row>
    <row r="64" spans="1:29" ht="15.75" customHeight="1">
      <c r="A64" s="358"/>
      <c r="B64" s="100"/>
      <c r="C64" s="330"/>
      <c r="D64" s="33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26"/>
      <c r="X64" s="127"/>
      <c r="Y64" s="332"/>
      <c r="Z64" s="333"/>
      <c r="AA64" s="117"/>
      <c r="AB64" s="110"/>
      <c r="AC64" s="328"/>
    </row>
    <row r="65" spans="1:29" ht="15.75" customHeight="1">
      <c r="A65" s="358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30">AVERAGE(I56:I71)</f>
        <v>3.8333333333333335</v>
      </c>
      <c r="J72" s="137">
        <f t="shared" si="30"/>
        <v>3550</v>
      </c>
      <c r="K72" s="138">
        <f t="shared" ref="K72" si="31">J72/I72</f>
        <v>926.08695652173913</v>
      </c>
      <c r="L72" s="136">
        <f t="shared" ref="L72:M72" si="32">AVERAGE(L56:L71)</f>
        <v>3.8333333333333335</v>
      </c>
      <c r="M72" s="137">
        <f t="shared" si="32"/>
        <v>3158.8290392127196</v>
      </c>
      <c r="N72" s="138">
        <f>M72/L72</f>
        <v>824.04235805549206</v>
      </c>
      <c r="O72" s="139">
        <f>L72-I72</f>
        <v>0</v>
      </c>
      <c r="P72" s="140">
        <f>N72-K72</f>
        <v>-102.04459846624707</v>
      </c>
      <c r="Q72" s="141">
        <f>N72/K72</f>
        <v>0.88981099696132948</v>
      </c>
      <c r="R72" s="324"/>
      <c r="S72" s="142">
        <v>0.25</v>
      </c>
      <c r="T72" s="143">
        <v>0.47498842592592599</v>
      </c>
      <c r="U72" s="144"/>
      <c r="V72" s="166"/>
      <c r="W72" s="167"/>
      <c r="X72" s="138"/>
      <c r="Y72" s="354"/>
      <c r="Z72" s="355"/>
      <c r="AA72" s="168">
        <f>M72-J72</f>
        <v>-391.17096078728036</v>
      </c>
      <c r="AB72" s="141">
        <f>M72/J72</f>
        <v>0.88981099696132948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1492</v>
      </c>
      <c r="G73" s="148">
        <f t="shared" ref="G73:G75" si="33">E73*F73</f>
        <v>42626.44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3111.2527169241134</v>
      </c>
      <c r="N73" s="152">
        <f>M73/L73</f>
        <v>259.27105974367612</v>
      </c>
      <c r="O73" s="154">
        <f>L73-I73</f>
        <v>0</v>
      </c>
      <c r="P73" s="155">
        <f>N73-K73</f>
        <v>-40.728940256323881</v>
      </c>
      <c r="Q73" s="156">
        <f>N73/K73</f>
        <v>0.86423686581225379</v>
      </c>
      <c r="R73" s="322">
        <f>Q89</f>
        <v>0.89141902171021314</v>
      </c>
      <c r="S73" s="157">
        <v>0.70833333333333337</v>
      </c>
      <c r="T73" s="158">
        <v>0.7283101851851852</v>
      </c>
      <c r="U73" s="159"/>
      <c r="V73" s="160">
        <v>28.7729760790703</v>
      </c>
      <c r="W73" s="158"/>
      <c r="X73" s="169"/>
      <c r="Y73" s="325"/>
      <c r="Z73" s="326"/>
      <c r="AA73" s="115">
        <f>M73-J73</f>
        <v>-488.74728307588657</v>
      </c>
      <c r="AB73" s="156">
        <f>M73/J73</f>
        <v>0.86423686581225379</v>
      </c>
      <c r="AC73" s="327">
        <f>AB89</f>
        <v>0.89141902171021314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563</v>
      </c>
      <c r="G74" s="103">
        <f t="shared" si="33"/>
        <v>11496.460000000001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3259.5037684264039</v>
      </c>
      <c r="N74" s="106">
        <f>M74/L74</f>
        <v>250.73105910972339</v>
      </c>
      <c r="O74" s="108">
        <f>L74-I74</f>
        <v>0</v>
      </c>
      <c r="P74" s="109">
        <f>N74-K74</f>
        <v>-26.192017813353516</v>
      </c>
      <c r="Q74" s="110">
        <f>N74/K74</f>
        <v>0.90541771345177902</v>
      </c>
      <c r="R74" s="323"/>
      <c r="S74" s="47">
        <v>0.73194444444444451</v>
      </c>
      <c r="T74" s="48">
        <v>0.73913194444444452</v>
      </c>
      <c r="U74" s="111">
        <v>5.2333333333334053</v>
      </c>
      <c r="V74" s="112">
        <v>10.363540710464656</v>
      </c>
      <c r="W74" s="113"/>
      <c r="X74" s="13"/>
      <c r="Y74" s="332"/>
      <c r="Z74" s="333"/>
      <c r="AA74" s="117">
        <f>M74-J74</f>
        <v>-340.49623157359611</v>
      </c>
      <c r="AB74" s="110">
        <f>M74/J74</f>
        <v>0.9054177134517789</v>
      </c>
      <c r="AC74" s="328"/>
    </row>
    <row r="75" spans="1:29" ht="15.75" customHeight="1">
      <c r="A75" s="318"/>
      <c r="B75" s="100" t="s">
        <v>120</v>
      </c>
      <c r="C75" s="330" t="s">
        <v>142</v>
      </c>
      <c r="D75" s="331"/>
      <c r="E75" s="101">
        <v>18.920000000000002</v>
      </c>
      <c r="F75" s="102">
        <v>2524</v>
      </c>
      <c r="G75" s="103">
        <f t="shared" si="33"/>
        <v>47754.080000000002</v>
      </c>
      <c r="H75" s="26"/>
      <c r="I75" s="104">
        <v>6</v>
      </c>
      <c r="J75" s="105">
        <v>3600</v>
      </c>
      <c r="K75" s="106">
        <f t="shared" si="18"/>
        <v>600</v>
      </c>
      <c r="L75" s="107">
        <v>6</v>
      </c>
      <c r="M75" s="105">
        <f>F75/V75*60</f>
        <v>3256.5689491197854</v>
      </c>
      <c r="N75" s="106">
        <f>M75/L75</f>
        <v>542.76149151996424</v>
      </c>
      <c r="O75" s="108">
        <f>L75-I75</f>
        <v>0</v>
      </c>
      <c r="P75" s="109">
        <f>N75-K75</f>
        <v>-57.238508480035762</v>
      </c>
      <c r="Q75" s="110">
        <f>N75/K75</f>
        <v>0.90460248586660708</v>
      </c>
      <c r="R75" s="323"/>
      <c r="S75" s="47">
        <v>0.74305555555555558</v>
      </c>
      <c r="T75" s="48">
        <v>0.7753472222222223</v>
      </c>
      <c r="U75" s="111">
        <v>5.649999999999924</v>
      </c>
      <c r="V75" s="112">
        <v>46.5029306506569</v>
      </c>
      <c r="W75" s="113"/>
      <c r="X75" s="13"/>
      <c r="Y75" s="332"/>
      <c r="Z75" s="333"/>
      <c r="AA75" s="117">
        <f>M75-J75</f>
        <v>-343.43105088021457</v>
      </c>
      <c r="AB75" s="110">
        <f>M75/J75</f>
        <v>0.90460248586660708</v>
      </c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4">AVERAGE(I73:I88)</f>
        <v>10.333333333333334</v>
      </c>
      <c r="J89" s="137">
        <f t="shared" si="34"/>
        <v>3600</v>
      </c>
      <c r="K89" s="138">
        <f t="shared" ref="K89" si="35">J89/I89</f>
        <v>348.38709677419354</v>
      </c>
      <c r="L89" s="136">
        <f t="shared" ref="L89:M89" si="36">AVERAGE(L73:L88)</f>
        <v>10.333333333333334</v>
      </c>
      <c r="M89" s="137">
        <f t="shared" si="36"/>
        <v>3209.1084781567674</v>
      </c>
      <c r="N89" s="138">
        <f t="shared" ref="N89:N94" si="37">M89/L89</f>
        <v>310.55888498291296</v>
      </c>
      <c r="O89" s="139">
        <f t="shared" ref="O89:O94" si="38">L89-I89</f>
        <v>0</v>
      </c>
      <c r="P89" s="140">
        <f t="shared" ref="P89:P94" si="39">N89-K89</f>
        <v>-37.82821179128058</v>
      </c>
      <c r="Q89" s="141">
        <f t="shared" ref="Q89:Q94" si="40">N89/K89</f>
        <v>0.89141902171021314</v>
      </c>
      <c r="R89" s="324"/>
      <c r="S89" s="142">
        <v>0.70833333333333337</v>
      </c>
      <c r="T89" s="143">
        <v>0.7753472222222223</v>
      </c>
      <c r="U89" s="144"/>
      <c r="V89" s="166"/>
      <c r="W89" s="167"/>
      <c r="X89" s="138"/>
      <c r="Y89" s="354"/>
      <c r="Z89" s="355"/>
      <c r="AA89" s="168">
        <f t="shared" ref="AA89:AA94" si="41">M89-J89</f>
        <v>-390.89152184323257</v>
      </c>
      <c r="AB89" s="141">
        <f t="shared" ref="AB89:AB94" si="42">M89/J89</f>
        <v>0.89141902171021314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148</v>
      </c>
      <c r="D90" s="321"/>
      <c r="E90" s="147">
        <v>24.54</v>
      </c>
      <c r="F90" s="97">
        <v>1536</v>
      </c>
      <c r="G90" s="148">
        <f t="shared" ref="G90:G94" si="43">E90*F90</f>
        <v>37693.440000000002</v>
      </c>
      <c r="H90" s="149"/>
      <c r="I90" s="150">
        <v>4</v>
      </c>
      <c r="J90" s="151">
        <v>3000</v>
      </c>
      <c r="K90" s="152">
        <f>J90/I90</f>
        <v>750</v>
      </c>
      <c r="L90" s="153">
        <v>4</v>
      </c>
      <c r="M90" s="151">
        <f>F90/V90*60</f>
        <v>2708.7757488864631</v>
      </c>
      <c r="N90" s="152">
        <f t="shared" si="37"/>
        <v>677.19393722161578</v>
      </c>
      <c r="O90" s="154">
        <f t="shared" si="38"/>
        <v>0</v>
      </c>
      <c r="P90" s="155">
        <f t="shared" si="39"/>
        <v>-72.806062778384216</v>
      </c>
      <c r="Q90" s="156">
        <f t="shared" si="40"/>
        <v>0.90292524962882104</v>
      </c>
      <c r="R90" s="322">
        <f>Q106</f>
        <v>0.90508135004247048</v>
      </c>
      <c r="S90" s="157">
        <v>0.70833333333333337</v>
      </c>
      <c r="T90" s="158">
        <v>0.73195601851851855</v>
      </c>
      <c r="U90" s="159"/>
      <c r="V90" s="160">
        <v>34.02274995923365</v>
      </c>
      <c r="W90" s="161"/>
      <c r="X90" s="162"/>
      <c r="Y90" s="325"/>
      <c r="Z90" s="326"/>
      <c r="AA90" s="115">
        <f t="shared" si="41"/>
        <v>-291.22425111353687</v>
      </c>
      <c r="AB90" s="156">
        <f t="shared" si="42"/>
        <v>0.90292524962882104</v>
      </c>
      <c r="AC90" s="327">
        <f>AB106</f>
        <v>0.90508135004247048</v>
      </c>
    </row>
    <row r="91" spans="1:29" ht="15.75" customHeight="1">
      <c r="A91" s="357"/>
      <c r="B91" s="100" t="s">
        <v>120</v>
      </c>
      <c r="C91" s="330" t="s">
        <v>149</v>
      </c>
      <c r="D91" s="331"/>
      <c r="E91" s="101">
        <v>23.27</v>
      </c>
      <c r="F91" s="102">
        <v>953</v>
      </c>
      <c r="G91" s="103">
        <f t="shared" si="43"/>
        <v>22176.31</v>
      </c>
      <c r="H91" s="26"/>
      <c r="I91" s="104">
        <v>5</v>
      </c>
      <c r="J91" s="105">
        <v>3000</v>
      </c>
      <c r="K91" s="106">
        <f t="shared" ref="K91:K136" si="44">J91/I91</f>
        <v>600</v>
      </c>
      <c r="L91" s="107">
        <v>5</v>
      </c>
      <c r="M91" s="105">
        <f>F91/V91*60</f>
        <v>2711.1286603923677</v>
      </c>
      <c r="N91" s="106">
        <f t="shared" si="37"/>
        <v>542.22573207847358</v>
      </c>
      <c r="O91" s="108">
        <f t="shared" si="38"/>
        <v>0</v>
      </c>
      <c r="P91" s="109">
        <f t="shared" si="39"/>
        <v>-57.774267921526416</v>
      </c>
      <c r="Q91" s="110">
        <f t="shared" si="40"/>
        <v>0.90370955346412263</v>
      </c>
      <c r="R91" s="323"/>
      <c r="S91" s="47">
        <v>0.73541666666666672</v>
      </c>
      <c r="T91" s="48">
        <v>0.75005787037037042</v>
      </c>
      <c r="U91" s="111">
        <v>4.9833333333333663</v>
      </c>
      <c r="V91" s="112">
        <v>21.09084708348907</v>
      </c>
      <c r="W91" s="113"/>
      <c r="X91" s="116"/>
      <c r="Y91" s="332"/>
      <c r="Z91" s="333"/>
      <c r="AA91" s="117">
        <f t="shared" si="41"/>
        <v>-288.87133960763231</v>
      </c>
      <c r="AB91" s="110">
        <f t="shared" si="42"/>
        <v>0.90370955346412252</v>
      </c>
      <c r="AC91" s="328"/>
    </row>
    <row r="92" spans="1:29" ht="15.75" customHeight="1">
      <c r="A92" s="357"/>
      <c r="B92" s="100" t="s">
        <v>120</v>
      </c>
      <c r="C92" s="330" t="s">
        <v>145</v>
      </c>
      <c r="D92" s="331"/>
      <c r="E92" s="101">
        <v>17.22</v>
      </c>
      <c r="F92" s="102">
        <v>1081</v>
      </c>
      <c r="G92" s="103">
        <f t="shared" si="43"/>
        <v>18614.82</v>
      </c>
      <c r="H92" s="26"/>
      <c r="I92" s="104">
        <v>3</v>
      </c>
      <c r="J92" s="105">
        <v>3300</v>
      </c>
      <c r="K92" s="106">
        <f t="shared" si="44"/>
        <v>1100</v>
      </c>
      <c r="L92" s="107">
        <v>3</v>
      </c>
      <c r="M92" s="105">
        <f>F92/V92*60</f>
        <v>2991.2890563964497</v>
      </c>
      <c r="N92" s="106">
        <f t="shared" si="37"/>
        <v>997.09635213214995</v>
      </c>
      <c r="O92" s="108">
        <f t="shared" si="38"/>
        <v>0</v>
      </c>
      <c r="P92" s="109">
        <f t="shared" si="39"/>
        <v>-102.90364786785005</v>
      </c>
      <c r="Q92" s="110">
        <f t="shared" si="40"/>
        <v>0.90645122921104537</v>
      </c>
      <c r="R92" s="323"/>
      <c r="S92" s="47">
        <v>0.75347222222222221</v>
      </c>
      <c r="T92" s="48">
        <v>0.76851851851851849</v>
      </c>
      <c r="U92" s="111">
        <v>4.9166666666665826</v>
      </c>
      <c r="V92" s="112">
        <v>21.682959679642472</v>
      </c>
      <c r="W92" s="113"/>
      <c r="X92" s="116"/>
      <c r="Y92" s="332"/>
      <c r="Z92" s="333"/>
      <c r="AA92" s="117">
        <f t="shared" si="41"/>
        <v>-308.71094360355028</v>
      </c>
      <c r="AB92" s="110">
        <f t="shared" si="42"/>
        <v>0.90645122921104537</v>
      </c>
      <c r="AC92" s="328"/>
    </row>
    <row r="93" spans="1:29" ht="15.75" customHeight="1">
      <c r="A93" s="357"/>
      <c r="B93" s="100" t="s">
        <v>120</v>
      </c>
      <c r="C93" s="330" t="s">
        <v>146</v>
      </c>
      <c r="D93" s="331"/>
      <c r="E93" s="101">
        <v>22.28</v>
      </c>
      <c r="F93" s="102">
        <v>1758</v>
      </c>
      <c r="G93" s="103">
        <f t="shared" si="43"/>
        <v>39168.240000000005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2989.8</v>
      </c>
      <c r="N93" s="106">
        <f t="shared" si="37"/>
        <v>597.96</v>
      </c>
      <c r="O93" s="108">
        <f t="shared" si="38"/>
        <v>0</v>
      </c>
      <c r="P93" s="109">
        <f t="shared" si="39"/>
        <v>-62.039999999999964</v>
      </c>
      <c r="Q93" s="110">
        <f t="shared" si="40"/>
        <v>0.90600000000000003</v>
      </c>
      <c r="R93" s="323"/>
      <c r="S93" s="47">
        <v>0.7715277777777777</v>
      </c>
      <c r="T93" s="48">
        <v>0.79601851851851846</v>
      </c>
      <c r="U93" s="111">
        <v>5</v>
      </c>
      <c r="V93" s="112">
        <v>35.279951836243221</v>
      </c>
      <c r="W93" s="113"/>
      <c r="X93" s="116"/>
      <c r="Y93" s="332"/>
      <c r="Z93" s="333"/>
      <c r="AA93" s="117">
        <f t="shared" si="41"/>
        <v>-310.19999999999982</v>
      </c>
      <c r="AB93" s="110">
        <f t="shared" si="42"/>
        <v>0.90600000000000003</v>
      </c>
      <c r="AC93" s="328"/>
    </row>
    <row r="94" spans="1:29" ht="15.75" customHeight="1">
      <c r="A94" s="358"/>
      <c r="B94" s="100" t="s">
        <v>120</v>
      </c>
      <c r="C94" s="330" t="s">
        <v>147</v>
      </c>
      <c r="D94" s="331"/>
      <c r="E94" s="101">
        <v>17.89</v>
      </c>
      <c r="F94" s="102">
        <v>5061</v>
      </c>
      <c r="G94" s="103">
        <f t="shared" si="43"/>
        <v>90541.290000000008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2989.8</v>
      </c>
      <c r="N94" s="106">
        <f t="shared" si="37"/>
        <v>747.45</v>
      </c>
      <c r="O94" s="108">
        <f t="shared" si="38"/>
        <v>0</v>
      </c>
      <c r="P94" s="109">
        <f t="shared" si="39"/>
        <v>-77.549999999999955</v>
      </c>
      <c r="Q94" s="110">
        <f t="shared" si="40"/>
        <v>0.90600000000000003</v>
      </c>
      <c r="R94" s="323"/>
      <c r="S94" s="47">
        <v>0.79999999999999993</v>
      </c>
      <c r="T94" s="48">
        <v>0.8705208333333333</v>
      </c>
      <c r="U94" s="111">
        <v>5.7333333333333236</v>
      </c>
      <c r="V94" s="112">
        <v>101.56532209512341</v>
      </c>
      <c r="W94" s="113"/>
      <c r="X94" s="116"/>
      <c r="Y94" s="332"/>
      <c r="Z94" s="333"/>
      <c r="AA94" s="117">
        <f t="shared" si="41"/>
        <v>-310.19999999999982</v>
      </c>
      <c r="AB94" s="110">
        <f t="shared" si="42"/>
        <v>0.90600000000000003</v>
      </c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45">AVERAGE(I90:I105)</f>
        <v>4.2</v>
      </c>
      <c r="J106" s="137">
        <f t="shared" si="45"/>
        <v>3180</v>
      </c>
      <c r="K106" s="138">
        <f t="shared" ref="K106" si="46">J106/I106</f>
        <v>757.14285714285711</v>
      </c>
      <c r="L106" s="136">
        <f t="shared" ref="L106:M106" si="47">AVERAGE(L90:L105)</f>
        <v>4.2</v>
      </c>
      <c r="M106" s="137">
        <f t="shared" si="47"/>
        <v>2878.1586931350562</v>
      </c>
      <c r="N106" s="138">
        <f t="shared" ref="N106:N111" si="48">M106/L106</f>
        <v>685.27587931787048</v>
      </c>
      <c r="O106" s="139">
        <f t="shared" ref="O106:O111" si="49">L106-I106</f>
        <v>0</v>
      </c>
      <c r="P106" s="140">
        <f t="shared" ref="P106:P111" si="50">N106-K106</f>
        <v>-71.866977824986634</v>
      </c>
      <c r="Q106" s="141">
        <f t="shared" ref="Q106:Q111" si="51">N106/K106</f>
        <v>0.90508135004247048</v>
      </c>
      <c r="R106" s="324"/>
      <c r="S106" s="142">
        <v>0.70833333333333337</v>
      </c>
      <c r="T106" s="143">
        <v>0.8705208333333333</v>
      </c>
      <c r="U106" s="144"/>
      <c r="V106" s="166"/>
      <c r="W106" s="99"/>
      <c r="X106" s="69"/>
      <c r="Y106" s="354"/>
      <c r="Z106" s="355"/>
      <c r="AA106" s="168">
        <f t="shared" ref="AA106:AA111" si="52">M106-J106</f>
        <v>-301.84130686494382</v>
      </c>
      <c r="AB106" s="141">
        <f t="shared" ref="AB106:AB111" si="53">M106/J106</f>
        <v>0.90508135004247048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152</v>
      </c>
      <c r="D107" s="321"/>
      <c r="E107" s="147">
        <v>14.03</v>
      </c>
      <c r="F107" s="97">
        <v>294</v>
      </c>
      <c r="G107" s="148">
        <f t="shared" ref="G107:G111" si="54">E107*F107</f>
        <v>4124.82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>F107/V107*60</f>
        <v>2715.9250361065087</v>
      </c>
      <c r="N107" s="152">
        <f t="shared" si="48"/>
        <v>905.30834536883629</v>
      </c>
      <c r="O107" s="154">
        <f t="shared" si="49"/>
        <v>0</v>
      </c>
      <c r="P107" s="155">
        <f t="shared" si="50"/>
        <v>-94.691654631163715</v>
      </c>
      <c r="Q107" s="156">
        <f t="shared" si="51"/>
        <v>0.90530834536883631</v>
      </c>
      <c r="R107" s="322">
        <f>Q123</f>
        <v>0.89293197195986285</v>
      </c>
      <c r="S107" s="157">
        <v>0.75902777777777775</v>
      </c>
      <c r="T107" s="158">
        <v>0.76353009259259252</v>
      </c>
      <c r="U107" s="159"/>
      <c r="V107" s="160">
        <v>6.4950246289891433</v>
      </c>
      <c r="W107" s="161"/>
      <c r="X107" s="162"/>
      <c r="Y107" s="325"/>
      <c r="Z107" s="326"/>
      <c r="AA107" s="115">
        <f t="shared" si="52"/>
        <v>-284.07496389349126</v>
      </c>
      <c r="AB107" s="156">
        <f t="shared" si="53"/>
        <v>0.9053083453688362</v>
      </c>
      <c r="AC107" s="327">
        <f>AB123</f>
        <v>0.89293197195986274</v>
      </c>
    </row>
    <row r="108" spans="1:29" ht="15.75" customHeight="1">
      <c r="A108" s="318"/>
      <c r="B108" s="100" t="s">
        <v>120</v>
      </c>
      <c r="C108" s="330" t="s">
        <v>157</v>
      </c>
      <c r="D108" s="331"/>
      <c r="E108" s="101">
        <v>16.66</v>
      </c>
      <c r="F108" s="102">
        <v>3096</v>
      </c>
      <c r="G108" s="103">
        <f t="shared" si="54"/>
        <v>51579.360000000001</v>
      </c>
      <c r="H108" s="26">
        <v>2</v>
      </c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>F108/V108*60</f>
        <v>3191.7078973714533</v>
      </c>
      <c r="N108" s="106">
        <f t="shared" si="48"/>
        <v>638.34157947429071</v>
      </c>
      <c r="O108" s="108">
        <f t="shared" si="49"/>
        <v>0</v>
      </c>
      <c r="P108" s="109">
        <f t="shared" si="50"/>
        <v>-81.658420525709289</v>
      </c>
      <c r="Q108" s="110">
        <f t="shared" si="51"/>
        <v>0.88658552704762594</v>
      </c>
      <c r="R108" s="323"/>
      <c r="S108" s="47">
        <v>0.77361111111111103</v>
      </c>
      <c r="T108" s="48">
        <v>0.81402777777777768</v>
      </c>
      <c r="U108" s="111">
        <v>14.516666666666644</v>
      </c>
      <c r="V108" s="112">
        <v>58.200814727746092</v>
      </c>
      <c r="W108" s="113"/>
      <c r="X108" s="116"/>
      <c r="Y108" s="332"/>
      <c r="Z108" s="333"/>
      <c r="AA108" s="117">
        <f t="shared" si="52"/>
        <v>-408.29210262854667</v>
      </c>
      <c r="AB108" s="110">
        <f t="shared" si="53"/>
        <v>0.88658552704762594</v>
      </c>
      <c r="AC108" s="328"/>
    </row>
    <row r="109" spans="1:29" ht="15.75" customHeight="1">
      <c r="A109" s="318"/>
      <c r="B109" s="100" t="s">
        <v>120</v>
      </c>
      <c r="C109" s="330" t="s">
        <v>153</v>
      </c>
      <c r="D109" s="331"/>
      <c r="E109" s="101">
        <v>14.28</v>
      </c>
      <c r="F109" s="102">
        <v>2547</v>
      </c>
      <c r="G109" s="103">
        <f t="shared" si="54"/>
        <v>36371.159999999996</v>
      </c>
      <c r="H109" s="26">
        <v>2</v>
      </c>
      <c r="I109" s="104">
        <v>3</v>
      </c>
      <c r="J109" s="105">
        <v>3600</v>
      </c>
      <c r="K109" s="106">
        <f t="shared" si="44"/>
        <v>1200</v>
      </c>
      <c r="L109" s="107">
        <v>3</v>
      </c>
      <c r="M109" s="105">
        <f>F109/V109*60</f>
        <v>3188.849579670612</v>
      </c>
      <c r="N109" s="106">
        <f t="shared" si="48"/>
        <v>1062.9498598902039</v>
      </c>
      <c r="O109" s="108">
        <f t="shared" si="49"/>
        <v>0</v>
      </c>
      <c r="P109" s="109">
        <f t="shared" si="50"/>
        <v>-137.05014010979608</v>
      </c>
      <c r="Q109" s="110">
        <f t="shared" si="51"/>
        <v>0.88579154990850328</v>
      </c>
      <c r="R109" s="323"/>
      <c r="S109" s="47">
        <v>0.8243055555555554</v>
      </c>
      <c r="T109" s="48">
        <v>0.85758101851851842</v>
      </c>
      <c r="U109" s="111">
        <v>14.799999999999915</v>
      </c>
      <c r="V109" s="112">
        <v>47.923238830156841</v>
      </c>
      <c r="W109" s="113"/>
      <c r="X109" s="116"/>
      <c r="Y109" s="332"/>
      <c r="Z109" s="333"/>
      <c r="AA109" s="117">
        <f t="shared" si="52"/>
        <v>-411.150420329388</v>
      </c>
      <c r="AB109" s="110">
        <f t="shared" si="53"/>
        <v>0.88579154990850328</v>
      </c>
      <c r="AC109" s="328"/>
    </row>
    <row r="110" spans="1:29" ht="15.75" customHeight="1">
      <c r="A110" s="318"/>
      <c r="B110" s="100" t="s">
        <v>120</v>
      </c>
      <c r="C110" s="330" t="s">
        <v>152</v>
      </c>
      <c r="D110" s="331"/>
      <c r="E110" s="101">
        <v>14.03</v>
      </c>
      <c r="F110" s="102">
        <v>7423</v>
      </c>
      <c r="G110" s="103">
        <f t="shared" si="54"/>
        <v>104144.69</v>
      </c>
      <c r="H110" s="26"/>
      <c r="I110" s="104">
        <v>3</v>
      </c>
      <c r="J110" s="105">
        <v>3000</v>
      </c>
      <c r="K110" s="106">
        <f t="shared" si="44"/>
        <v>1000</v>
      </c>
      <c r="L110" s="107">
        <v>3</v>
      </c>
      <c r="M110" s="105">
        <f>F110/V110*60</f>
        <v>2715.9250361065083</v>
      </c>
      <c r="N110" s="106">
        <f t="shared" si="48"/>
        <v>905.30834536883606</v>
      </c>
      <c r="O110" s="108">
        <f t="shared" si="49"/>
        <v>0</v>
      </c>
      <c r="P110" s="109">
        <f t="shared" si="50"/>
        <v>-94.691654631163942</v>
      </c>
      <c r="Q110" s="110">
        <f t="shared" si="51"/>
        <v>0.90530834536883609</v>
      </c>
      <c r="R110" s="323"/>
      <c r="S110" s="47">
        <v>0.86736111111111092</v>
      </c>
      <c r="T110" s="48">
        <v>0.98123842592592569</v>
      </c>
      <c r="U110" s="111">
        <v>15</v>
      </c>
      <c r="V110" s="112">
        <v>163.98832592172249</v>
      </c>
      <c r="W110" s="113"/>
      <c r="X110" s="116"/>
      <c r="Y110" s="332"/>
      <c r="Z110" s="333"/>
      <c r="AA110" s="117">
        <f t="shared" si="52"/>
        <v>-284.07496389349171</v>
      </c>
      <c r="AB110" s="110">
        <f t="shared" si="53"/>
        <v>0.90530834536883609</v>
      </c>
      <c r="AC110" s="328"/>
    </row>
    <row r="111" spans="1:29" ht="15.75" customHeight="1">
      <c r="A111" s="318"/>
      <c r="B111" s="100" t="s">
        <v>120</v>
      </c>
      <c r="C111" s="330" t="s">
        <v>153</v>
      </c>
      <c r="D111" s="331"/>
      <c r="E111" s="101">
        <v>14.28</v>
      </c>
      <c r="F111" s="102">
        <v>7202</v>
      </c>
      <c r="G111" s="103">
        <f t="shared" si="54"/>
        <v>102844.56</v>
      </c>
      <c r="H111" s="13"/>
      <c r="I111" s="104">
        <v>3</v>
      </c>
      <c r="J111" s="105">
        <v>3600</v>
      </c>
      <c r="K111" s="106">
        <f t="shared" si="44"/>
        <v>1200</v>
      </c>
      <c r="L111" s="107">
        <v>3</v>
      </c>
      <c r="M111" s="105">
        <f>F111/V111*60</f>
        <v>3188.849579670612</v>
      </c>
      <c r="N111" s="106">
        <f t="shared" si="48"/>
        <v>1062.9498598902039</v>
      </c>
      <c r="O111" s="108">
        <f t="shared" si="49"/>
        <v>0</v>
      </c>
      <c r="P111" s="109">
        <f t="shared" si="50"/>
        <v>-137.05014010979608</v>
      </c>
      <c r="Q111" s="110">
        <f t="shared" si="51"/>
        <v>0.88579154990850328</v>
      </c>
      <c r="R111" s="323"/>
      <c r="S111" s="47">
        <v>0.99097222222222203</v>
      </c>
      <c r="T111" s="48">
        <v>1.0850694444444442</v>
      </c>
      <c r="U111" s="111">
        <v>15</v>
      </c>
      <c r="V111" s="112">
        <v>135.5096843560226</v>
      </c>
      <c r="W111" s="113"/>
      <c r="X111" s="116"/>
      <c r="Y111" s="332"/>
      <c r="Z111" s="333"/>
      <c r="AA111" s="117">
        <f t="shared" si="52"/>
        <v>-411.150420329388</v>
      </c>
      <c r="AB111" s="110">
        <f t="shared" si="53"/>
        <v>0.88579154990850328</v>
      </c>
      <c r="AC111" s="328"/>
    </row>
    <row r="112" spans="1:29" ht="15.75" customHeight="1">
      <c r="A112" s="318"/>
      <c r="B112" s="100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332"/>
      <c r="Z112" s="333"/>
      <c r="AA112" s="117"/>
      <c r="AB112" s="110"/>
      <c r="AC112" s="328"/>
    </row>
    <row r="113" spans="1:29" ht="15.75" customHeight="1">
      <c r="A113" s="318"/>
      <c r="B113" s="100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47"/>
      <c r="T113" s="120"/>
      <c r="U113" s="111"/>
      <c r="V113" s="112"/>
      <c r="W113" s="113"/>
      <c r="X113" s="116"/>
      <c r="Y113" s="332"/>
      <c r="Z113" s="333"/>
      <c r="AA113" s="117"/>
      <c r="AB113" s="110"/>
      <c r="AC113" s="328"/>
    </row>
    <row r="114" spans="1:29" ht="15.75" customHeight="1">
      <c r="A114" s="318"/>
      <c r="B114" s="100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47"/>
      <c r="T114" s="120"/>
      <c r="U114" s="111"/>
      <c r="V114" s="112"/>
      <c r="W114" s="113"/>
      <c r="X114" s="116"/>
      <c r="Y114" s="332"/>
      <c r="Z114" s="333"/>
      <c r="AA114" s="117"/>
      <c r="AB114" s="110"/>
      <c r="AC114" s="328"/>
    </row>
    <row r="115" spans="1:29" ht="15.75" customHeight="1">
      <c r="A115" s="318"/>
      <c r="B115" s="100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47"/>
      <c r="T115" s="120"/>
      <c r="U115" s="111"/>
      <c r="V115" s="112"/>
      <c r="W115" s="113"/>
      <c r="X115" s="116"/>
      <c r="Y115" s="332"/>
      <c r="Z115" s="333"/>
      <c r="AA115" s="117"/>
      <c r="AB115" s="110"/>
      <c r="AC115" s="328"/>
    </row>
    <row r="116" spans="1:29" ht="15.75" customHeight="1">
      <c r="A116" s="318"/>
      <c r="B116" s="100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47"/>
      <c r="T116" s="120"/>
      <c r="U116" s="111"/>
      <c r="V116" s="112"/>
      <c r="W116" s="113"/>
      <c r="X116" s="116"/>
      <c r="Y116" s="332"/>
      <c r="Z116" s="333"/>
      <c r="AA116" s="117"/>
      <c r="AB116" s="110"/>
      <c r="AC116" s="328"/>
    </row>
    <row r="117" spans="1:29" ht="15.75" customHeight="1">
      <c r="A117" s="318"/>
      <c r="B117" s="100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47"/>
      <c r="T117" s="120"/>
      <c r="U117" s="111"/>
      <c r="V117" s="112"/>
      <c r="W117" s="126"/>
      <c r="X117" s="127"/>
      <c r="Y117" s="332"/>
      <c r="Z117" s="333"/>
      <c r="AA117" s="117"/>
      <c r="AB117" s="110"/>
      <c r="AC117" s="328"/>
    </row>
    <row r="118" spans="1:29" ht="15.75" customHeight="1">
      <c r="A118" s="318"/>
      <c r="B118" s="100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47"/>
      <c r="T118" s="120"/>
      <c r="U118" s="111"/>
      <c r="V118" s="112"/>
      <c r="W118" s="126"/>
      <c r="X118" s="127"/>
      <c r="Y118" s="332"/>
      <c r="Z118" s="333"/>
      <c r="AA118" s="117"/>
      <c r="AB118" s="110"/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55">AVERAGE(I107:I122)</f>
        <v>3.4</v>
      </c>
      <c r="J123" s="137">
        <f t="shared" si="55"/>
        <v>3360</v>
      </c>
      <c r="K123" s="138">
        <f t="shared" ref="K123" si="56">J123/I123</f>
        <v>988.23529411764707</v>
      </c>
      <c r="L123" s="136">
        <f t="shared" ref="L123:M123" si="57">AVERAGE(L107:L122)</f>
        <v>3.4</v>
      </c>
      <c r="M123" s="137">
        <f t="shared" si="57"/>
        <v>3000.251425785139</v>
      </c>
      <c r="N123" s="138">
        <f t="shared" ref="N123:N136" si="58">M123/L123</f>
        <v>882.42688993680565</v>
      </c>
      <c r="O123" s="139">
        <f t="shared" ref="O123:O136" si="59">L123-I123</f>
        <v>0</v>
      </c>
      <c r="P123" s="140">
        <f t="shared" ref="P123:P136" si="60">N123-K123</f>
        <v>-105.80840418084142</v>
      </c>
      <c r="Q123" s="141">
        <f t="shared" ref="Q123:Q136" si="61">N123/K123</f>
        <v>0.89293197195986285</v>
      </c>
      <c r="R123" s="324"/>
      <c r="S123" s="142">
        <v>0.75902777777777775</v>
      </c>
      <c r="T123" s="143">
        <v>1.0850694444444442</v>
      </c>
      <c r="U123" s="144"/>
      <c r="V123" s="166"/>
      <c r="W123" s="99"/>
      <c r="X123" s="69"/>
      <c r="Y123" s="354"/>
      <c r="Z123" s="355"/>
      <c r="AA123" s="168">
        <f t="shared" ref="AA123:AA136" si="62">M123-J123</f>
        <v>-359.74857421486104</v>
      </c>
      <c r="AB123" s="141">
        <f t="shared" ref="AB123:AB136" si="63">M123/J123</f>
        <v>0.89293197195986274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154</v>
      </c>
      <c r="D124" s="321"/>
      <c r="E124" s="147">
        <v>25.03</v>
      </c>
      <c r="F124" s="97">
        <v>544</v>
      </c>
      <c r="G124" s="148">
        <f t="shared" ref="G124:G136" si="64">E124*F124</f>
        <v>13616.32</v>
      </c>
      <c r="H124" s="149">
        <v>2</v>
      </c>
      <c r="I124" s="150">
        <v>5</v>
      </c>
      <c r="J124" s="151">
        <v>3600</v>
      </c>
      <c r="K124" s="152">
        <f>J124/I124</f>
        <v>720</v>
      </c>
      <c r="L124" s="153">
        <v>5</v>
      </c>
      <c r="M124" s="151">
        <f t="shared" ref="M124:M136" si="65">F124/V124*60</f>
        <v>3196.6753063929259</v>
      </c>
      <c r="N124" s="152">
        <f t="shared" si="58"/>
        <v>639.33506127858516</v>
      </c>
      <c r="O124" s="154">
        <f t="shared" si="59"/>
        <v>0</v>
      </c>
      <c r="P124" s="155">
        <f t="shared" si="60"/>
        <v>-80.664938721414842</v>
      </c>
      <c r="Q124" s="156">
        <f t="shared" si="61"/>
        <v>0.88796536288692385</v>
      </c>
      <c r="R124" s="322">
        <f>Q140</f>
        <v>0.8891309494270746</v>
      </c>
      <c r="S124" s="157">
        <v>0.70833333333333337</v>
      </c>
      <c r="T124" s="158">
        <v>0.7154166666666667</v>
      </c>
      <c r="U124" s="159"/>
      <c r="V124" s="160">
        <v>10.2106084827334</v>
      </c>
      <c r="W124" s="158"/>
      <c r="X124" s="169"/>
      <c r="Y124" s="325"/>
      <c r="Z124" s="326"/>
      <c r="AA124" s="171">
        <f t="shared" si="62"/>
        <v>-403.3246936070741</v>
      </c>
      <c r="AB124" s="156">
        <f t="shared" si="63"/>
        <v>0.88796536288692385</v>
      </c>
      <c r="AC124" s="327">
        <f>AB140</f>
        <v>0.8891309494270746</v>
      </c>
    </row>
    <row r="125" spans="1:29" ht="15.75" customHeight="1">
      <c r="A125" s="357"/>
      <c r="B125" s="100" t="s">
        <v>120</v>
      </c>
      <c r="C125" s="330" t="s">
        <v>155</v>
      </c>
      <c r="D125" s="331"/>
      <c r="E125" s="101">
        <v>18.18</v>
      </c>
      <c r="F125" s="102">
        <v>573</v>
      </c>
      <c r="G125" s="103">
        <f t="shared" si="64"/>
        <v>10417.14</v>
      </c>
      <c r="H125" s="26">
        <v>2</v>
      </c>
      <c r="I125" s="104">
        <v>3</v>
      </c>
      <c r="J125" s="105">
        <v>3000</v>
      </c>
      <c r="K125" s="106">
        <f t="shared" si="44"/>
        <v>1000</v>
      </c>
      <c r="L125" s="107">
        <v>3</v>
      </c>
      <c r="M125" s="105">
        <f t="shared" si="65"/>
        <v>2719.3088803998248</v>
      </c>
      <c r="N125" s="106">
        <f t="shared" si="58"/>
        <v>906.43629346660828</v>
      </c>
      <c r="O125" s="108">
        <f t="shared" si="59"/>
        <v>0</v>
      </c>
      <c r="P125" s="109">
        <f t="shared" si="60"/>
        <v>-93.563706533391723</v>
      </c>
      <c r="Q125" s="110">
        <f t="shared" si="61"/>
        <v>0.90643629346660826</v>
      </c>
      <c r="R125" s="323"/>
      <c r="S125" s="47">
        <v>0.72569444444444442</v>
      </c>
      <c r="T125" s="48">
        <v>0.73446759259259253</v>
      </c>
      <c r="U125" s="111">
        <v>14.799999999999915</v>
      </c>
      <c r="V125" s="112">
        <v>12.64291829729363</v>
      </c>
      <c r="W125" s="113"/>
      <c r="X125" s="13"/>
      <c r="Y125" s="332"/>
      <c r="Z125" s="333"/>
      <c r="AA125" s="172">
        <f t="shared" si="62"/>
        <v>-280.69111960017517</v>
      </c>
      <c r="AB125" s="110">
        <f t="shared" si="63"/>
        <v>0.90643629346660826</v>
      </c>
      <c r="AC125" s="328"/>
    </row>
    <row r="126" spans="1:29" ht="15.75" customHeight="1">
      <c r="A126" s="357"/>
      <c r="B126" s="100" t="s">
        <v>120</v>
      </c>
      <c r="C126" s="330" t="s">
        <v>158</v>
      </c>
      <c r="D126" s="331"/>
      <c r="E126" s="101">
        <v>30</v>
      </c>
      <c r="F126" s="102">
        <v>732</v>
      </c>
      <c r="G126" s="103">
        <f t="shared" si="64"/>
        <v>21960</v>
      </c>
      <c r="H126" s="26">
        <v>2</v>
      </c>
      <c r="I126" s="104">
        <v>4</v>
      </c>
      <c r="J126" s="105">
        <v>3600</v>
      </c>
      <c r="K126" s="106">
        <f t="shared" si="44"/>
        <v>900</v>
      </c>
      <c r="L126" s="107">
        <v>4</v>
      </c>
      <c r="M126" s="105">
        <f t="shared" si="65"/>
        <v>3191.7599999999984</v>
      </c>
      <c r="N126" s="106">
        <f t="shared" si="58"/>
        <v>797.9399999999996</v>
      </c>
      <c r="O126" s="108">
        <f t="shared" si="59"/>
        <v>0</v>
      </c>
      <c r="P126" s="109">
        <f t="shared" si="60"/>
        <v>-102.0600000000004</v>
      </c>
      <c r="Q126" s="110">
        <f t="shared" si="61"/>
        <v>0.88659999999999961</v>
      </c>
      <c r="R126" s="323"/>
      <c r="S126" s="47">
        <v>0.74444444444444435</v>
      </c>
      <c r="T126" s="48">
        <v>0.75399305555555551</v>
      </c>
      <c r="U126" s="111">
        <v>15</v>
      </c>
      <c r="V126" s="112">
        <v>13.760433115271832</v>
      </c>
      <c r="W126" s="113"/>
      <c r="X126" s="13"/>
      <c r="Y126" s="332"/>
      <c r="Z126" s="333"/>
      <c r="AA126" s="172">
        <f t="shared" si="62"/>
        <v>-408.2400000000016</v>
      </c>
      <c r="AB126" s="110">
        <f t="shared" si="63"/>
        <v>0.88659999999999961</v>
      </c>
      <c r="AC126" s="328"/>
    </row>
    <row r="127" spans="1:29" ht="15.75" customHeight="1">
      <c r="A127" s="357"/>
      <c r="B127" s="100" t="s">
        <v>120</v>
      </c>
      <c r="C127" s="330" t="s">
        <v>159</v>
      </c>
      <c r="D127" s="331"/>
      <c r="E127" s="101">
        <v>24.82</v>
      </c>
      <c r="F127" s="102">
        <v>732</v>
      </c>
      <c r="G127" s="103">
        <f t="shared" si="64"/>
        <v>18168.240000000002</v>
      </c>
      <c r="H127" s="26">
        <v>2</v>
      </c>
      <c r="I127" s="104">
        <v>5</v>
      </c>
      <c r="J127" s="105">
        <v>3600</v>
      </c>
      <c r="K127" s="106">
        <f t="shared" si="44"/>
        <v>720</v>
      </c>
      <c r="L127" s="107">
        <v>5</v>
      </c>
      <c r="M127" s="105">
        <f t="shared" si="65"/>
        <v>3186.1517796373837</v>
      </c>
      <c r="N127" s="106">
        <f t="shared" si="58"/>
        <v>637.23035592747669</v>
      </c>
      <c r="O127" s="108">
        <f t="shared" si="59"/>
        <v>0</v>
      </c>
      <c r="P127" s="109">
        <f t="shared" si="60"/>
        <v>-82.769644072523306</v>
      </c>
      <c r="Q127" s="110">
        <f t="shared" si="61"/>
        <v>0.88504216101038424</v>
      </c>
      <c r="R127" s="323"/>
      <c r="S127" s="47">
        <v>0.76388888888888873</v>
      </c>
      <c r="T127" s="48">
        <v>0.77346064814814797</v>
      </c>
      <c r="U127" s="111">
        <v>15</v>
      </c>
      <c r="V127" s="112">
        <v>13.784654039613436</v>
      </c>
      <c r="W127" s="113"/>
      <c r="X127" s="13"/>
      <c r="Y127" s="332"/>
      <c r="Z127" s="333"/>
      <c r="AA127" s="172">
        <f t="shared" si="62"/>
        <v>-413.8482203626163</v>
      </c>
      <c r="AB127" s="110">
        <f t="shared" si="63"/>
        <v>0.88504216101038435</v>
      </c>
      <c r="AC127" s="328"/>
    </row>
    <row r="128" spans="1:29" ht="15.75" customHeight="1">
      <c r="A128" s="358"/>
      <c r="B128" s="100" t="s">
        <v>120</v>
      </c>
      <c r="C128" s="330" t="s">
        <v>162</v>
      </c>
      <c r="D128" s="331"/>
      <c r="E128" s="101">
        <v>18.18</v>
      </c>
      <c r="F128" s="102">
        <v>940</v>
      </c>
      <c r="G128" s="103">
        <f t="shared" si="64"/>
        <v>17089.2</v>
      </c>
      <c r="H128" s="26">
        <v>2</v>
      </c>
      <c r="I128" s="104">
        <v>3</v>
      </c>
      <c r="J128" s="105">
        <v>3600</v>
      </c>
      <c r="K128" s="106">
        <f t="shared" si="44"/>
        <v>1200</v>
      </c>
      <c r="L128" s="107">
        <v>3</v>
      </c>
      <c r="M128" s="105">
        <f t="shared" si="65"/>
        <v>3191.7634037646631</v>
      </c>
      <c r="N128" s="106">
        <f t="shared" si="58"/>
        <v>1063.9211345882211</v>
      </c>
      <c r="O128" s="108">
        <f t="shared" si="59"/>
        <v>0</v>
      </c>
      <c r="P128" s="109">
        <f t="shared" si="60"/>
        <v>-136.07886541177891</v>
      </c>
      <c r="Q128" s="110">
        <f t="shared" si="61"/>
        <v>0.8866009454901842</v>
      </c>
      <c r="R128" s="323"/>
      <c r="S128" s="47">
        <v>0.7833333333333331</v>
      </c>
      <c r="T128" s="48">
        <v>0.79560185185185162</v>
      </c>
      <c r="U128" s="111">
        <v>15</v>
      </c>
      <c r="V128" s="112">
        <v>17.670482697269033</v>
      </c>
      <c r="W128" s="113"/>
      <c r="X128" s="116"/>
      <c r="Y128" s="332"/>
      <c r="Z128" s="333"/>
      <c r="AA128" s="172">
        <f t="shared" si="62"/>
        <v>-408.23659623533695</v>
      </c>
      <c r="AB128" s="110">
        <f t="shared" si="63"/>
        <v>0.8866009454901842</v>
      </c>
      <c r="AC128" s="328"/>
    </row>
    <row r="129" spans="1:29" ht="15.75" customHeight="1">
      <c r="A129" s="358"/>
      <c r="B129" s="100" t="s">
        <v>120</v>
      </c>
      <c r="C129" s="330" t="s">
        <v>160</v>
      </c>
      <c r="D129" s="331"/>
      <c r="E129" s="101">
        <v>18.18</v>
      </c>
      <c r="F129" s="102">
        <v>1188</v>
      </c>
      <c r="G129" s="121">
        <f t="shared" si="64"/>
        <v>21597.84</v>
      </c>
      <c r="H129" s="26"/>
      <c r="I129" s="104">
        <v>3</v>
      </c>
      <c r="J129" s="105">
        <v>3600</v>
      </c>
      <c r="K129" s="106">
        <f t="shared" si="44"/>
        <v>1200</v>
      </c>
      <c r="L129" s="107">
        <v>3</v>
      </c>
      <c r="M129" s="105">
        <f t="shared" si="65"/>
        <v>3193.7960598015238</v>
      </c>
      <c r="N129" s="106">
        <f t="shared" si="58"/>
        <v>1064.598686600508</v>
      </c>
      <c r="O129" s="108">
        <f t="shared" si="59"/>
        <v>0</v>
      </c>
      <c r="P129" s="109">
        <f t="shared" si="60"/>
        <v>-135.40131339949198</v>
      </c>
      <c r="Q129" s="110">
        <f t="shared" si="61"/>
        <v>0.88716557216709002</v>
      </c>
      <c r="R129" s="323"/>
      <c r="S129" s="47">
        <v>0.80555555555555525</v>
      </c>
      <c r="T129" s="120">
        <v>0.82105324074074049</v>
      </c>
      <c r="U129" s="111">
        <v>15</v>
      </c>
      <c r="V129" s="112">
        <v>22.318269127187055</v>
      </c>
      <c r="W129" s="113"/>
      <c r="X129" s="50"/>
      <c r="Y129" s="332"/>
      <c r="Z129" s="333"/>
      <c r="AA129" s="172">
        <f t="shared" si="62"/>
        <v>-406.20394019847618</v>
      </c>
      <c r="AB129" s="110">
        <f t="shared" si="63"/>
        <v>0.88716557216708991</v>
      </c>
      <c r="AC129" s="328"/>
    </row>
    <row r="130" spans="1:29" ht="15.75" customHeight="1">
      <c r="A130" s="358"/>
      <c r="B130" s="100" t="s">
        <v>120</v>
      </c>
      <c r="C130" s="330" t="s">
        <v>161</v>
      </c>
      <c r="D130" s="331"/>
      <c r="E130" s="101">
        <v>16.7</v>
      </c>
      <c r="F130" s="102">
        <v>1587</v>
      </c>
      <c r="G130" s="121">
        <f t="shared" si="64"/>
        <v>26502.899999999998</v>
      </c>
      <c r="H130" s="26"/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5"/>
        <v>3189.6823507222002</v>
      </c>
      <c r="N130" s="106">
        <f t="shared" si="58"/>
        <v>1063.2274502407333</v>
      </c>
      <c r="O130" s="123">
        <f t="shared" si="59"/>
        <v>0</v>
      </c>
      <c r="P130" s="124">
        <f t="shared" si="60"/>
        <v>-136.77254975926667</v>
      </c>
      <c r="Q130" s="125">
        <f t="shared" si="61"/>
        <v>0.88602287520061107</v>
      </c>
      <c r="R130" s="323"/>
      <c r="S130" s="47">
        <v>0.8312499999999996</v>
      </c>
      <c r="T130" s="120">
        <v>0.85197916666666629</v>
      </c>
      <c r="U130" s="111">
        <v>14.683333333333124</v>
      </c>
      <c r="V130" s="112">
        <v>29.85250239054071</v>
      </c>
      <c r="W130" s="113"/>
      <c r="X130" s="116"/>
      <c r="Y130" s="332"/>
      <c r="Z130" s="333"/>
      <c r="AA130" s="172">
        <f t="shared" si="62"/>
        <v>-410.31764927779977</v>
      </c>
      <c r="AB130" s="110">
        <f t="shared" si="63"/>
        <v>0.88602287520061118</v>
      </c>
      <c r="AC130" s="328"/>
    </row>
    <row r="131" spans="1:29" ht="15.75" customHeight="1">
      <c r="A131" s="358"/>
      <c r="B131" s="100" t="s">
        <v>120</v>
      </c>
      <c r="C131" s="330" t="s">
        <v>154</v>
      </c>
      <c r="D131" s="331"/>
      <c r="E131" s="101">
        <v>25.03</v>
      </c>
      <c r="F131" s="102">
        <v>1217</v>
      </c>
      <c r="G131" s="121">
        <f t="shared" si="64"/>
        <v>30461.510000000002</v>
      </c>
      <c r="H131" s="26"/>
      <c r="I131" s="104">
        <v>5</v>
      </c>
      <c r="J131" s="105">
        <v>3600</v>
      </c>
      <c r="K131" s="106">
        <f t="shared" si="44"/>
        <v>720</v>
      </c>
      <c r="L131" s="118">
        <v>5</v>
      </c>
      <c r="M131" s="105">
        <f t="shared" si="65"/>
        <v>3194.5415519827538</v>
      </c>
      <c r="N131" s="106">
        <f t="shared" si="58"/>
        <v>638.90831039655075</v>
      </c>
      <c r="O131" s="123">
        <f t="shared" si="59"/>
        <v>0</v>
      </c>
      <c r="P131" s="124">
        <f t="shared" si="60"/>
        <v>-81.091689603449254</v>
      </c>
      <c r="Q131" s="125">
        <f t="shared" si="61"/>
        <v>0.88737265332854265</v>
      </c>
      <c r="R131" s="323"/>
      <c r="S131" s="47">
        <v>0.86180555555555516</v>
      </c>
      <c r="T131" s="120">
        <v>0.87767361111111075</v>
      </c>
      <c r="U131" s="111">
        <v>15</v>
      </c>
      <c r="V131" s="112">
        <v>22.857739932879799</v>
      </c>
      <c r="W131" s="113"/>
      <c r="X131" s="116"/>
      <c r="Y131" s="332"/>
      <c r="Z131" s="333"/>
      <c r="AA131" s="172">
        <f t="shared" si="62"/>
        <v>-405.45844801724616</v>
      </c>
      <c r="AB131" s="110">
        <f t="shared" si="63"/>
        <v>0.88737265332854276</v>
      </c>
      <c r="AC131" s="328"/>
    </row>
    <row r="132" spans="1:29" ht="15.75" customHeight="1">
      <c r="A132" s="358"/>
      <c r="B132" s="100" t="s">
        <v>120</v>
      </c>
      <c r="C132" s="330" t="s">
        <v>155</v>
      </c>
      <c r="D132" s="331"/>
      <c r="E132" s="101">
        <v>18.18</v>
      </c>
      <c r="F132" s="102">
        <v>1330</v>
      </c>
      <c r="G132" s="121">
        <f t="shared" si="64"/>
        <v>24179.399999999998</v>
      </c>
      <c r="H132" s="26"/>
      <c r="I132" s="104">
        <v>3</v>
      </c>
      <c r="J132" s="105">
        <v>3000</v>
      </c>
      <c r="K132" s="106">
        <f t="shared" si="44"/>
        <v>1000</v>
      </c>
      <c r="L132" s="118">
        <v>3</v>
      </c>
      <c r="M132" s="105">
        <f t="shared" si="65"/>
        <v>2719.3088803998248</v>
      </c>
      <c r="N132" s="106">
        <f t="shared" si="58"/>
        <v>906.43629346660828</v>
      </c>
      <c r="O132" s="123">
        <f t="shared" si="59"/>
        <v>0</v>
      </c>
      <c r="P132" s="124">
        <f t="shared" si="60"/>
        <v>-93.563706533391723</v>
      </c>
      <c r="Q132" s="125">
        <f t="shared" si="61"/>
        <v>0.90643629346660826</v>
      </c>
      <c r="R132" s="323"/>
      <c r="S132" s="47">
        <v>0.88749999999999951</v>
      </c>
      <c r="T132" s="120">
        <v>0.90787037037036988</v>
      </c>
      <c r="U132" s="111">
        <v>15</v>
      </c>
      <c r="V132" s="112">
        <v>29.345691684817673</v>
      </c>
      <c r="W132" s="126"/>
      <c r="X132" s="127"/>
      <c r="Y132" s="332"/>
      <c r="Z132" s="333"/>
      <c r="AA132" s="172">
        <f t="shared" si="62"/>
        <v>-280.69111960017517</v>
      </c>
      <c r="AB132" s="110">
        <f t="shared" si="63"/>
        <v>0.90643629346660826</v>
      </c>
      <c r="AC132" s="328"/>
    </row>
    <row r="133" spans="1:29" ht="15.75" customHeight="1">
      <c r="A133" s="358"/>
      <c r="B133" s="100" t="s">
        <v>120</v>
      </c>
      <c r="C133" s="330" t="s">
        <v>159</v>
      </c>
      <c r="D133" s="331"/>
      <c r="E133" s="101">
        <v>24.82</v>
      </c>
      <c r="F133" s="102">
        <v>1737</v>
      </c>
      <c r="G133" s="121">
        <f t="shared" si="64"/>
        <v>43112.340000000004</v>
      </c>
      <c r="H133" s="26"/>
      <c r="I133" s="104">
        <v>5</v>
      </c>
      <c r="J133" s="105">
        <v>3600</v>
      </c>
      <c r="K133" s="106">
        <f t="shared" si="44"/>
        <v>720</v>
      </c>
      <c r="L133" s="118">
        <v>5</v>
      </c>
      <c r="M133" s="105">
        <f t="shared" si="65"/>
        <v>3186.1517796373837</v>
      </c>
      <c r="N133" s="106">
        <f t="shared" si="58"/>
        <v>637.23035592747669</v>
      </c>
      <c r="O133" s="123">
        <f t="shared" si="59"/>
        <v>0</v>
      </c>
      <c r="P133" s="124">
        <f t="shared" si="60"/>
        <v>-82.769644072523306</v>
      </c>
      <c r="Q133" s="125">
        <f t="shared" si="61"/>
        <v>0.88504216101038424</v>
      </c>
      <c r="R133" s="323"/>
      <c r="S133" s="47">
        <v>0.91805555555555507</v>
      </c>
      <c r="T133" s="120">
        <v>0.9407638888888884</v>
      </c>
      <c r="U133" s="111">
        <v>14.666666666666668</v>
      </c>
      <c r="V133" s="112">
        <v>32.710306102197457</v>
      </c>
      <c r="W133" s="126"/>
      <c r="X133" s="127"/>
      <c r="Y133" s="332"/>
      <c r="Z133" s="333"/>
      <c r="AA133" s="172">
        <f t="shared" si="62"/>
        <v>-413.8482203626163</v>
      </c>
      <c r="AB133" s="110">
        <f t="shared" si="63"/>
        <v>0.88504216101038435</v>
      </c>
      <c r="AC133" s="328"/>
    </row>
    <row r="134" spans="1:29" ht="15.75" customHeight="1">
      <c r="A134" s="358"/>
      <c r="B134" s="100" t="s">
        <v>120</v>
      </c>
      <c r="C134" s="330" t="s">
        <v>158</v>
      </c>
      <c r="D134" s="331"/>
      <c r="E134" s="101">
        <v>30</v>
      </c>
      <c r="F134" s="102">
        <v>1821</v>
      </c>
      <c r="G134" s="121">
        <f t="shared" si="64"/>
        <v>54630</v>
      </c>
      <c r="H134" s="26"/>
      <c r="I134" s="104">
        <v>4</v>
      </c>
      <c r="J134" s="105">
        <v>3600</v>
      </c>
      <c r="K134" s="106">
        <f t="shared" si="44"/>
        <v>900</v>
      </c>
      <c r="L134" s="118">
        <v>4</v>
      </c>
      <c r="M134" s="105">
        <f t="shared" si="65"/>
        <v>3191.7599999999984</v>
      </c>
      <c r="N134" s="106">
        <f t="shared" si="58"/>
        <v>797.9399999999996</v>
      </c>
      <c r="O134" s="123">
        <f t="shared" si="59"/>
        <v>0</v>
      </c>
      <c r="P134" s="124">
        <f t="shared" si="60"/>
        <v>-102.0600000000004</v>
      </c>
      <c r="Q134" s="125">
        <f t="shared" si="61"/>
        <v>0.88659999999999961</v>
      </c>
      <c r="R134" s="323"/>
      <c r="S134" s="47">
        <v>0.95069444444444395</v>
      </c>
      <c r="T134" s="120">
        <v>0.97445601851851804</v>
      </c>
      <c r="U134" s="111">
        <v>15</v>
      </c>
      <c r="V134" s="112">
        <v>34.231897135122956</v>
      </c>
      <c r="W134" s="126"/>
      <c r="X134" s="127"/>
      <c r="Y134" s="332"/>
      <c r="Z134" s="333"/>
      <c r="AA134" s="172">
        <f t="shared" si="62"/>
        <v>-408.2400000000016</v>
      </c>
      <c r="AB134" s="110">
        <f t="shared" si="63"/>
        <v>0.88659999999999961</v>
      </c>
      <c r="AC134" s="328"/>
    </row>
    <row r="135" spans="1:29" ht="15.75" customHeight="1">
      <c r="A135" s="358"/>
      <c r="B135" s="100" t="s">
        <v>120</v>
      </c>
      <c r="C135" s="330" t="s">
        <v>162</v>
      </c>
      <c r="D135" s="331"/>
      <c r="E135" s="101">
        <v>18.18</v>
      </c>
      <c r="F135" s="102">
        <v>2471</v>
      </c>
      <c r="G135" s="121">
        <f t="shared" si="64"/>
        <v>44922.78</v>
      </c>
      <c r="H135" s="62"/>
      <c r="I135" s="104">
        <v>3</v>
      </c>
      <c r="J135" s="105">
        <v>3600</v>
      </c>
      <c r="K135" s="106">
        <f t="shared" si="44"/>
        <v>1200</v>
      </c>
      <c r="L135" s="118">
        <v>3</v>
      </c>
      <c r="M135" s="105">
        <f t="shared" si="65"/>
        <v>3191.7634037646631</v>
      </c>
      <c r="N135" s="106">
        <f t="shared" si="58"/>
        <v>1063.9211345882211</v>
      </c>
      <c r="O135" s="123">
        <f t="shared" si="59"/>
        <v>0</v>
      </c>
      <c r="P135" s="124">
        <f t="shared" si="60"/>
        <v>-136.07886541177891</v>
      </c>
      <c r="Q135" s="125">
        <f t="shared" si="61"/>
        <v>0.8866009454901842</v>
      </c>
      <c r="R135" s="323"/>
      <c r="S135" s="47">
        <v>0.98472222222222172</v>
      </c>
      <c r="T135" s="120">
        <v>1.0169791666666661</v>
      </c>
      <c r="U135" s="111">
        <v>14.783333333333299</v>
      </c>
      <c r="V135" s="112">
        <v>46.450811430799774</v>
      </c>
      <c r="W135" s="126"/>
      <c r="X135" s="127"/>
      <c r="Y135" s="332"/>
      <c r="Z135" s="333"/>
      <c r="AA135" s="172">
        <f t="shared" si="62"/>
        <v>-408.23659623533695</v>
      </c>
      <c r="AB135" s="110">
        <f t="shared" si="63"/>
        <v>0.8866009454901842</v>
      </c>
      <c r="AC135" s="328"/>
    </row>
    <row r="136" spans="1:29" ht="15.75" customHeight="1">
      <c r="A136" s="358"/>
      <c r="B136" s="100" t="s">
        <v>120</v>
      </c>
      <c r="C136" s="330" t="s">
        <v>157</v>
      </c>
      <c r="D136" s="331"/>
      <c r="E136" s="101">
        <v>16.66</v>
      </c>
      <c r="F136" s="102">
        <v>4939</v>
      </c>
      <c r="G136" s="121">
        <f t="shared" si="64"/>
        <v>82283.740000000005</v>
      </c>
      <c r="H136" s="62"/>
      <c r="I136" s="104">
        <v>5</v>
      </c>
      <c r="J136" s="105">
        <v>3600</v>
      </c>
      <c r="K136" s="106">
        <f t="shared" si="44"/>
        <v>720</v>
      </c>
      <c r="L136" s="118">
        <v>5</v>
      </c>
      <c r="M136" s="105">
        <f t="shared" si="65"/>
        <v>3191.7078973714533</v>
      </c>
      <c r="N136" s="106">
        <f t="shared" si="58"/>
        <v>638.34157947429071</v>
      </c>
      <c r="O136" s="123">
        <f t="shared" si="59"/>
        <v>0</v>
      </c>
      <c r="P136" s="124">
        <f t="shared" si="60"/>
        <v>-81.658420525709289</v>
      </c>
      <c r="Q136" s="125">
        <f t="shared" si="61"/>
        <v>0.88658552704762594</v>
      </c>
      <c r="R136" s="323"/>
      <c r="S136" s="47">
        <v>1.0270833333333329</v>
      </c>
      <c r="T136" s="120">
        <v>1.0915509259259255</v>
      </c>
      <c r="U136" s="111">
        <v>14.550000000000196</v>
      </c>
      <c r="V136" s="112">
        <v>92.846842357990298</v>
      </c>
      <c r="W136" s="126"/>
      <c r="X136" s="127"/>
      <c r="Y136" s="332"/>
      <c r="Z136" s="333"/>
      <c r="AA136" s="172">
        <f t="shared" si="62"/>
        <v>-408.29210262854667</v>
      </c>
      <c r="AB136" s="110">
        <f t="shared" si="63"/>
        <v>0.88658552704762594</v>
      </c>
      <c r="AC136" s="328"/>
    </row>
    <row r="137" spans="1:29" ht="15.75" customHeight="1">
      <c r="A137" s="358"/>
      <c r="B137" s="100"/>
      <c r="C137" s="330"/>
      <c r="D137" s="33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13"/>
      <c r="X137" s="116"/>
      <c r="Y137" s="332"/>
      <c r="Z137" s="333"/>
      <c r="AA137" s="172"/>
      <c r="AB137" s="110"/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6">AVERAGE(I124:I139)</f>
        <v>3.9230769230769229</v>
      </c>
      <c r="J140" s="137">
        <f t="shared" si="66"/>
        <v>3507.6923076923076</v>
      </c>
      <c r="K140" s="138">
        <f t="shared" ref="K140" si="67">J140/I140</f>
        <v>894.11764705882354</v>
      </c>
      <c r="L140" s="136">
        <f t="shared" ref="L140:M140" si="68">AVERAGE(L124:L139)</f>
        <v>3.9230769230769229</v>
      </c>
      <c r="M140" s="137">
        <f t="shared" si="68"/>
        <v>3118.7977918365077</v>
      </c>
      <c r="N140" s="138">
        <f>M140/L140</f>
        <v>794.98767242891381</v>
      </c>
      <c r="O140" s="139">
        <f>L140-I140</f>
        <v>0</v>
      </c>
      <c r="P140" s="140">
        <f>N140-K140</f>
        <v>-99.129974629909725</v>
      </c>
      <c r="Q140" s="141">
        <f>N140/K140</f>
        <v>0.8891309494270746</v>
      </c>
      <c r="R140" s="324"/>
      <c r="S140" s="142">
        <v>0.70833333333333337</v>
      </c>
      <c r="T140" s="143">
        <v>1.0915509259259255</v>
      </c>
      <c r="U140" s="144"/>
      <c r="V140" s="166"/>
      <c r="W140" s="167"/>
      <c r="X140" s="138"/>
      <c r="Y140" s="354"/>
      <c r="Z140" s="355"/>
      <c r="AA140" s="174">
        <f>M140-J140</f>
        <v>-388.89451585579991</v>
      </c>
      <c r="AB140" s="141">
        <f>M140/J140</f>
        <v>0.8891309494270746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01:Z101"/>
    <mergeCell ref="C102:D102"/>
    <mergeCell ref="Y102:Z102"/>
    <mergeCell ref="C106:D106"/>
    <mergeCell ref="Y106:Z106"/>
    <mergeCell ref="C116:D116"/>
    <mergeCell ref="Y116:Z116"/>
    <mergeCell ref="C117:D117"/>
    <mergeCell ref="Y117:Z117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632" priority="1" operator="greaterThan">
      <formula>0</formula>
    </cfRule>
  </conditionalFormatting>
  <conditionalFormatting sqref="P5:P140 AA5:AA140">
    <cfRule type="cellIs" dxfId="631" priority="4" operator="lessThan">
      <formula>0</formula>
    </cfRule>
  </conditionalFormatting>
  <conditionalFormatting sqref="Q5:Q140 AB5:AB140">
    <cfRule type="cellIs" dxfId="630" priority="2" operator="greaterThan">
      <formula>1</formula>
    </cfRule>
    <cfRule type="cellIs" dxfId="629" priority="3" operator="lessThan">
      <formula>0.8</formula>
    </cfRule>
  </conditionalFormatting>
  <conditionalFormatting sqref="AC5:AC6 R5:R140 AC73:AC78">
    <cfRule type="cellIs" dxfId="628" priority="5" operator="lessThan">
      <formula>0.8</formula>
    </cfRule>
  </conditionalFormatting>
  <conditionalFormatting sqref="AC12:AC20">
    <cfRule type="cellIs" dxfId="627" priority="12" operator="lessThan">
      <formula>0.8</formula>
    </cfRule>
  </conditionalFormatting>
  <conditionalFormatting sqref="AC22">
    <cfRule type="cellIs" dxfId="626" priority="11" operator="lessThan">
      <formula>0.8</formula>
    </cfRule>
  </conditionalFormatting>
  <conditionalFormatting sqref="AC39">
    <cfRule type="cellIs" dxfId="625" priority="7" operator="lessThan">
      <formula>0.8</formula>
    </cfRule>
  </conditionalFormatting>
  <conditionalFormatting sqref="AC56:AC61">
    <cfRule type="cellIs" dxfId="624" priority="6" operator="lessThan">
      <formula>0.8</formula>
    </cfRule>
  </conditionalFormatting>
  <conditionalFormatting sqref="AC90">
    <cfRule type="cellIs" dxfId="623" priority="10" operator="lessThan">
      <formula>0.8</formula>
    </cfRule>
  </conditionalFormatting>
  <conditionalFormatting sqref="AC107">
    <cfRule type="cellIs" dxfId="622" priority="9" operator="lessThan">
      <formula>0.8</formula>
    </cfRule>
  </conditionalFormatting>
  <conditionalFormatting sqref="AC124:AC129">
    <cfRule type="cellIs" dxfId="621" priority="8" operator="lessThan">
      <formula>0.8</formula>
    </cfRule>
  </conditionalFormatting>
  <dataValidations count="1">
    <dataValidation type="list" allowBlank="1" showInputMessage="1" showErrorMessage="1" sqref="Y5:Z140" xr:uid="{99E57BF4-41C7-4F42-87A6-1FF9948A6785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EE079-CD74-4F3E-9391-C7650CA2FA2B}">
  <sheetPr>
    <tabColor theme="9" tint="0.59999389629810485"/>
    <pageSetUpPr fitToPage="1"/>
  </sheetPr>
  <dimension ref="A1:AG157"/>
  <sheetViews>
    <sheetView zoomScale="85" zoomScaleNormal="85" workbookViewId="0">
      <pane ySplit="4" topLeftCell="A5" activePane="bottomLeft" state="frozen"/>
      <selection pane="bottomLeft" activeCell="U144" sqref="U144"/>
      <selection activeCell="O42" sqref="O4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SUM(F5:F157)</f>
        <v>90128</v>
      </c>
      <c r="E1" s="88" t="s">
        <v>4</v>
      </c>
      <c r="F1" s="89">
        <f>SUM(G5:G157)</f>
        <v>3955675.5199999996</v>
      </c>
      <c r="G1" s="90" t="s">
        <v>85</v>
      </c>
      <c r="H1" s="91">
        <f>L21+L38+L55+L72+L89+L106+L123+L140+L157</f>
        <v>154.45833333333334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46200</v>
      </c>
      <c r="B2" s="295"/>
      <c r="C2" s="92" t="s">
        <v>41</v>
      </c>
      <c r="D2" s="93">
        <f>AVERAGE(N21,N38,N55,N72,N89,N106,N123,N140,N157)</f>
        <v>179.49892793935726</v>
      </c>
      <c r="E2" s="93" t="s">
        <v>92</v>
      </c>
      <c r="F2" s="94">
        <f>F1/D1</f>
        <v>43.889529557962007</v>
      </c>
      <c r="G2" s="95" t="s">
        <v>93</v>
      </c>
      <c r="H2" s="96">
        <f>COUNT(H5:H157)</f>
        <v>1</v>
      </c>
      <c r="I2" s="305"/>
      <c r="J2" s="306"/>
      <c r="K2" s="307"/>
      <c r="L2" s="383"/>
      <c r="M2" s="306"/>
      <c r="N2" s="307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SUM(Y21,Y38,Y55,Y72,Y89,Y106,Y123,Y140,Y157)</f>
        <v>0</v>
      </c>
      <c r="Z2" s="193">
        <f>SUM(Z21,Z38,Z55,Z72,Z89,Z106,Z123,Z140,Z157)</f>
        <v>0</v>
      </c>
      <c r="AA2" s="363"/>
      <c r="AB2" s="364"/>
      <c r="AC2" s="201">
        <f>SUM(AC21,AC38,AC55,AC72,AC89,AC106,AC123,AC140,AC157)</f>
        <v>0</v>
      </c>
      <c r="AD2" s="202">
        <f>SUM(AD21,AD38,AD55,AD72,AD89,AD106,AD123,AD140,AD157)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377" t="s">
        <v>101</v>
      </c>
      <c r="J3" s="379" t="s">
        <v>102</v>
      </c>
      <c r="K3" s="381" t="s">
        <v>41</v>
      </c>
      <c r="L3" s="377" t="s">
        <v>101</v>
      </c>
      <c r="M3" s="379" t="s">
        <v>102</v>
      </c>
      <c r="N3" s="381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378"/>
      <c r="J4" s="380"/>
      <c r="K4" s="382"/>
      <c r="L4" s="378"/>
      <c r="M4" s="380"/>
      <c r="N4" s="382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187</v>
      </c>
      <c r="C5" s="367" t="s">
        <v>188</v>
      </c>
      <c r="D5" s="367"/>
      <c r="E5" s="147">
        <v>56.43</v>
      </c>
      <c r="F5" s="151">
        <v>4823</v>
      </c>
      <c r="G5" s="148">
        <f t="shared" ref="G5:G10" si="0">E5*F5</f>
        <v>272161.89</v>
      </c>
      <c r="H5" s="149"/>
      <c r="I5" s="150">
        <v>24</v>
      </c>
      <c r="J5" s="151">
        <v>2000</v>
      </c>
      <c r="K5" s="152">
        <f>J5/I5</f>
        <v>83.333333333333329</v>
      </c>
      <c r="L5" s="107">
        <v>24</v>
      </c>
      <c r="M5" s="151">
        <f t="shared" ref="M5:M10" si="1">F5/V5*60</f>
        <v>1792.2740741931823</v>
      </c>
      <c r="N5" s="152">
        <f t="shared" ref="N5:N10" si="2">M5/L5</f>
        <v>74.678086424715929</v>
      </c>
      <c r="O5" s="154">
        <f t="shared" ref="O5:O10" si="3">L5-I5</f>
        <v>0</v>
      </c>
      <c r="P5" s="155">
        <f t="shared" ref="P5:P10" si="4">N5-K5</f>
        <v>-8.6552469086174</v>
      </c>
      <c r="Q5" s="156">
        <f t="shared" ref="Q5:Q10" si="5">N5/K5</f>
        <v>0.8961370370965912</v>
      </c>
      <c r="R5" s="322">
        <f>Q21</f>
        <v>0.90675939867316935</v>
      </c>
      <c r="S5" s="157">
        <v>0.25</v>
      </c>
      <c r="T5" s="158">
        <v>0.36211805555555554</v>
      </c>
      <c r="U5" s="159"/>
      <c r="V5" s="160">
        <v>161.45968084165281</v>
      </c>
      <c r="W5" s="181"/>
      <c r="X5" s="152"/>
      <c r="Y5" s="12"/>
      <c r="Z5" s="198"/>
      <c r="AA5" s="325"/>
      <c r="AB5" s="326"/>
      <c r="AC5" s="12"/>
      <c r="AD5" s="198"/>
      <c r="AE5" s="178">
        <f t="shared" ref="AE5:AE10" si="6">M5-J5</f>
        <v>-207.72592580681771</v>
      </c>
      <c r="AF5" s="132">
        <f t="shared" ref="AF5:AF10" si="7">M5/J5</f>
        <v>0.89613703709659109</v>
      </c>
      <c r="AG5" s="368">
        <f>AF21</f>
        <v>0.93266681006383134</v>
      </c>
    </row>
    <row r="6" spans="1:33" ht="15.75" customHeight="1">
      <c r="A6" s="318"/>
      <c r="B6" s="100" t="s">
        <v>189</v>
      </c>
      <c r="C6" s="371" t="s">
        <v>190</v>
      </c>
      <c r="D6" s="371"/>
      <c r="E6" s="101">
        <v>77.349999999999994</v>
      </c>
      <c r="F6" s="102">
        <v>757</v>
      </c>
      <c r="G6" s="103">
        <f t="shared" si="0"/>
        <v>58553.95</v>
      </c>
      <c r="H6" s="26"/>
      <c r="I6" s="104">
        <v>25</v>
      </c>
      <c r="J6" s="105">
        <v>2000</v>
      </c>
      <c r="K6" s="106">
        <f t="shared" ref="K6:K44" si="8">J6/I6</f>
        <v>80</v>
      </c>
      <c r="L6" s="107">
        <v>25</v>
      </c>
      <c r="M6" s="105">
        <f t="shared" si="1"/>
        <v>1787.8323683027766</v>
      </c>
      <c r="N6" s="106">
        <f t="shared" si="2"/>
        <v>71.513294732111063</v>
      </c>
      <c r="O6" s="108">
        <f t="shared" si="3"/>
        <v>0</v>
      </c>
      <c r="P6" s="109">
        <f t="shared" si="4"/>
        <v>-8.4867052678889365</v>
      </c>
      <c r="Q6" s="110">
        <f t="shared" si="5"/>
        <v>0.89391618415138829</v>
      </c>
      <c r="R6" s="323"/>
      <c r="S6" s="47">
        <v>0.3659722222222222</v>
      </c>
      <c r="T6" s="48">
        <v>0.38361111111111107</v>
      </c>
      <c r="U6" s="111">
        <v>5.5499999999999883</v>
      </c>
      <c r="V6" s="112">
        <v>25.405066383890382</v>
      </c>
      <c r="W6" s="113"/>
      <c r="X6" s="116"/>
      <c r="Y6" s="12"/>
      <c r="Z6" s="198"/>
      <c r="AA6" s="332"/>
      <c r="AB6" s="333"/>
      <c r="AC6" s="12"/>
      <c r="AD6" s="198"/>
      <c r="AE6" s="117">
        <f t="shared" si="6"/>
        <v>-212.16763169722344</v>
      </c>
      <c r="AF6" s="110">
        <f t="shared" si="7"/>
        <v>0.89391618415138829</v>
      </c>
      <c r="AG6" s="369"/>
    </row>
    <row r="7" spans="1:33" ht="15.75" customHeight="1">
      <c r="A7" s="318"/>
      <c r="B7" s="100" t="s">
        <v>189</v>
      </c>
      <c r="C7" s="371" t="s">
        <v>191</v>
      </c>
      <c r="D7" s="371"/>
      <c r="E7" s="101">
        <v>59.34</v>
      </c>
      <c r="F7" s="102">
        <v>1097</v>
      </c>
      <c r="G7" s="103">
        <f t="shared" si="0"/>
        <v>65095.98</v>
      </c>
      <c r="H7" s="26"/>
      <c r="I7" s="104">
        <v>23</v>
      </c>
      <c r="J7" s="105">
        <v>2000</v>
      </c>
      <c r="K7" s="106">
        <f t="shared" si="8"/>
        <v>86.956521739130437</v>
      </c>
      <c r="L7" s="107">
        <v>23</v>
      </c>
      <c r="M7" s="105">
        <f t="shared" si="1"/>
        <v>1791.8903867752415</v>
      </c>
      <c r="N7" s="106">
        <f t="shared" si="2"/>
        <v>77.908277685880066</v>
      </c>
      <c r="O7" s="108">
        <f t="shared" si="3"/>
        <v>0</v>
      </c>
      <c r="P7" s="109">
        <f t="shared" si="4"/>
        <v>-9.0482440532503716</v>
      </c>
      <c r="Q7" s="110">
        <f t="shared" si="5"/>
        <v>0.89594519338762069</v>
      </c>
      <c r="R7" s="323"/>
      <c r="S7" s="47">
        <v>0.38680555555555551</v>
      </c>
      <c r="T7" s="48">
        <v>0.41230324074074071</v>
      </c>
      <c r="U7" s="111">
        <v>4.5999999999999996</v>
      </c>
      <c r="V7" s="112">
        <v>36.73215755035794</v>
      </c>
      <c r="W7" s="113"/>
      <c r="X7" s="116"/>
      <c r="Y7" s="12"/>
      <c r="Z7" s="198"/>
      <c r="AA7" s="332"/>
      <c r="AB7" s="333"/>
      <c r="AC7" s="12"/>
      <c r="AD7" s="198"/>
      <c r="AE7" s="117">
        <f t="shared" si="6"/>
        <v>-208.1096132247585</v>
      </c>
      <c r="AF7" s="110">
        <f t="shared" si="7"/>
        <v>0.8959451933876208</v>
      </c>
      <c r="AG7" s="369"/>
    </row>
    <row r="8" spans="1:33" ht="15.75" customHeight="1">
      <c r="A8" s="318"/>
      <c r="B8" s="100" t="s">
        <v>189</v>
      </c>
      <c r="C8" s="371" t="s">
        <v>192</v>
      </c>
      <c r="D8" s="371"/>
      <c r="E8" s="101">
        <v>77.34</v>
      </c>
      <c r="F8" s="102">
        <v>1728</v>
      </c>
      <c r="G8" s="103">
        <f t="shared" si="0"/>
        <v>133643.52000000002</v>
      </c>
      <c r="H8" s="26"/>
      <c r="I8" s="104">
        <v>23</v>
      </c>
      <c r="J8" s="105">
        <v>2000</v>
      </c>
      <c r="K8" s="106">
        <f t="shared" si="8"/>
        <v>86.956521739130437</v>
      </c>
      <c r="L8" s="107">
        <v>23</v>
      </c>
      <c r="M8" s="105">
        <f t="shared" si="1"/>
        <v>1795.2192297084641</v>
      </c>
      <c r="N8" s="106">
        <f t="shared" si="2"/>
        <v>78.053009987324529</v>
      </c>
      <c r="O8" s="108">
        <f t="shared" si="3"/>
        <v>0</v>
      </c>
      <c r="P8" s="109">
        <f t="shared" si="4"/>
        <v>-8.9035117518059081</v>
      </c>
      <c r="Q8" s="110">
        <f t="shared" si="5"/>
        <v>0.89760961485423207</v>
      </c>
      <c r="R8" s="323"/>
      <c r="S8" s="47">
        <v>0.41527777777777775</v>
      </c>
      <c r="T8" s="48">
        <v>0.45538194444444441</v>
      </c>
      <c r="U8" s="111">
        <v>5</v>
      </c>
      <c r="V8" s="112">
        <v>57.753392056098455</v>
      </c>
      <c r="W8" s="113"/>
      <c r="X8" s="116"/>
      <c r="Y8" s="12"/>
      <c r="Z8" s="198"/>
      <c r="AA8" s="332"/>
      <c r="AB8" s="333"/>
      <c r="AC8" s="12"/>
      <c r="AD8" s="198"/>
      <c r="AE8" s="117">
        <f t="shared" si="6"/>
        <v>-204.78077029153587</v>
      </c>
      <c r="AF8" s="110">
        <f t="shared" si="7"/>
        <v>0.89760961485423207</v>
      </c>
      <c r="AG8" s="369"/>
    </row>
    <row r="9" spans="1:33" ht="15.75" customHeight="1">
      <c r="A9" s="318"/>
      <c r="B9" s="100" t="s">
        <v>201</v>
      </c>
      <c r="C9" s="371" t="s">
        <v>202</v>
      </c>
      <c r="D9" s="371"/>
      <c r="E9" s="101">
        <v>29.97</v>
      </c>
      <c r="F9" s="102">
        <v>1903</v>
      </c>
      <c r="G9" s="103">
        <f t="shared" si="0"/>
        <v>57032.909999999996</v>
      </c>
      <c r="H9" s="13"/>
      <c r="I9" s="104">
        <v>21</v>
      </c>
      <c r="J9" s="105">
        <v>2790</v>
      </c>
      <c r="K9" s="106">
        <f t="shared" si="8"/>
        <v>132.85714285714286</v>
      </c>
      <c r="L9" s="107">
        <v>25</v>
      </c>
      <c r="M9" s="105">
        <f t="shared" si="1"/>
        <v>2964.9807692307691</v>
      </c>
      <c r="N9" s="106">
        <f t="shared" si="2"/>
        <v>118.59923076923076</v>
      </c>
      <c r="O9" s="108">
        <f t="shared" si="3"/>
        <v>4</v>
      </c>
      <c r="P9" s="109">
        <f t="shared" si="4"/>
        <v>-14.257912087912104</v>
      </c>
      <c r="Q9" s="110">
        <f t="shared" si="5"/>
        <v>0.89268238213399498</v>
      </c>
      <c r="R9" s="323"/>
      <c r="S9" s="47">
        <v>0.4590277777777777</v>
      </c>
      <c r="T9" s="48">
        <v>0.48576388888888883</v>
      </c>
      <c r="U9" s="111">
        <v>5.2499999999999414</v>
      </c>
      <c r="V9" s="112">
        <v>38.509524643433934</v>
      </c>
      <c r="W9" s="113">
        <v>0.48576388888888883</v>
      </c>
      <c r="X9" s="116">
        <v>0.52499999999999991</v>
      </c>
      <c r="Y9" s="12"/>
      <c r="Z9" s="198"/>
      <c r="AA9" s="332"/>
      <c r="AB9" s="333"/>
      <c r="AC9" s="12"/>
      <c r="AD9" s="198"/>
      <c r="AE9" s="117">
        <f t="shared" si="6"/>
        <v>174.98076923076906</v>
      </c>
      <c r="AF9" s="110">
        <f t="shared" si="7"/>
        <v>1.0627171215880893</v>
      </c>
      <c r="AG9" s="369"/>
    </row>
    <row r="10" spans="1:33" ht="15.75" customHeight="1">
      <c r="A10" s="318"/>
      <c r="B10" s="100" t="s">
        <v>189</v>
      </c>
      <c r="C10" s="371" t="s">
        <v>193</v>
      </c>
      <c r="D10" s="371"/>
      <c r="E10" s="101">
        <v>59.52</v>
      </c>
      <c r="F10" s="102">
        <v>3788</v>
      </c>
      <c r="G10" s="121">
        <f t="shared" si="0"/>
        <v>225461.76000000001</v>
      </c>
      <c r="H10" s="122"/>
      <c r="I10" s="104">
        <v>24</v>
      </c>
      <c r="J10" s="105">
        <v>2000</v>
      </c>
      <c r="K10" s="106">
        <f t="shared" si="8"/>
        <v>83.333333333333329</v>
      </c>
      <c r="L10" s="107">
        <v>24</v>
      </c>
      <c r="M10" s="105">
        <f t="shared" si="1"/>
        <v>1796.6116725059685</v>
      </c>
      <c r="N10" s="106">
        <f t="shared" si="2"/>
        <v>74.858819687748692</v>
      </c>
      <c r="O10" s="108">
        <f t="shared" si="3"/>
        <v>0</v>
      </c>
      <c r="P10" s="109">
        <f t="shared" si="4"/>
        <v>-8.4745136455846364</v>
      </c>
      <c r="Q10" s="110">
        <f t="shared" si="5"/>
        <v>0.89830583625298432</v>
      </c>
      <c r="R10" s="323"/>
      <c r="S10" s="47">
        <v>0.52499999999999991</v>
      </c>
      <c r="T10" s="120">
        <v>0.6128472222222221</v>
      </c>
      <c r="U10" s="111">
        <v>56.499999999999957</v>
      </c>
      <c r="V10" s="112">
        <v>126.50479982854779</v>
      </c>
      <c r="W10" s="113"/>
      <c r="X10" s="116"/>
      <c r="Y10" s="12"/>
      <c r="Z10" s="198"/>
      <c r="AA10" s="332"/>
      <c r="AB10" s="333"/>
      <c r="AC10" s="12"/>
      <c r="AD10" s="198"/>
      <c r="AE10" s="117">
        <f t="shared" si="6"/>
        <v>-203.3883274940315</v>
      </c>
      <c r="AF10" s="110">
        <f t="shared" si="7"/>
        <v>0.89830583625298421</v>
      </c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9">AVERAGE(I5:I20)</f>
        <v>23.333333333333332</v>
      </c>
      <c r="J21" s="137">
        <f t="shared" si="9"/>
        <v>2131.6666666666665</v>
      </c>
      <c r="K21" s="138">
        <f t="shared" ref="K21" si="10">J21/I21</f>
        <v>91.357142857142861</v>
      </c>
      <c r="L21" s="136">
        <f t="shared" ref="L21:M21" si="11">AVERAGE(L5:L20)</f>
        <v>24</v>
      </c>
      <c r="M21" s="137">
        <f t="shared" si="11"/>
        <v>1988.1347501194005</v>
      </c>
      <c r="N21" s="138">
        <f t="shared" ref="N21:N27" si="12">M21/L21</f>
        <v>82.83894792164169</v>
      </c>
      <c r="O21" s="139">
        <f t="shared" ref="O21:O27" si="13">L21-I21</f>
        <v>0.66666666666666785</v>
      </c>
      <c r="P21" s="140">
        <f t="shared" ref="P21:P27" si="14">N21-K21</f>
        <v>-8.518194935501171</v>
      </c>
      <c r="Q21" s="141">
        <f t="shared" ref="Q21:Q27" si="15">N21/K21</f>
        <v>0.90675939867316935</v>
      </c>
      <c r="R21" s="324"/>
      <c r="S21" s="142">
        <v>0.25</v>
      </c>
      <c r="T21" s="143">
        <v>0.6128472222222221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0</v>
      </c>
      <c r="AD21" s="180">
        <f>SUM(AD5:AD20)</f>
        <v>0</v>
      </c>
      <c r="AE21" s="168">
        <f t="shared" ref="AE21:AE27" si="16">M21-J21</f>
        <v>-143.53191654726606</v>
      </c>
      <c r="AF21" s="141">
        <f t="shared" ref="AF21:AF27" si="17">M21/J21</f>
        <v>0.93266681006383134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2667</v>
      </c>
      <c r="G22" s="148">
        <f t="shared" ref="G22:G27" si="18">E22*F22</f>
        <v>97212.150000000009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7" si="19">F22/V22*60</f>
        <v>1898.0558710424932</v>
      </c>
      <c r="N22" s="152">
        <f t="shared" si="12"/>
        <v>94.902793552124663</v>
      </c>
      <c r="O22" s="154">
        <f t="shared" si="13"/>
        <v>0</v>
      </c>
      <c r="P22" s="155">
        <f t="shared" si="14"/>
        <v>-10.097206447875337</v>
      </c>
      <c r="Q22" s="156">
        <f t="shared" si="15"/>
        <v>0.90383612906785393</v>
      </c>
      <c r="R22" s="322">
        <f>Q38</f>
        <v>0.900600185353442</v>
      </c>
      <c r="S22" s="157">
        <v>0.16666666666666666</v>
      </c>
      <c r="T22" s="158">
        <v>0.22520833333333332</v>
      </c>
      <c r="U22" s="159"/>
      <c r="V22" s="160">
        <v>84.30731805176535</v>
      </c>
      <c r="W22" s="97"/>
      <c r="X22" s="98"/>
      <c r="Y22" s="12"/>
      <c r="Z22" s="198"/>
      <c r="AA22" s="325"/>
      <c r="AB22" s="326"/>
      <c r="AC22" s="12"/>
      <c r="AD22" s="198"/>
      <c r="AE22" s="115">
        <f t="shared" si="16"/>
        <v>-201.94412895750679</v>
      </c>
      <c r="AF22" s="156">
        <f t="shared" si="17"/>
        <v>0.90383612906785393</v>
      </c>
      <c r="AG22" s="376">
        <f>AF38</f>
        <v>0.900600185353442</v>
      </c>
    </row>
    <row r="23" spans="1:33" ht="15.75" customHeight="1">
      <c r="A23" s="357"/>
      <c r="B23" s="163" t="s">
        <v>185</v>
      </c>
      <c r="C23" s="330" t="s">
        <v>197</v>
      </c>
      <c r="D23" s="331"/>
      <c r="E23" s="101">
        <v>31.72</v>
      </c>
      <c r="F23" s="111">
        <v>1744</v>
      </c>
      <c r="G23" s="103">
        <f t="shared" si="18"/>
        <v>55319.68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1799.4072198559138</v>
      </c>
      <c r="N23" s="106">
        <f t="shared" si="12"/>
        <v>81.791237266177902</v>
      </c>
      <c r="O23" s="108">
        <f t="shared" si="13"/>
        <v>0</v>
      </c>
      <c r="P23" s="109">
        <f t="shared" si="14"/>
        <v>-9.1178536429130048</v>
      </c>
      <c r="Q23" s="110">
        <f t="shared" si="15"/>
        <v>0.89970360992795695</v>
      </c>
      <c r="R23" s="323"/>
      <c r="S23" s="47">
        <v>0.22847222222222219</v>
      </c>
      <c r="T23" s="48">
        <v>0.26885416666666662</v>
      </c>
      <c r="U23" s="111">
        <v>4.6999999999999753</v>
      </c>
      <c r="V23" s="112">
        <v>58.152484243327066</v>
      </c>
      <c r="W23" s="113"/>
      <c r="X23" s="116"/>
      <c r="Y23" s="12"/>
      <c r="Z23" s="198"/>
      <c r="AA23" s="332"/>
      <c r="AB23" s="333"/>
      <c r="AC23" s="12"/>
      <c r="AD23" s="198"/>
      <c r="AE23" s="117">
        <f t="shared" si="16"/>
        <v>-200.59278014408619</v>
      </c>
      <c r="AF23" s="110">
        <f t="shared" si="17"/>
        <v>0.89970360992795695</v>
      </c>
      <c r="AG23" s="369"/>
    </row>
    <row r="24" spans="1:33" ht="15.75" customHeight="1">
      <c r="A24" s="357"/>
      <c r="B24" s="163" t="s">
        <v>185</v>
      </c>
      <c r="C24" s="330" t="s">
        <v>198</v>
      </c>
      <c r="D24" s="331"/>
      <c r="E24" s="101">
        <v>34.79</v>
      </c>
      <c r="F24" s="111">
        <v>1805</v>
      </c>
      <c r="G24" s="103">
        <f t="shared" si="18"/>
        <v>62795.95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1805.0362389262625</v>
      </c>
      <c r="N24" s="106">
        <f t="shared" si="12"/>
        <v>164.09420353875115</v>
      </c>
      <c r="O24" s="108">
        <f t="shared" si="13"/>
        <v>0</v>
      </c>
      <c r="P24" s="109">
        <f t="shared" si="14"/>
        <v>-17.723978279430668</v>
      </c>
      <c r="Q24" s="110">
        <f t="shared" si="15"/>
        <v>0.90251811946313132</v>
      </c>
      <c r="R24" s="323"/>
      <c r="S24" s="47">
        <v>0.27291666666666664</v>
      </c>
      <c r="T24" s="48">
        <v>0.31457175925925923</v>
      </c>
      <c r="U24" s="111">
        <v>5.8500000000000352</v>
      </c>
      <c r="V24" s="112">
        <v>59.998795406137084</v>
      </c>
      <c r="W24" s="113"/>
      <c r="X24" s="116"/>
      <c r="Y24" s="12"/>
      <c r="Z24" s="198"/>
      <c r="AA24" s="332"/>
      <c r="AB24" s="333"/>
      <c r="AC24" s="12"/>
      <c r="AD24" s="198"/>
      <c r="AE24" s="117">
        <f t="shared" si="16"/>
        <v>-194.96376107373749</v>
      </c>
      <c r="AF24" s="110">
        <f t="shared" si="17"/>
        <v>0.90251811946313121</v>
      </c>
      <c r="AG24" s="369"/>
    </row>
    <row r="25" spans="1:33" ht="15.75" customHeight="1">
      <c r="A25" s="357"/>
      <c r="B25" s="163" t="s">
        <v>185</v>
      </c>
      <c r="C25" s="330" t="s">
        <v>199</v>
      </c>
      <c r="D25" s="331"/>
      <c r="E25" s="101">
        <v>33.200000000000003</v>
      </c>
      <c r="F25" s="111">
        <v>2895</v>
      </c>
      <c r="G25" s="103">
        <f t="shared" si="18"/>
        <v>96114.000000000015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1804.8739328160659</v>
      </c>
      <c r="N25" s="106">
        <f t="shared" si="12"/>
        <v>164.07944843782417</v>
      </c>
      <c r="O25" s="108">
        <f t="shared" si="13"/>
        <v>0</v>
      </c>
      <c r="P25" s="109">
        <f t="shared" si="14"/>
        <v>-17.738733380357644</v>
      </c>
      <c r="Q25" s="110">
        <f t="shared" si="15"/>
        <v>0.90243696640803295</v>
      </c>
      <c r="R25" s="323"/>
      <c r="S25" s="47">
        <v>0.31805555555555554</v>
      </c>
      <c r="T25" s="48">
        <v>0.38488425925925923</v>
      </c>
      <c r="U25" s="111">
        <v>5.0166666666666782</v>
      </c>
      <c r="V25" s="112">
        <v>96.239408659963019</v>
      </c>
      <c r="W25" s="113"/>
      <c r="X25" s="116"/>
      <c r="Y25" s="12"/>
      <c r="Z25" s="198"/>
      <c r="AA25" s="332"/>
      <c r="AB25" s="333"/>
      <c r="AC25" s="12"/>
      <c r="AD25" s="198"/>
      <c r="AE25" s="117">
        <f t="shared" si="16"/>
        <v>-195.12606718393408</v>
      </c>
      <c r="AF25" s="110">
        <f t="shared" si="17"/>
        <v>0.90243696640803295</v>
      </c>
      <c r="AG25" s="369"/>
    </row>
    <row r="26" spans="1:33" ht="15.75" customHeight="1">
      <c r="A26" s="358"/>
      <c r="B26" s="163" t="s">
        <v>185</v>
      </c>
      <c r="C26" s="330" t="s">
        <v>200</v>
      </c>
      <c r="D26" s="331"/>
      <c r="E26" s="101">
        <v>51.44</v>
      </c>
      <c r="F26" s="111">
        <v>2730</v>
      </c>
      <c r="G26" s="103">
        <f t="shared" si="18"/>
        <v>140431.19999999998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1787.441128349365</v>
      </c>
      <c r="N26" s="106">
        <f t="shared" si="12"/>
        <v>94.075848860492897</v>
      </c>
      <c r="O26" s="108">
        <f t="shared" si="13"/>
        <v>0</v>
      </c>
      <c r="P26" s="109">
        <f t="shared" si="14"/>
        <v>-11.187309034243938</v>
      </c>
      <c r="Q26" s="110">
        <f t="shared" si="15"/>
        <v>0.8937205641746826</v>
      </c>
      <c r="R26" s="323"/>
      <c r="S26" s="47">
        <v>0.38888888888888884</v>
      </c>
      <c r="T26" s="48">
        <v>0.45252314814814809</v>
      </c>
      <c r="U26" s="111">
        <v>5.7666666666666355</v>
      </c>
      <c r="V26" s="112">
        <v>91.639381796738206</v>
      </c>
      <c r="W26" s="113">
        <v>0.45252314814814809</v>
      </c>
      <c r="X26" s="116">
        <v>0.49097222222222214</v>
      </c>
      <c r="Y26" s="12"/>
      <c r="Z26" s="198"/>
      <c r="AA26" s="332"/>
      <c r="AB26" s="333"/>
      <c r="AC26" s="12"/>
      <c r="AD26" s="198"/>
      <c r="AE26" s="117">
        <f t="shared" si="16"/>
        <v>-212.55887165063496</v>
      </c>
      <c r="AF26" s="110">
        <f t="shared" si="17"/>
        <v>0.89372056417468249</v>
      </c>
      <c r="AG26" s="369"/>
    </row>
    <row r="27" spans="1:33" ht="15.75" customHeight="1">
      <c r="A27" s="358"/>
      <c r="B27" s="163" t="s">
        <v>185</v>
      </c>
      <c r="C27" s="330" t="s">
        <v>186</v>
      </c>
      <c r="D27" s="331"/>
      <c r="E27" s="101">
        <v>19.7</v>
      </c>
      <c r="F27" s="111">
        <v>1788</v>
      </c>
      <c r="G27" s="121">
        <f t="shared" si="18"/>
        <v>35223.599999999999</v>
      </c>
      <c r="H27" s="122"/>
      <c r="I27" s="107">
        <v>13</v>
      </c>
      <c r="J27" s="105">
        <v>1200</v>
      </c>
      <c r="K27" s="106">
        <f t="shared" si="8"/>
        <v>92.307692307692307</v>
      </c>
      <c r="L27" s="107">
        <v>13</v>
      </c>
      <c r="M27" s="105">
        <f t="shared" si="19"/>
        <v>1081.9677035037926</v>
      </c>
      <c r="N27" s="106">
        <f t="shared" si="12"/>
        <v>83.228284884907126</v>
      </c>
      <c r="O27" s="108">
        <f t="shared" si="13"/>
        <v>0</v>
      </c>
      <c r="P27" s="109">
        <f t="shared" si="14"/>
        <v>-9.0794074227851809</v>
      </c>
      <c r="Q27" s="110">
        <f t="shared" si="15"/>
        <v>0.90163975291982723</v>
      </c>
      <c r="R27" s="323"/>
      <c r="S27" s="47">
        <v>0.49097222222222214</v>
      </c>
      <c r="T27" s="120">
        <v>0.5598263888888888</v>
      </c>
      <c r="U27" s="111">
        <v>55.366666666666632</v>
      </c>
      <c r="V27" s="112">
        <v>99.152682332928762</v>
      </c>
      <c r="W27" s="113"/>
      <c r="X27" s="116"/>
      <c r="Y27" s="12"/>
      <c r="Z27" s="198"/>
      <c r="AA27" s="332"/>
      <c r="AB27" s="333"/>
      <c r="AC27" s="12"/>
      <c r="AD27" s="198"/>
      <c r="AE27" s="117">
        <f t="shared" si="16"/>
        <v>-118.03229649620744</v>
      </c>
      <c r="AF27" s="110">
        <f t="shared" si="17"/>
        <v>0.90163975291982712</v>
      </c>
      <c r="AG27" s="369"/>
    </row>
    <row r="28" spans="1:33" ht="15.75" customHeight="1">
      <c r="A28" s="358"/>
      <c r="B28" s="163"/>
      <c r="C28" s="330"/>
      <c r="D28" s="33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12"/>
      <c r="Z28" s="198"/>
      <c r="AA28" s="332"/>
      <c r="AB28" s="333"/>
      <c r="AC28" s="12"/>
      <c r="AD28" s="198"/>
      <c r="AE28" s="117"/>
      <c r="AF28" s="110"/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20">AVERAGE(I22:I37)</f>
        <v>16</v>
      </c>
      <c r="J38" s="137">
        <f t="shared" si="20"/>
        <v>1883.3333333333333</v>
      </c>
      <c r="K38" s="138">
        <f t="shared" ref="K38" si="21">J38/I38</f>
        <v>117.70833333333333</v>
      </c>
      <c r="L38" s="136">
        <f t="shared" ref="L38:M38" si="22">AVERAGE(L22:L37)</f>
        <v>16</v>
      </c>
      <c r="M38" s="137">
        <f t="shared" si="22"/>
        <v>1696.1303490823157</v>
      </c>
      <c r="N38" s="138">
        <f t="shared" ref="N38:N44" si="23">M38/L38</f>
        <v>106.00814681764473</v>
      </c>
      <c r="O38" s="139">
        <f t="shared" ref="O38:O44" si="24">L38-I38</f>
        <v>0</v>
      </c>
      <c r="P38" s="140">
        <f t="shared" ref="P38:P44" si="25">N38-K38</f>
        <v>-11.7001865156886</v>
      </c>
      <c r="Q38" s="141">
        <f t="shared" ref="Q38:Q44" si="26">N38/K38</f>
        <v>0.900600185353442</v>
      </c>
      <c r="R38" s="324"/>
      <c r="S38" s="142">
        <v>0.16666666666666666</v>
      </c>
      <c r="T38" s="143">
        <v>0.5598263888888888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0</v>
      </c>
      <c r="AD38" s="180">
        <f>SUM(AD22:AD37)</f>
        <v>0</v>
      </c>
      <c r="AE38" s="168">
        <f t="shared" ref="AE38:AE44" si="27">M38-J38</f>
        <v>-187.2029842510176</v>
      </c>
      <c r="AF38" s="141">
        <f t="shared" ref="AF38:AF44" si="28">M38/J38</f>
        <v>0.900600185353442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1764</v>
      </c>
      <c r="G39" s="148">
        <f t="shared" ref="G39:G44" si="29">E39*F39</f>
        <v>34750.799999999996</v>
      </c>
      <c r="H39" s="149">
        <v>2</v>
      </c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4" si="30">F39/V39*60</f>
        <v>1081.9677035037926</v>
      </c>
      <c r="N39" s="152">
        <f t="shared" si="23"/>
        <v>83.228284884907126</v>
      </c>
      <c r="O39" s="154">
        <f t="shared" si="24"/>
        <v>0</v>
      </c>
      <c r="P39" s="155">
        <f t="shared" si="25"/>
        <v>-9.0794074227851809</v>
      </c>
      <c r="Q39" s="156">
        <f t="shared" si="26"/>
        <v>0.90163975291982723</v>
      </c>
      <c r="R39" s="322">
        <f>Q55</f>
        <v>0.89607273196273274</v>
      </c>
      <c r="S39" s="157">
        <v>0.16666666666666666</v>
      </c>
      <c r="T39" s="158">
        <v>0.2345949074074074</v>
      </c>
      <c r="U39" s="159"/>
      <c r="V39" s="160">
        <v>97.821773845238454</v>
      </c>
      <c r="W39" s="158"/>
      <c r="X39" s="169"/>
      <c r="Y39" s="12"/>
      <c r="Z39" s="198"/>
      <c r="AA39" s="325"/>
      <c r="AB39" s="326"/>
      <c r="AC39" s="12"/>
      <c r="AD39" s="198"/>
      <c r="AE39" s="115">
        <f t="shared" si="27"/>
        <v>-118.03229649620744</v>
      </c>
      <c r="AF39" s="156">
        <f t="shared" si="28"/>
        <v>0.90163975291982712</v>
      </c>
      <c r="AG39" s="327">
        <f>AF55</f>
        <v>0.89607273196273285</v>
      </c>
    </row>
    <row r="40" spans="1:33" ht="15.75" customHeight="1">
      <c r="A40" s="318"/>
      <c r="B40" s="163" t="s">
        <v>189</v>
      </c>
      <c r="C40" s="330" t="s">
        <v>205</v>
      </c>
      <c r="D40" s="331"/>
      <c r="E40" s="101">
        <v>53.76</v>
      </c>
      <c r="F40" s="102">
        <v>2434</v>
      </c>
      <c r="G40" s="103">
        <f t="shared" si="29"/>
        <v>130851.84</v>
      </c>
      <c r="H40" s="26"/>
      <c r="I40" s="104">
        <v>20</v>
      </c>
      <c r="J40" s="105">
        <v>2000</v>
      </c>
      <c r="K40" s="106">
        <f t="shared" si="8"/>
        <v>100</v>
      </c>
      <c r="L40" s="107">
        <v>20</v>
      </c>
      <c r="M40" s="105">
        <f t="shared" si="30"/>
        <v>1788.5672514041898</v>
      </c>
      <c r="N40" s="106">
        <f t="shared" si="23"/>
        <v>89.428362570209487</v>
      </c>
      <c r="O40" s="108">
        <f t="shared" si="24"/>
        <v>0</v>
      </c>
      <c r="P40" s="109">
        <f t="shared" si="25"/>
        <v>-10.571637429790513</v>
      </c>
      <c r="Q40" s="110">
        <f t="shared" si="26"/>
        <v>0.89428362570209485</v>
      </c>
      <c r="R40" s="323"/>
      <c r="S40" s="47">
        <v>0.23749999999999999</v>
      </c>
      <c r="T40" s="48">
        <v>0.29420138888888886</v>
      </c>
      <c r="U40" s="111">
        <v>5</v>
      </c>
      <c r="V40" s="112">
        <v>81.651947884735762</v>
      </c>
      <c r="W40" s="113"/>
      <c r="X40" s="116"/>
      <c r="Y40" s="12"/>
      <c r="Z40" s="198"/>
      <c r="AA40" s="332"/>
      <c r="AB40" s="333"/>
      <c r="AC40" s="12"/>
      <c r="AD40" s="198"/>
      <c r="AE40" s="117">
        <f t="shared" si="27"/>
        <v>-211.43274859581015</v>
      </c>
      <c r="AF40" s="110">
        <f t="shared" si="28"/>
        <v>0.89428362570209496</v>
      </c>
      <c r="AG40" s="328"/>
    </row>
    <row r="41" spans="1:33" ht="15.75" customHeight="1">
      <c r="A41" s="318"/>
      <c r="B41" s="163" t="s">
        <v>189</v>
      </c>
      <c r="C41" s="330" t="s">
        <v>206</v>
      </c>
      <c r="D41" s="331"/>
      <c r="E41" s="101">
        <v>71.55</v>
      </c>
      <c r="F41" s="102">
        <v>1786</v>
      </c>
      <c r="G41" s="103">
        <f t="shared" si="29"/>
        <v>127788.29999999999</v>
      </c>
      <c r="H41" s="26"/>
      <c r="I41" s="104">
        <v>22</v>
      </c>
      <c r="J41" s="105">
        <v>2000</v>
      </c>
      <c r="K41" s="106">
        <f t="shared" si="8"/>
        <v>90.909090909090907</v>
      </c>
      <c r="L41" s="107">
        <v>22</v>
      </c>
      <c r="M41" s="105">
        <f t="shared" si="30"/>
        <v>1786.7254554985764</v>
      </c>
      <c r="N41" s="106">
        <f t="shared" si="23"/>
        <v>81.214793431753478</v>
      </c>
      <c r="O41" s="108">
        <f t="shared" si="24"/>
        <v>0</v>
      </c>
      <c r="P41" s="109">
        <f t="shared" si="25"/>
        <v>-9.6942974773374289</v>
      </c>
      <c r="Q41" s="110">
        <f t="shared" si="26"/>
        <v>0.89336272774928827</v>
      </c>
      <c r="R41" s="323"/>
      <c r="S41" s="47">
        <v>0.29791666666666666</v>
      </c>
      <c r="T41" s="48">
        <v>0.33956018518518516</v>
      </c>
      <c r="U41" s="111">
        <v>5.3500000000000369</v>
      </c>
      <c r="V41" s="112">
        <v>59.975638490076562</v>
      </c>
      <c r="W41" s="113"/>
      <c r="X41" s="116"/>
      <c r="Y41" s="12"/>
      <c r="Z41" s="198"/>
      <c r="AA41" s="332"/>
      <c r="AB41" s="333"/>
      <c r="AC41" s="12"/>
      <c r="AD41" s="198"/>
      <c r="AE41" s="117">
        <f t="shared" si="27"/>
        <v>-213.27454450142363</v>
      </c>
      <c r="AF41" s="110">
        <f t="shared" si="28"/>
        <v>0.89336272774928815</v>
      </c>
      <c r="AG41" s="328"/>
    </row>
    <row r="42" spans="1:33" ht="15.75" customHeight="1">
      <c r="A42" s="318"/>
      <c r="B42" s="163" t="s">
        <v>189</v>
      </c>
      <c r="C42" s="330" t="s">
        <v>207</v>
      </c>
      <c r="D42" s="331"/>
      <c r="E42" s="101">
        <v>58.67</v>
      </c>
      <c r="F42" s="102">
        <v>2895</v>
      </c>
      <c r="G42" s="103">
        <f t="shared" si="29"/>
        <v>169849.65</v>
      </c>
      <c r="H42" s="26"/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1787.927005255608</v>
      </c>
      <c r="N42" s="106">
        <f t="shared" si="23"/>
        <v>77.73595675024383</v>
      </c>
      <c r="O42" s="108">
        <f t="shared" si="24"/>
        <v>0</v>
      </c>
      <c r="P42" s="109">
        <f t="shared" si="25"/>
        <v>-9.2205649888866077</v>
      </c>
      <c r="Q42" s="110">
        <f t="shared" si="26"/>
        <v>0.893963502627804</v>
      </c>
      <c r="R42" s="323"/>
      <c r="S42" s="47">
        <v>0.34305555555555556</v>
      </c>
      <c r="T42" s="48">
        <v>0.41052083333333333</v>
      </c>
      <c r="U42" s="111">
        <v>5.0333333333333741</v>
      </c>
      <c r="V42" s="112">
        <v>97.151617202161603</v>
      </c>
      <c r="W42" s="113"/>
      <c r="X42" s="116"/>
      <c r="Y42" s="12"/>
      <c r="Z42" s="198"/>
      <c r="AA42" s="332"/>
      <c r="AB42" s="333"/>
      <c r="AC42" s="12"/>
      <c r="AD42" s="198"/>
      <c r="AE42" s="117">
        <f t="shared" si="27"/>
        <v>-212.07299474439196</v>
      </c>
      <c r="AF42" s="110">
        <f t="shared" si="28"/>
        <v>0.893963502627804</v>
      </c>
      <c r="AG42" s="328"/>
    </row>
    <row r="43" spans="1:33" ht="15.75" customHeight="1">
      <c r="A43" s="318"/>
      <c r="B43" s="163" t="s">
        <v>189</v>
      </c>
      <c r="C43" s="330" t="s">
        <v>208</v>
      </c>
      <c r="D43" s="331"/>
      <c r="E43" s="101">
        <v>59.54</v>
      </c>
      <c r="F43" s="102">
        <v>2208</v>
      </c>
      <c r="G43" s="103">
        <f t="shared" si="29"/>
        <v>131464.32000000001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1798.0815964524681</v>
      </c>
      <c r="N43" s="106">
        <f t="shared" si="23"/>
        <v>78.177460715324699</v>
      </c>
      <c r="O43" s="108">
        <f t="shared" si="24"/>
        <v>0</v>
      </c>
      <c r="P43" s="109">
        <f t="shared" si="25"/>
        <v>-8.7790610238057383</v>
      </c>
      <c r="Q43" s="110">
        <f t="shared" si="26"/>
        <v>0.89904079822623406</v>
      </c>
      <c r="R43" s="323"/>
      <c r="S43" s="47">
        <v>0.41388888888888886</v>
      </c>
      <c r="T43" s="48">
        <v>0.46504629629629629</v>
      </c>
      <c r="U43" s="111">
        <v>4.8499999999999588</v>
      </c>
      <c r="V43" s="112">
        <v>73.678525079939035</v>
      </c>
      <c r="W43" s="113">
        <v>0.46504629629629629</v>
      </c>
      <c r="X43" s="116">
        <v>0.50347222222222221</v>
      </c>
      <c r="Y43" s="12"/>
      <c r="Z43" s="198"/>
      <c r="AA43" s="332"/>
      <c r="AB43" s="333"/>
      <c r="AC43" s="12"/>
      <c r="AD43" s="198"/>
      <c r="AE43" s="117">
        <f t="shared" si="27"/>
        <v>-201.91840354753185</v>
      </c>
      <c r="AF43" s="110">
        <f t="shared" si="28"/>
        <v>0.89904079822623406</v>
      </c>
      <c r="AG43" s="328"/>
    </row>
    <row r="44" spans="1:33" ht="15.75" customHeight="1">
      <c r="A44" s="318"/>
      <c r="B44" s="163" t="s">
        <v>189</v>
      </c>
      <c r="C44" s="330" t="s">
        <v>209</v>
      </c>
      <c r="D44" s="331"/>
      <c r="E44" s="101">
        <v>61.09</v>
      </c>
      <c r="F44" s="102">
        <v>2620</v>
      </c>
      <c r="G44" s="121">
        <f t="shared" si="29"/>
        <v>160055.80000000002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30"/>
        <v>1792.7455858679723</v>
      </c>
      <c r="N44" s="106">
        <f t="shared" si="23"/>
        <v>89.63727929339862</v>
      </c>
      <c r="O44" s="108">
        <f t="shared" si="24"/>
        <v>0</v>
      </c>
      <c r="P44" s="109">
        <f t="shared" si="25"/>
        <v>-10.36272070660138</v>
      </c>
      <c r="Q44" s="110">
        <f t="shared" si="26"/>
        <v>0.8963727929339862</v>
      </c>
      <c r="R44" s="323"/>
      <c r="S44" s="47">
        <v>0.50347222222222221</v>
      </c>
      <c r="T44" s="120">
        <v>0.56436342592592592</v>
      </c>
      <c r="U44" s="111">
        <v>55.333333333333321</v>
      </c>
      <c r="V44" s="112">
        <v>87.68673103377931</v>
      </c>
      <c r="W44" s="113"/>
      <c r="X44" s="116"/>
      <c r="Y44" s="12"/>
      <c r="Z44" s="198"/>
      <c r="AA44" s="332"/>
      <c r="AB44" s="333"/>
      <c r="AC44" s="12"/>
      <c r="AD44" s="198"/>
      <c r="AE44" s="117">
        <f t="shared" si="27"/>
        <v>-207.2544141320277</v>
      </c>
      <c r="AF44" s="110">
        <f t="shared" si="28"/>
        <v>0.8963727929339862</v>
      </c>
      <c r="AG44" s="328"/>
    </row>
    <row r="45" spans="1:33" ht="15.75" customHeight="1">
      <c r="A45" s="318"/>
      <c r="B45" s="163"/>
      <c r="C45" s="330"/>
      <c r="D45" s="33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3"/>
      <c r="S45" s="119"/>
      <c r="T45" s="120"/>
      <c r="U45" s="111"/>
      <c r="V45" s="112"/>
      <c r="W45" s="120"/>
      <c r="X45" s="189"/>
      <c r="Y45" s="12"/>
      <c r="Z45" s="198"/>
      <c r="AA45" s="332"/>
      <c r="AB45" s="333"/>
      <c r="AC45" s="12"/>
      <c r="AD45" s="198"/>
      <c r="AE45" s="117"/>
      <c r="AF45" s="110"/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31">AVERAGE(I39:I54)</f>
        <v>20.166666666666668</v>
      </c>
      <c r="J55" s="137">
        <f t="shared" si="31"/>
        <v>1866.6666666666667</v>
      </c>
      <c r="K55" s="138">
        <f t="shared" ref="K55" si="32">J55/I55</f>
        <v>92.561983471074385</v>
      </c>
      <c r="L55" s="136">
        <f t="shared" ref="L55:M55" si="33">AVERAGE(L39:L54)</f>
        <v>20.166666666666668</v>
      </c>
      <c r="M55" s="137">
        <f t="shared" si="33"/>
        <v>1672.6690996637681</v>
      </c>
      <c r="N55" s="138">
        <f t="shared" ref="N55:N63" si="34">M55/L55</f>
        <v>82.942269404814937</v>
      </c>
      <c r="O55" s="139">
        <f t="shared" ref="O55:O63" si="35">L55-I55</f>
        <v>0</v>
      </c>
      <c r="P55" s="140">
        <f t="shared" ref="P55:P63" si="36">N55-K55</f>
        <v>-9.6197140662594478</v>
      </c>
      <c r="Q55" s="141">
        <f t="shared" ref="Q55:Q63" si="37">N55/K55</f>
        <v>0.89607273196273274</v>
      </c>
      <c r="R55" s="324"/>
      <c r="S55" s="142">
        <v>0.16666666666666666</v>
      </c>
      <c r="T55" s="143">
        <v>0.56436342592592592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0</v>
      </c>
      <c r="AD55" s="191">
        <f>SUM(AD39:AD54)</f>
        <v>0</v>
      </c>
      <c r="AE55" s="168">
        <f t="shared" ref="AE55:AE63" si="38">M55-J55</f>
        <v>-193.99756700289868</v>
      </c>
      <c r="AF55" s="141">
        <f t="shared" ref="AF55:AF63" si="39">M55/J55</f>
        <v>0.89607273196273285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2397</v>
      </c>
      <c r="G56" s="148">
        <f t="shared" ref="G56:G63" si="40">E56*F56</f>
        <v>69177.42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3" si="41">F56/V56*60</f>
        <v>3188.2379423240091</v>
      </c>
      <c r="N56" s="152">
        <f t="shared" si="34"/>
        <v>167.80199696442153</v>
      </c>
      <c r="O56" s="154">
        <f t="shared" si="35"/>
        <v>0</v>
      </c>
      <c r="P56" s="155">
        <f t="shared" si="36"/>
        <v>-21.671687246104796</v>
      </c>
      <c r="Q56" s="156">
        <f t="shared" si="37"/>
        <v>0.88562165064555798</v>
      </c>
      <c r="R56" s="322">
        <f>Q72</f>
        <v>0.89527395954108102</v>
      </c>
      <c r="S56" s="157">
        <v>0.16666666666666666</v>
      </c>
      <c r="T56" s="158">
        <v>0.19798611111111108</v>
      </c>
      <c r="U56" s="159"/>
      <c r="V56" s="160">
        <v>45.109556627120803</v>
      </c>
      <c r="W56" s="158"/>
      <c r="X56" s="169"/>
      <c r="Y56" s="12"/>
      <c r="Z56" s="198"/>
      <c r="AA56" s="325"/>
      <c r="AB56" s="326"/>
      <c r="AC56" s="12"/>
      <c r="AD56" s="198"/>
      <c r="AE56" s="115">
        <f t="shared" si="38"/>
        <v>-411.76205767599095</v>
      </c>
      <c r="AF56" s="156">
        <f t="shared" si="39"/>
        <v>0.88562165064555809</v>
      </c>
      <c r="AG56" s="327">
        <f>AF72</f>
        <v>0.89527395954108091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3255</v>
      </c>
      <c r="G57" s="103">
        <f t="shared" si="40"/>
        <v>101263.05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3185.6758680766475</v>
      </c>
      <c r="N57" s="106">
        <f t="shared" si="34"/>
        <v>167.6671509514025</v>
      </c>
      <c r="O57" s="108">
        <f t="shared" si="35"/>
        <v>0</v>
      </c>
      <c r="P57" s="109">
        <f t="shared" si="36"/>
        <v>-21.806533259123825</v>
      </c>
      <c r="Q57" s="110">
        <f t="shared" si="37"/>
        <v>0.88490996335462424</v>
      </c>
      <c r="R57" s="323"/>
      <c r="S57" s="47">
        <v>0.20138888888888887</v>
      </c>
      <c r="T57" s="48">
        <v>0.2439583333333333</v>
      </c>
      <c r="U57" s="111">
        <v>4.9000000000000066</v>
      </c>
      <c r="V57" s="112">
        <v>61.305672041867965</v>
      </c>
      <c r="W57" s="113"/>
      <c r="X57" s="116"/>
      <c r="Y57" s="12"/>
      <c r="Z57" s="198"/>
      <c r="AA57" s="332"/>
      <c r="AB57" s="333"/>
      <c r="AC57" s="12"/>
      <c r="AD57" s="198"/>
      <c r="AE57" s="117">
        <f t="shared" si="38"/>
        <v>-414.32413192335252</v>
      </c>
      <c r="AF57" s="110">
        <f t="shared" si="39"/>
        <v>0.88490996335462435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1524</v>
      </c>
      <c r="G58" s="103">
        <f t="shared" si="40"/>
        <v>59420.76</v>
      </c>
      <c r="H58" s="26"/>
      <c r="I58" s="104">
        <v>19</v>
      </c>
      <c r="J58" s="105">
        <v>3600</v>
      </c>
      <c r="K58" s="106">
        <f t="shared" si="42"/>
        <v>189.47368421052633</v>
      </c>
      <c r="L58" s="107">
        <v>19</v>
      </c>
      <c r="M58" s="105">
        <f t="shared" si="41"/>
        <v>3184.3444953908097</v>
      </c>
      <c r="N58" s="106">
        <f t="shared" si="34"/>
        <v>167.59707870477945</v>
      </c>
      <c r="O58" s="108">
        <f t="shared" si="35"/>
        <v>0</v>
      </c>
      <c r="P58" s="109">
        <f t="shared" si="36"/>
        <v>-21.87660550574688</v>
      </c>
      <c r="Q58" s="110">
        <f t="shared" si="37"/>
        <v>0.8845401376085581</v>
      </c>
      <c r="R58" s="323"/>
      <c r="S58" s="47">
        <v>0.24791666666666665</v>
      </c>
      <c r="T58" s="48">
        <v>0.26784722222222218</v>
      </c>
      <c r="U58" s="111">
        <v>5.7000000000000117</v>
      </c>
      <c r="V58" s="112">
        <v>28.715486070164562</v>
      </c>
      <c r="W58" s="113"/>
      <c r="X58" s="116"/>
      <c r="Y58" s="12"/>
      <c r="Z58" s="198"/>
      <c r="AA58" s="332"/>
      <c r="AB58" s="333"/>
      <c r="AC58" s="12"/>
      <c r="AD58" s="198"/>
      <c r="AE58" s="117">
        <f t="shared" si="38"/>
        <v>-415.6555046091903</v>
      </c>
      <c r="AF58" s="110">
        <f t="shared" si="39"/>
        <v>0.88454013760855821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5400</v>
      </c>
      <c r="G59" s="103">
        <f t="shared" si="40"/>
        <v>193806</v>
      </c>
      <c r="H59" s="26"/>
      <c r="I59" s="104">
        <v>19</v>
      </c>
      <c r="J59" s="105">
        <v>3600</v>
      </c>
      <c r="K59" s="106">
        <f t="shared" si="42"/>
        <v>189.47368421052633</v>
      </c>
      <c r="L59" s="107">
        <v>19</v>
      </c>
      <c r="M59" s="105">
        <f t="shared" si="41"/>
        <v>3185.5262249452721</v>
      </c>
      <c r="N59" s="106">
        <f t="shared" si="34"/>
        <v>167.65927499711958</v>
      </c>
      <c r="O59" s="108">
        <f t="shared" si="35"/>
        <v>0</v>
      </c>
      <c r="P59" s="109">
        <f t="shared" si="36"/>
        <v>-21.814409213406748</v>
      </c>
      <c r="Q59" s="110">
        <f t="shared" si="37"/>
        <v>0.88486839581813104</v>
      </c>
      <c r="R59" s="323"/>
      <c r="S59" s="47">
        <v>0.27152777777777776</v>
      </c>
      <c r="T59" s="48">
        <v>0.34215277777777775</v>
      </c>
      <c r="U59" s="111">
        <v>5.3000000000000291</v>
      </c>
      <c r="V59" s="112">
        <v>101.71004007526774</v>
      </c>
      <c r="W59" s="113"/>
      <c r="X59" s="116"/>
      <c r="Y59" s="12"/>
      <c r="Z59" s="198"/>
      <c r="AA59" s="332"/>
      <c r="AB59" s="333"/>
      <c r="AC59" s="12"/>
      <c r="AD59" s="198"/>
      <c r="AE59" s="199">
        <f t="shared" si="38"/>
        <v>-414.47377505472787</v>
      </c>
      <c r="AF59" s="200">
        <f t="shared" si="39"/>
        <v>0.88486839581813115</v>
      </c>
      <c r="AG59" s="328"/>
    </row>
    <row r="60" spans="1:33" ht="15.75" customHeight="1">
      <c r="A60" s="358"/>
      <c r="B60" s="100" t="s">
        <v>211</v>
      </c>
      <c r="C60" s="371" t="s">
        <v>216</v>
      </c>
      <c r="D60" s="371"/>
      <c r="E60" s="101">
        <v>43.96</v>
      </c>
      <c r="F60" s="105">
        <v>2141</v>
      </c>
      <c r="G60" s="103">
        <f t="shared" si="40"/>
        <v>94118.36</v>
      </c>
      <c r="H60" s="13"/>
      <c r="I60" s="104">
        <v>24</v>
      </c>
      <c r="J60" s="105">
        <v>3600</v>
      </c>
      <c r="K60" s="106">
        <f t="shared" si="42"/>
        <v>150</v>
      </c>
      <c r="L60" s="107">
        <v>24</v>
      </c>
      <c r="M60" s="105">
        <f t="shared" si="41"/>
        <v>3260.9531485149409</v>
      </c>
      <c r="N60" s="106">
        <f t="shared" si="34"/>
        <v>135.87304785478921</v>
      </c>
      <c r="O60" s="108">
        <f t="shared" si="35"/>
        <v>0</v>
      </c>
      <c r="P60" s="109">
        <f t="shared" si="36"/>
        <v>-14.126952145210794</v>
      </c>
      <c r="Q60" s="110">
        <f t="shared" si="37"/>
        <v>0.90582031903192806</v>
      </c>
      <c r="R60" s="323"/>
      <c r="S60" s="47">
        <v>0.34513888888888888</v>
      </c>
      <c r="T60" s="48">
        <v>0.3724884259259259</v>
      </c>
      <c r="U60" s="111">
        <v>5</v>
      </c>
      <c r="V60" s="112">
        <v>39.39339026029905</v>
      </c>
      <c r="W60" s="113"/>
      <c r="X60" s="116"/>
      <c r="Y60" s="12"/>
      <c r="Z60" s="198"/>
      <c r="AA60" s="332"/>
      <c r="AB60" s="333"/>
      <c r="AC60" s="12"/>
      <c r="AD60" s="198"/>
      <c r="AE60" s="199">
        <f t="shared" si="38"/>
        <v>-339.04685148505905</v>
      </c>
      <c r="AF60" s="200">
        <f t="shared" si="39"/>
        <v>0.90582031903192806</v>
      </c>
      <c r="AG60" s="328"/>
    </row>
    <row r="61" spans="1:33" ht="15.75" customHeight="1">
      <c r="A61" s="358"/>
      <c r="B61" s="100" t="s">
        <v>211</v>
      </c>
      <c r="C61" s="371" t="s">
        <v>217</v>
      </c>
      <c r="D61" s="371"/>
      <c r="E61" s="101">
        <v>46.93</v>
      </c>
      <c r="F61" s="105">
        <v>1755</v>
      </c>
      <c r="G61" s="121">
        <f t="shared" si="40"/>
        <v>82362.149999999994</v>
      </c>
      <c r="H61" s="122"/>
      <c r="I61" s="104">
        <v>24</v>
      </c>
      <c r="J61" s="105">
        <v>3600</v>
      </c>
      <c r="K61" s="106">
        <f t="shared" si="42"/>
        <v>150</v>
      </c>
      <c r="L61" s="107">
        <v>24</v>
      </c>
      <c r="M61" s="105">
        <f t="shared" si="41"/>
        <v>3260.5808943134812</v>
      </c>
      <c r="N61" s="106">
        <f t="shared" si="34"/>
        <v>135.85753726306172</v>
      </c>
      <c r="O61" s="108">
        <f t="shared" si="35"/>
        <v>0</v>
      </c>
      <c r="P61" s="109">
        <f t="shared" si="36"/>
        <v>-14.142462736938285</v>
      </c>
      <c r="Q61" s="110">
        <f t="shared" si="37"/>
        <v>0.90571691508707808</v>
      </c>
      <c r="R61" s="323"/>
      <c r="S61" s="47">
        <v>0.37638888888888888</v>
      </c>
      <c r="T61" s="120">
        <v>0.39880787037037035</v>
      </c>
      <c r="U61" s="111">
        <v>5.616666666666692</v>
      </c>
      <c r="V61" s="112">
        <v>32.294858926409503</v>
      </c>
      <c r="W61" s="113"/>
      <c r="X61" s="116"/>
      <c r="Y61" s="12"/>
      <c r="Z61" s="198"/>
      <c r="AA61" s="332"/>
      <c r="AB61" s="333"/>
      <c r="AC61" s="12"/>
      <c r="AD61" s="198"/>
      <c r="AE61" s="199">
        <f t="shared" si="38"/>
        <v>-339.41910568651883</v>
      </c>
      <c r="AF61" s="200">
        <f t="shared" si="39"/>
        <v>0.90571691508707808</v>
      </c>
      <c r="AG61" s="328"/>
    </row>
    <row r="62" spans="1:33" ht="15.75" customHeight="1">
      <c r="A62" s="358"/>
      <c r="B62" s="100" t="s">
        <v>211</v>
      </c>
      <c r="C62" s="371" t="s">
        <v>218</v>
      </c>
      <c r="D62" s="371"/>
      <c r="E62" s="101">
        <v>38.479999999999997</v>
      </c>
      <c r="F62" s="105">
        <v>4610</v>
      </c>
      <c r="G62" s="121">
        <f t="shared" si="40"/>
        <v>177392.8</v>
      </c>
      <c r="H62" s="62"/>
      <c r="I62" s="104">
        <v>20</v>
      </c>
      <c r="J62" s="105">
        <v>3600</v>
      </c>
      <c r="K62" s="106">
        <f t="shared" si="42"/>
        <v>180</v>
      </c>
      <c r="L62" s="107">
        <v>20</v>
      </c>
      <c r="M62" s="105">
        <f t="shared" si="41"/>
        <v>3260.5565221447591</v>
      </c>
      <c r="N62" s="106">
        <f t="shared" si="34"/>
        <v>163.02782610723796</v>
      </c>
      <c r="O62" s="123">
        <f t="shared" si="35"/>
        <v>0</v>
      </c>
      <c r="P62" s="124">
        <f t="shared" si="36"/>
        <v>-16.972173892762044</v>
      </c>
      <c r="Q62" s="125">
        <f t="shared" si="37"/>
        <v>0.90571014504021086</v>
      </c>
      <c r="R62" s="323"/>
      <c r="S62" s="47">
        <v>0.40208333333333329</v>
      </c>
      <c r="T62" s="120">
        <v>0.46098379629629627</v>
      </c>
      <c r="U62" s="111">
        <v>4.7166666666666313</v>
      </c>
      <c r="V62" s="112">
        <v>84.832143875259518</v>
      </c>
      <c r="W62" s="113">
        <v>0.46098379629629627</v>
      </c>
      <c r="X62" s="116">
        <v>0.49861111111111106</v>
      </c>
      <c r="Y62" s="12"/>
      <c r="Z62" s="198"/>
      <c r="AA62" s="332"/>
      <c r="AB62" s="333"/>
      <c r="AC62" s="12"/>
      <c r="AD62" s="198"/>
      <c r="AE62" s="199">
        <f t="shared" si="38"/>
        <v>-339.44347785524087</v>
      </c>
      <c r="AF62" s="200">
        <f t="shared" si="39"/>
        <v>0.90571014504021086</v>
      </c>
      <c r="AG62" s="328"/>
    </row>
    <row r="63" spans="1:33" ht="15.75" customHeight="1">
      <c r="A63" s="358"/>
      <c r="B63" s="100" t="s">
        <v>211</v>
      </c>
      <c r="C63" s="371" t="s">
        <v>219</v>
      </c>
      <c r="D63" s="371"/>
      <c r="E63" s="101">
        <v>37.799999999999997</v>
      </c>
      <c r="F63" s="105">
        <v>7465</v>
      </c>
      <c r="G63" s="121">
        <f t="shared" si="40"/>
        <v>282177</v>
      </c>
      <c r="H63" s="62"/>
      <c r="I63" s="104">
        <v>21</v>
      </c>
      <c r="J63" s="105">
        <v>3600</v>
      </c>
      <c r="K63" s="106">
        <f t="shared" si="42"/>
        <v>171.42857142857142</v>
      </c>
      <c r="L63" s="107">
        <v>21</v>
      </c>
      <c r="M63" s="105">
        <f t="shared" si="41"/>
        <v>3258.0149390732145</v>
      </c>
      <c r="N63" s="106">
        <f t="shared" si="34"/>
        <v>155.14356852729594</v>
      </c>
      <c r="O63" s="123">
        <f t="shared" si="35"/>
        <v>0</v>
      </c>
      <c r="P63" s="124">
        <f t="shared" si="36"/>
        <v>-16.285002901275476</v>
      </c>
      <c r="Q63" s="125">
        <f t="shared" si="37"/>
        <v>0.90500414974255972</v>
      </c>
      <c r="R63" s="323"/>
      <c r="S63" s="47">
        <v>0.49861111111111106</v>
      </c>
      <c r="T63" s="120">
        <v>0.59407407407407398</v>
      </c>
      <c r="U63" s="111">
        <v>55</v>
      </c>
      <c r="V63" s="112">
        <v>137.47634936487157</v>
      </c>
      <c r="W63" s="113"/>
      <c r="X63" s="116"/>
      <c r="Y63" s="12"/>
      <c r="Z63" s="198"/>
      <c r="AA63" s="332"/>
      <c r="AB63" s="333"/>
      <c r="AC63" s="12"/>
      <c r="AD63" s="198"/>
      <c r="AE63" s="199">
        <f t="shared" si="38"/>
        <v>-341.98506092678554</v>
      </c>
      <c r="AF63" s="200">
        <f t="shared" si="39"/>
        <v>0.9050041497425596</v>
      </c>
      <c r="AG63" s="328"/>
    </row>
    <row r="64" spans="1:33" ht="15.75" customHeight="1">
      <c r="A64" s="358"/>
      <c r="B64" s="100"/>
      <c r="C64" s="371"/>
      <c r="D64" s="371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13"/>
      <c r="X64" s="116"/>
      <c r="Y64" s="12"/>
      <c r="Z64" s="198"/>
      <c r="AA64" s="332"/>
      <c r="AB64" s="333"/>
      <c r="AC64" s="12"/>
      <c r="AD64" s="198"/>
      <c r="AE64" s="199"/>
      <c r="AF64" s="200"/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43">AVERAGE(I56:I71)</f>
        <v>20.625</v>
      </c>
      <c r="J72" s="137">
        <f t="shared" si="43"/>
        <v>3600</v>
      </c>
      <c r="K72" s="138">
        <f t="shared" ref="K72:K74" si="44">J72/I72</f>
        <v>174.54545454545453</v>
      </c>
      <c r="L72" s="136">
        <f t="shared" ref="L72:M72" si="45">AVERAGE(L56:L71)</f>
        <v>20.625</v>
      </c>
      <c r="M72" s="137">
        <f t="shared" si="45"/>
        <v>3222.9862543478912</v>
      </c>
      <c r="N72" s="138">
        <f>M72/L72</f>
        <v>156.26600021080685</v>
      </c>
      <c r="O72" s="139">
        <f>L72-I72</f>
        <v>0</v>
      </c>
      <c r="P72" s="140">
        <f>N72-K72</f>
        <v>-18.279454334647681</v>
      </c>
      <c r="Q72" s="141">
        <f>N72/K72</f>
        <v>0.89527395954108102</v>
      </c>
      <c r="R72" s="324"/>
      <c r="S72" s="142">
        <v>0.16666666666666666</v>
      </c>
      <c r="T72" s="143">
        <v>0.59407407407407398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0</v>
      </c>
      <c r="AD72" s="191">
        <f>SUM(AD56:AD71)</f>
        <v>0</v>
      </c>
      <c r="AE72" s="168">
        <f>M72-J72</f>
        <v>-377.01374565210881</v>
      </c>
      <c r="AF72" s="141">
        <f>M72/J72</f>
        <v>0.89527395954108091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220</v>
      </c>
      <c r="D73" s="331"/>
      <c r="E73" s="101">
        <v>27.05</v>
      </c>
      <c r="F73" s="102">
        <v>1116</v>
      </c>
      <c r="G73" s="103">
        <f t="shared" ref="G73:G74" si="46">E73*F73</f>
        <v>30187.8</v>
      </c>
      <c r="H73" s="13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2961.6418775921861</v>
      </c>
      <c r="N73" s="106">
        <f>M73/L73</f>
        <v>493.60697959869771</v>
      </c>
      <c r="O73" s="108">
        <f>L73-I73</f>
        <v>1</v>
      </c>
      <c r="P73" s="109">
        <f>N73-K73</f>
        <v>-160.99302040130232</v>
      </c>
      <c r="Q73" s="110">
        <f>N73/K73</f>
        <v>0.75405893614222075</v>
      </c>
      <c r="R73" s="322">
        <f>Q89</f>
        <v>0.82331342584114342</v>
      </c>
      <c r="S73" s="47">
        <v>0.36597222222222214</v>
      </c>
      <c r="T73" s="48">
        <v>0.3816666666666666</v>
      </c>
      <c r="U73" s="111">
        <v>5.7333333333333236</v>
      </c>
      <c r="V73" s="112">
        <v>22.609080627411462</v>
      </c>
      <c r="W73" s="113"/>
      <c r="X73" s="162"/>
      <c r="Y73" s="12"/>
      <c r="Z73" s="198"/>
      <c r="AA73" s="325"/>
      <c r="AB73" s="326"/>
      <c r="AC73" s="12"/>
      <c r="AD73" s="198"/>
      <c r="AE73" s="115">
        <f>M73-J73</f>
        <v>-311.35812240781388</v>
      </c>
      <c r="AF73" s="156">
        <f>M73/J73</f>
        <v>0.90487072337066488</v>
      </c>
      <c r="AG73" s="327">
        <f>AF89</f>
        <v>0.90564476842525765</v>
      </c>
    </row>
    <row r="74" spans="1:33" ht="15.75" customHeight="1">
      <c r="A74" s="318"/>
      <c r="B74" s="100" t="s">
        <v>195</v>
      </c>
      <c r="C74" s="330" t="s">
        <v>221</v>
      </c>
      <c r="D74" s="331"/>
      <c r="E74" s="101">
        <v>27.05</v>
      </c>
      <c r="F74" s="102">
        <v>1656</v>
      </c>
      <c r="G74" s="121">
        <f t="shared" si="46"/>
        <v>44794.8</v>
      </c>
      <c r="H74" s="12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2966.7087765195511</v>
      </c>
      <c r="N74" s="106">
        <f>M74/L74</f>
        <v>593.34175530391019</v>
      </c>
      <c r="O74" s="108">
        <f>L74-I74</f>
        <v>0</v>
      </c>
      <c r="P74" s="109">
        <f>N74-K74</f>
        <v>-61.258244696089832</v>
      </c>
      <c r="Q74" s="110">
        <f>N74/K74</f>
        <v>0.90641881347985054</v>
      </c>
      <c r="R74" s="323"/>
      <c r="S74" s="47">
        <v>0.38541666666666657</v>
      </c>
      <c r="T74" s="120">
        <v>0.4086689814814814</v>
      </c>
      <c r="U74" s="111">
        <v>5.3999999999999648</v>
      </c>
      <c r="V74" s="112">
        <v>33.491659439712855</v>
      </c>
      <c r="W74" s="113"/>
      <c r="X74" s="116"/>
      <c r="Y74" s="12"/>
      <c r="Z74" s="198"/>
      <c r="AA74" s="332"/>
      <c r="AB74" s="333"/>
      <c r="AC74" s="12"/>
      <c r="AD74" s="198"/>
      <c r="AE74" s="117">
        <f>M74-J74</f>
        <v>-306.29122348044893</v>
      </c>
      <c r="AF74" s="110">
        <f>M74/J74</f>
        <v>0.90641881347985065</v>
      </c>
      <c r="AG74" s="328"/>
    </row>
    <row r="75" spans="1:33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16"/>
      <c r="Y75" s="12"/>
      <c r="Z75" s="198"/>
      <c r="AA75" s="332"/>
      <c r="AB75" s="333"/>
      <c r="AC75" s="12"/>
      <c r="AD75" s="198"/>
      <c r="AE75" s="117"/>
      <c r="AF75" s="110"/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2964.1753270558684</v>
      </c>
      <c r="N89" s="138">
        <f>M89/L89</f>
        <v>538.94096855561247</v>
      </c>
      <c r="O89" s="139">
        <f>L89-I89</f>
        <v>0.5</v>
      </c>
      <c r="P89" s="140">
        <f>N89-K89</f>
        <v>-115.65903144438755</v>
      </c>
      <c r="Q89" s="141">
        <f>N89/K89</f>
        <v>0.82331342584114342</v>
      </c>
      <c r="R89" s="324"/>
      <c r="S89" s="142">
        <v>0.25</v>
      </c>
      <c r="T89" s="143">
        <v>0.4086689814814814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0</v>
      </c>
      <c r="AD89" s="191">
        <f>SUM(AD73:AD88)</f>
        <v>0</v>
      </c>
      <c r="AE89" s="168">
        <f>M89-J89</f>
        <v>-308.82467294413163</v>
      </c>
      <c r="AF89" s="141">
        <f>M89/J89</f>
        <v>0.90564476842525765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2126</v>
      </c>
      <c r="G90" s="148">
        <f t="shared" ref="G90:G91" si="50">E90*F90</f>
        <v>32974.26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2351.3919837621238</v>
      </c>
      <c r="N90" s="152">
        <f>M90/L90</f>
        <v>391.89866396035399</v>
      </c>
      <c r="O90" s="154">
        <f>L90-I90</f>
        <v>0</v>
      </c>
      <c r="P90" s="155">
        <f>N90-K90</f>
        <v>-41.434669372979329</v>
      </c>
      <c r="Q90" s="156">
        <f>N90/K90</f>
        <v>0.90438153221620154</v>
      </c>
      <c r="R90" s="322">
        <f>Q106</f>
        <v>0.90428834605980357</v>
      </c>
      <c r="S90" s="157">
        <v>0.25</v>
      </c>
      <c r="T90" s="158">
        <v>0.28766203703703702</v>
      </c>
      <c r="U90" s="159"/>
      <c r="V90" s="160">
        <v>54.248717730129201</v>
      </c>
      <c r="W90" s="158"/>
      <c r="X90" s="169"/>
      <c r="Y90" s="12"/>
      <c r="Z90" s="198"/>
      <c r="AA90" s="325"/>
      <c r="AB90" s="326"/>
      <c r="AC90" s="12"/>
      <c r="AD90" s="198"/>
      <c r="AE90" s="115">
        <f>M90-J90</f>
        <v>-248.6080162378762</v>
      </c>
      <c r="AF90" s="156">
        <f>M90/J90</f>
        <v>0.90438153221620143</v>
      </c>
      <c r="AG90" s="327">
        <f>AF106</f>
        <v>0.90428834605980346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2242</v>
      </c>
      <c r="G91" s="103">
        <f t="shared" si="50"/>
        <v>33652.42</v>
      </c>
      <c r="H91" s="26"/>
      <c r="I91" s="104">
        <v>6</v>
      </c>
      <c r="J91" s="105">
        <v>2600</v>
      </c>
      <c r="K91" s="106">
        <f t="shared" si="42"/>
        <v>433.33333333333331</v>
      </c>
      <c r="L91" s="107">
        <v>6</v>
      </c>
      <c r="M91" s="105">
        <f>F91/V91*60</f>
        <v>2350.9074157488544</v>
      </c>
      <c r="N91" s="106">
        <f>M91/L91</f>
        <v>391.81790262480905</v>
      </c>
      <c r="O91" s="108">
        <f>L91-I91</f>
        <v>0</v>
      </c>
      <c r="P91" s="109">
        <f>N91-K91</f>
        <v>-41.515430708524264</v>
      </c>
      <c r="Q91" s="110">
        <f>N91/K91</f>
        <v>0.90419515990340549</v>
      </c>
      <c r="R91" s="323"/>
      <c r="S91" s="47">
        <v>0.29166666666666663</v>
      </c>
      <c r="T91" s="48">
        <v>0.33140046296296294</v>
      </c>
      <c r="U91" s="111">
        <v>5.7666666666666355</v>
      </c>
      <c r="V91" s="112">
        <v>57.220458406334224</v>
      </c>
      <c r="W91" s="113"/>
      <c r="X91" s="13"/>
      <c r="Y91" s="12"/>
      <c r="Z91" s="198"/>
      <c r="AA91" s="332"/>
      <c r="AB91" s="333"/>
      <c r="AC91" s="12"/>
      <c r="AD91" s="198"/>
      <c r="AE91" s="117">
        <f>M91-J91</f>
        <v>-249.09258425114558</v>
      </c>
      <c r="AF91" s="110">
        <f>M91/J91</f>
        <v>0.9041951599034056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2600</v>
      </c>
      <c r="K106" s="138">
        <f t="shared" ref="K106" si="52">J106/I106</f>
        <v>433.33333333333331</v>
      </c>
      <c r="L106" s="136">
        <f t="shared" ref="L106:M106" si="53">AVERAGE(L90:L105)</f>
        <v>6</v>
      </c>
      <c r="M106" s="137">
        <f t="shared" si="53"/>
        <v>2351.1496997554891</v>
      </c>
      <c r="N106" s="138">
        <f>M106/L106</f>
        <v>391.85828329258152</v>
      </c>
      <c r="O106" s="139">
        <f>L106-I106</f>
        <v>0</v>
      </c>
      <c r="P106" s="140">
        <f>N106-K106</f>
        <v>-41.475050040751796</v>
      </c>
      <c r="Q106" s="141">
        <f>N106/K106</f>
        <v>0.90428834605980357</v>
      </c>
      <c r="R106" s="324"/>
      <c r="S106" s="142">
        <v>0.25</v>
      </c>
      <c r="T106" s="143">
        <v>0.33140046296296294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0</v>
      </c>
      <c r="AD106" s="191">
        <f>SUM(AD90:AD105)</f>
        <v>0</v>
      </c>
      <c r="AE106" s="168">
        <f>M106-J106</f>
        <v>-248.85030024451089</v>
      </c>
      <c r="AF106" s="141">
        <f>M106/J106</f>
        <v>0.90428834605980346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857</v>
      </c>
      <c r="G107" s="148">
        <f t="shared" ref="G107:G108" si="54">E107*F107</f>
        <v>38547.86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1609.0655331561534</v>
      </c>
      <c r="N107" s="152">
        <f>M107/L107</f>
        <v>76.622168245531114</v>
      </c>
      <c r="O107" s="154">
        <f>L107-I107</f>
        <v>0</v>
      </c>
      <c r="P107" s="155">
        <f>N107-K107</f>
        <v>-9.0921174687545943</v>
      </c>
      <c r="Q107" s="156">
        <f>N107/K107</f>
        <v>0.8939252961978631</v>
      </c>
      <c r="R107" s="322">
        <f>Q123</f>
        <v>0.91614299552672884</v>
      </c>
      <c r="S107" s="157">
        <v>0.70833333333333337</v>
      </c>
      <c r="T107" s="158">
        <v>0.7305208333333334</v>
      </c>
      <c r="U107" s="159"/>
      <c r="V107" s="160">
        <v>31.95643616773059</v>
      </c>
      <c r="W107" s="158"/>
      <c r="X107" s="169"/>
      <c r="Y107" s="196"/>
      <c r="Z107" s="197"/>
      <c r="AA107" s="325"/>
      <c r="AB107" s="326"/>
      <c r="AC107" s="196"/>
      <c r="AD107" s="197"/>
      <c r="AE107" s="115">
        <f>M107-J107</f>
        <v>-190.93446684384662</v>
      </c>
      <c r="AF107" s="156">
        <f>M107/J107</f>
        <v>0.89392529619786298</v>
      </c>
      <c r="AG107" s="327">
        <f>AF123</f>
        <v>0.89433006706180684</v>
      </c>
    </row>
    <row r="108" spans="1:33" ht="15.75" customHeight="1">
      <c r="A108" s="318"/>
      <c r="B108" s="163" t="s">
        <v>187</v>
      </c>
      <c r="C108" s="330" t="s">
        <v>227</v>
      </c>
      <c r="D108" s="331"/>
      <c r="E108" s="101">
        <v>57.3</v>
      </c>
      <c r="F108" s="102">
        <v>2222</v>
      </c>
      <c r="G108" s="103">
        <f t="shared" si="54"/>
        <v>127320.59999999999</v>
      </c>
      <c r="H108" s="26"/>
      <c r="I108" s="104">
        <v>21</v>
      </c>
      <c r="J108" s="105">
        <v>2000</v>
      </c>
      <c r="K108" s="106">
        <f t="shared" ref="K108" si="55">J108/I108</f>
        <v>95.238095238095241</v>
      </c>
      <c r="L108" s="107">
        <v>20</v>
      </c>
      <c r="M108" s="105">
        <f>F108/V108*60</f>
        <v>1789.3887216787125</v>
      </c>
      <c r="N108" s="106">
        <f>M108/L108</f>
        <v>89.469436083935619</v>
      </c>
      <c r="O108" s="108">
        <f>L108-I108</f>
        <v>-1</v>
      </c>
      <c r="P108" s="109">
        <f>N108-K108</f>
        <v>-5.7686591541596215</v>
      </c>
      <c r="Q108" s="110">
        <f>N108/K108</f>
        <v>0.93942907888132399</v>
      </c>
      <c r="R108" s="323"/>
      <c r="S108" s="47">
        <v>0.73402777777777783</v>
      </c>
      <c r="T108" s="48">
        <v>0.78576388888888893</v>
      </c>
      <c r="U108" s="111">
        <v>5.0499999999999901</v>
      </c>
      <c r="V108" s="112">
        <v>74.505890410958898</v>
      </c>
      <c r="W108" s="113"/>
      <c r="X108" s="116"/>
      <c r="Y108" s="12"/>
      <c r="Z108" s="198"/>
      <c r="AA108" s="332"/>
      <c r="AB108" s="333"/>
      <c r="AC108" s="12"/>
      <c r="AD108" s="198"/>
      <c r="AE108" s="117">
        <f>M108-J108</f>
        <v>-210.6112783212875</v>
      </c>
      <c r="AF108" s="110">
        <f>M108/J108</f>
        <v>0.89469436083935627</v>
      </c>
      <c r="AG108" s="328"/>
    </row>
    <row r="109" spans="1:33" ht="15.75" customHeight="1">
      <c r="A109" s="318"/>
      <c r="B109" s="163"/>
      <c r="C109" s="330"/>
      <c r="D109" s="331"/>
      <c r="E109" s="101"/>
      <c r="F109" s="102"/>
      <c r="G109" s="103"/>
      <c r="H109" s="26"/>
      <c r="I109" s="104"/>
      <c r="J109" s="105"/>
      <c r="K109" s="106"/>
      <c r="L109" s="107"/>
      <c r="M109" s="105"/>
      <c r="N109" s="106"/>
      <c r="O109" s="108"/>
      <c r="P109" s="109"/>
      <c r="Q109" s="110"/>
      <c r="R109" s="323"/>
      <c r="S109" s="47"/>
      <c r="T109" s="48"/>
      <c r="U109" s="111"/>
      <c r="V109" s="112"/>
      <c r="W109" s="113"/>
      <c r="X109" s="116"/>
      <c r="Y109" s="12"/>
      <c r="Z109" s="198"/>
      <c r="AA109" s="332"/>
      <c r="AB109" s="333"/>
      <c r="AC109" s="12"/>
      <c r="AD109" s="198"/>
      <c r="AE109" s="117"/>
      <c r="AF109" s="110"/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56">AVERAGE(I107:I122)</f>
        <v>21</v>
      </c>
      <c r="J123" s="137">
        <f t="shared" si="56"/>
        <v>1900</v>
      </c>
      <c r="K123" s="138">
        <f t="shared" ref="K123" si="57">J123/I123</f>
        <v>90.476190476190482</v>
      </c>
      <c r="L123" s="136">
        <f t="shared" ref="L123:M123" si="58">AVERAGE(L107:L122)</f>
        <v>20.5</v>
      </c>
      <c r="M123" s="137">
        <f t="shared" si="58"/>
        <v>1699.2271274174329</v>
      </c>
      <c r="N123" s="138">
        <f>M123/L123</f>
        <v>82.88912816670404</v>
      </c>
      <c r="O123" s="139">
        <f>L123-I123</f>
        <v>-0.5</v>
      </c>
      <c r="P123" s="140">
        <f>N123-K123</f>
        <v>-7.5870623094864413</v>
      </c>
      <c r="Q123" s="141">
        <f>N123/K123</f>
        <v>0.91614299552672884</v>
      </c>
      <c r="R123" s="324"/>
      <c r="S123" s="142">
        <v>0.70833333333333337</v>
      </c>
      <c r="T123" s="143">
        <v>0.78576388888888893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4"/>
      <c r="AB123" s="355"/>
      <c r="AC123" s="179">
        <f t="shared" ref="AC123:AD123" si="60">SUM(AC107:AC122)</f>
        <v>0</v>
      </c>
      <c r="AD123" s="180">
        <f t="shared" si="60"/>
        <v>0</v>
      </c>
      <c r="AE123" s="168">
        <f>M123-J123</f>
        <v>-200.77287258256706</v>
      </c>
      <c r="AF123" s="141">
        <f>M123/J123</f>
        <v>0.89433006706180684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229</v>
      </c>
      <c r="D124" s="321"/>
      <c r="E124" s="147">
        <v>56.87</v>
      </c>
      <c r="F124" s="159">
        <v>1387</v>
      </c>
      <c r="G124" s="148">
        <f t="shared" ref="G124:G126" si="61">E124*F124</f>
        <v>78878.69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1791.5607611406547</v>
      </c>
      <c r="N124" s="152">
        <f>M124/L124</f>
        <v>77.893946136550198</v>
      </c>
      <c r="O124" s="154">
        <f>L124-I124</f>
        <v>0</v>
      </c>
      <c r="P124" s="155">
        <f>N124-K124</f>
        <v>-9.0625756025802389</v>
      </c>
      <c r="Q124" s="156">
        <f>N124/K124</f>
        <v>0.89578038057032727</v>
      </c>
      <c r="R124" s="322">
        <f>Q140</f>
        <v>0.89607512962741853</v>
      </c>
      <c r="S124" s="157">
        <v>0.70833333333333337</v>
      </c>
      <c r="T124" s="158">
        <v>0.74059027777777786</v>
      </c>
      <c r="U124" s="159"/>
      <c r="V124" s="160">
        <v>46.451117821432589</v>
      </c>
      <c r="W124" s="97"/>
      <c r="X124" s="98"/>
      <c r="Y124" s="196"/>
      <c r="Z124" s="197"/>
      <c r="AA124" s="325"/>
      <c r="AB124" s="326"/>
      <c r="AC124" s="196"/>
      <c r="AD124" s="197"/>
      <c r="AE124" s="115">
        <f>M124-J124</f>
        <v>-208.43923885934532</v>
      </c>
      <c r="AF124" s="156">
        <f>M124/J124</f>
        <v>0.89578038057032738</v>
      </c>
      <c r="AG124" s="376">
        <f>AF140</f>
        <v>0.89607512962741853</v>
      </c>
    </row>
    <row r="125" spans="1:33" ht="15.75" customHeight="1">
      <c r="A125" s="357"/>
      <c r="B125" s="163" t="s">
        <v>187</v>
      </c>
      <c r="C125" s="330" t="s">
        <v>230</v>
      </c>
      <c r="D125" s="331"/>
      <c r="E125" s="101">
        <v>56.79</v>
      </c>
      <c r="F125" s="111">
        <v>2006</v>
      </c>
      <c r="G125" s="103">
        <f t="shared" si="61"/>
        <v>113920.74</v>
      </c>
      <c r="H125" s="26"/>
      <c r="I125" s="104">
        <v>23</v>
      </c>
      <c r="J125" s="105">
        <v>2000</v>
      </c>
      <c r="K125" s="106">
        <f t="shared" ref="K125:K126" si="62">J125/I125</f>
        <v>86.956521739130437</v>
      </c>
      <c r="L125" s="107">
        <v>23</v>
      </c>
      <c r="M125" s="105">
        <f>F125/V125*60</f>
        <v>1790.6716658094867</v>
      </c>
      <c r="N125" s="106">
        <f>M125/L125</f>
        <v>77.855289817803765</v>
      </c>
      <c r="O125" s="108">
        <f>L125-I125</f>
        <v>0</v>
      </c>
      <c r="P125" s="109">
        <f>N125-K125</f>
        <v>-9.1012319213266721</v>
      </c>
      <c r="Q125" s="110">
        <f>N125/K125</f>
        <v>0.89533583290474328</v>
      </c>
      <c r="R125" s="323"/>
      <c r="S125" s="47">
        <v>0.74375000000000002</v>
      </c>
      <c r="T125" s="48">
        <v>0.79041666666666666</v>
      </c>
      <c r="U125" s="111">
        <v>4.5499999999999119</v>
      </c>
      <c r="V125" s="112">
        <v>67.215002224090227</v>
      </c>
      <c r="W125" s="113"/>
      <c r="X125" s="116"/>
      <c r="Y125" s="12"/>
      <c r="Z125" s="198"/>
      <c r="AA125" s="332"/>
      <c r="AB125" s="333"/>
      <c r="AC125" s="12"/>
      <c r="AD125" s="198"/>
      <c r="AE125" s="117">
        <f>M125-J125</f>
        <v>-209.32833419051326</v>
      </c>
      <c r="AF125" s="110">
        <f>M125/J125</f>
        <v>0.89533583290474339</v>
      </c>
      <c r="AG125" s="369"/>
    </row>
    <row r="126" spans="1:33" ht="15.75" customHeight="1">
      <c r="A126" s="357"/>
      <c r="B126" s="163" t="s">
        <v>187</v>
      </c>
      <c r="C126" s="330" t="s">
        <v>231</v>
      </c>
      <c r="D126" s="331"/>
      <c r="E126" s="101">
        <v>47.6</v>
      </c>
      <c r="F126" s="111">
        <v>1720</v>
      </c>
      <c r="G126" s="103">
        <f t="shared" si="61"/>
        <v>81872</v>
      </c>
      <c r="H126" s="26"/>
      <c r="I126" s="104">
        <v>23</v>
      </c>
      <c r="J126" s="105">
        <v>2000</v>
      </c>
      <c r="K126" s="106">
        <f t="shared" si="62"/>
        <v>86.956521739130437</v>
      </c>
      <c r="L126" s="107">
        <v>23</v>
      </c>
      <c r="M126" s="105">
        <f>F126/V126*60</f>
        <v>1794.2183508143696</v>
      </c>
      <c r="N126" s="106">
        <f>M126/L126</f>
        <v>78.009493513668247</v>
      </c>
      <c r="O126" s="108">
        <f>L126-I126</f>
        <v>0</v>
      </c>
      <c r="P126" s="109">
        <f>N126-K126</f>
        <v>-8.9470282254621907</v>
      </c>
      <c r="Q126" s="110">
        <f>N126/K126</f>
        <v>0.89710917540718482</v>
      </c>
      <c r="R126" s="323"/>
      <c r="S126" s="47">
        <v>0.79375000000000007</v>
      </c>
      <c r="T126" s="48">
        <v>0.83369212962962969</v>
      </c>
      <c r="U126" s="111">
        <v>4.8000000000001108</v>
      </c>
      <c r="V126" s="112">
        <v>57.518082987591235</v>
      </c>
      <c r="W126" s="113"/>
      <c r="X126" s="116"/>
      <c r="Y126" s="12"/>
      <c r="Z126" s="198"/>
      <c r="AA126" s="332"/>
      <c r="AB126" s="333"/>
      <c r="AC126" s="12"/>
      <c r="AD126" s="198"/>
      <c r="AE126" s="117">
        <f>M126-J126</f>
        <v>-205.78164918563039</v>
      </c>
      <c r="AF126" s="110">
        <f>M126/J126</f>
        <v>0.89710917540718482</v>
      </c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3">AVERAGE(I124:I139)</f>
        <v>23</v>
      </c>
      <c r="J140" s="137">
        <f t="shared" si="63"/>
        <v>2000</v>
      </c>
      <c r="K140" s="138">
        <f t="shared" ref="K140" si="64">J140/I140</f>
        <v>86.956521739130437</v>
      </c>
      <c r="L140" s="136">
        <f t="shared" ref="L140:M140" si="65">AVERAGE(L124:L139)</f>
        <v>23</v>
      </c>
      <c r="M140" s="137">
        <f t="shared" si="65"/>
        <v>1792.150259254837</v>
      </c>
      <c r="N140" s="138">
        <f>M140/L140</f>
        <v>77.919576489340741</v>
      </c>
      <c r="O140" s="139">
        <f>L140-I140</f>
        <v>0</v>
      </c>
      <c r="P140" s="140">
        <f>N140-K140</f>
        <v>-9.0369452497896958</v>
      </c>
      <c r="Q140" s="141">
        <f>N140/K140</f>
        <v>0.89607512962741853</v>
      </c>
      <c r="R140" s="324"/>
      <c r="S140" s="142">
        <v>0.70833333333333337</v>
      </c>
      <c r="T140" s="143">
        <v>0.83369212962962969</v>
      </c>
      <c r="U140" s="144"/>
      <c r="V140" s="166"/>
      <c r="W140" s="187"/>
      <c r="X140" s="188"/>
      <c r="Y140" s="179">
        <f t="shared" ref="Y140:Z140" si="66">SUM(Y124:Y139)</f>
        <v>0</v>
      </c>
      <c r="Z140" s="180">
        <f t="shared" si="66"/>
        <v>0</v>
      </c>
      <c r="AA140" s="354"/>
      <c r="AB140" s="355"/>
      <c r="AC140" s="179">
        <f t="shared" ref="AC140:AD140" si="67">SUM(AC124:AC139)</f>
        <v>0</v>
      </c>
      <c r="AD140" s="180">
        <f t="shared" si="67"/>
        <v>0</v>
      </c>
      <c r="AE140" s="168">
        <f>M140-J140</f>
        <v>-207.84974074516299</v>
      </c>
      <c r="AF140" s="141">
        <f>M140/J140</f>
        <v>0.89607512962741853</v>
      </c>
      <c r="AG140" s="370"/>
    </row>
    <row r="141" spans="1:33" ht="15.75" customHeight="1">
      <c r="A141" s="317" t="s">
        <v>232</v>
      </c>
      <c r="B141" s="146" t="s">
        <v>187</v>
      </c>
      <c r="C141" s="320" t="s">
        <v>233</v>
      </c>
      <c r="D141" s="321"/>
      <c r="E141" s="147">
        <v>52.21</v>
      </c>
      <c r="F141" s="97">
        <v>1803</v>
      </c>
      <c r="G141" s="148">
        <f t="shared" ref="G141:G143" si="68">E141*F141</f>
        <v>94134.63</v>
      </c>
      <c r="H141" s="149"/>
      <c r="I141" s="150">
        <v>18</v>
      </c>
      <c r="J141" s="151">
        <v>2000</v>
      </c>
      <c r="K141" s="152">
        <f>J141/I141</f>
        <v>111.11111111111111</v>
      </c>
      <c r="L141" s="153">
        <v>18</v>
      </c>
      <c r="M141" s="151">
        <f>F141/V141*60</f>
        <v>1790.3137133238399</v>
      </c>
      <c r="N141" s="152">
        <f>M141/L141</f>
        <v>99.46187296243555</v>
      </c>
      <c r="O141" s="154">
        <f>L141-I141</f>
        <v>0</v>
      </c>
      <c r="P141" s="155">
        <f>N141-K141</f>
        <v>-11.649238148675565</v>
      </c>
      <c r="Q141" s="156">
        <f>N141/K141</f>
        <v>0.89515685666191991</v>
      </c>
      <c r="R141" s="322">
        <f>Q157</f>
        <v>0.8943856188873065</v>
      </c>
      <c r="S141" s="157">
        <v>0.70833333333333337</v>
      </c>
      <c r="T141" s="158">
        <v>0.75028935185185186</v>
      </c>
      <c r="U141" s="159"/>
      <c r="V141" s="160">
        <v>60.425164145761038</v>
      </c>
      <c r="W141" s="158"/>
      <c r="X141" s="169"/>
      <c r="Y141" s="196"/>
      <c r="Z141" s="197"/>
      <c r="AA141" s="325"/>
      <c r="AB141" s="326"/>
      <c r="AC141" s="196"/>
      <c r="AD141" s="197"/>
      <c r="AE141" s="115">
        <f>M141-J141</f>
        <v>-209.68628667616008</v>
      </c>
      <c r="AF141" s="156">
        <f>M141/J141</f>
        <v>0.89515685666191991</v>
      </c>
      <c r="AG141" s="327">
        <f>AF157</f>
        <v>0.89438561888730661</v>
      </c>
    </row>
    <row r="142" spans="1:33" ht="15.75" customHeight="1">
      <c r="A142" s="318"/>
      <c r="B142" s="163" t="s">
        <v>187</v>
      </c>
      <c r="C142" s="330" t="s">
        <v>234</v>
      </c>
      <c r="D142" s="331"/>
      <c r="E142" s="101">
        <v>58.17</v>
      </c>
      <c r="F142" s="102">
        <v>1753</v>
      </c>
      <c r="G142" s="103">
        <f t="shared" si="68"/>
        <v>101972.01000000001</v>
      </c>
      <c r="H142" s="26"/>
      <c r="I142" s="104">
        <v>18</v>
      </c>
      <c r="J142" s="105">
        <v>2000</v>
      </c>
      <c r="K142" s="106">
        <f t="shared" ref="K142:K143" si="69">J142/I142</f>
        <v>111.11111111111111</v>
      </c>
      <c r="L142" s="107">
        <v>18</v>
      </c>
      <c r="M142" s="105">
        <f>F142/V142*60</f>
        <v>1788</v>
      </c>
      <c r="N142" s="106">
        <f>M142/L142</f>
        <v>99.333333333333329</v>
      </c>
      <c r="O142" s="108">
        <f>L142-I142</f>
        <v>0</v>
      </c>
      <c r="P142" s="109">
        <f>N142-K142</f>
        <v>-11.777777777777786</v>
      </c>
      <c r="Q142" s="110">
        <f>N142/K142</f>
        <v>0.89399999999999991</v>
      </c>
      <c r="R142" s="323"/>
      <c r="S142" s="47">
        <v>0.75347222222222221</v>
      </c>
      <c r="T142" s="48">
        <v>0.79431712962962964</v>
      </c>
      <c r="U142" s="111">
        <v>4.5833333333333037</v>
      </c>
      <c r="V142" s="112">
        <v>58.825503355704697</v>
      </c>
      <c r="W142" s="113"/>
      <c r="X142" s="116"/>
      <c r="Y142" s="12"/>
      <c r="Z142" s="198"/>
      <c r="AA142" s="332"/>
      <c r="AB142" s="333"/>
      <c r="AC142" s="12"/>
      <c r="AD142" s="198"/>
      <c r="AE142" s="117">
        <f>M142-J142</f>
        <v>-212</v>
      </c>
      <c r="AF142" s="110">
        <f>M142/J142</f>
        <v>0.89400000000000002</v>
      </c>
      <c r="AG142" s="328"/>
    </row>
    <row r="143" spans="1:33" ht="15.75" customHeight="1">
      <c r="A143" s="318"/>
      <c r="B143" s="163" t="s">
        <v>187</v>
      </c>
      <c r="C143" s="330" t="s">
        <v>235</v>
      </c>
      <c r="D143" s="331"/>
      <c r="E143" s="101">
        <v>50.67</v>
      </c>
      <c r="F143" s="102">
        <v>1261</v>
      </c>
      <c r="G143" s="103">
        <f t="shared" si="68"/>
        <v>63894.87</v>
      </c>
      <c r="H143" s="26"/>
      <c r="I143" s="104">
        <v>20</v>
      </c>
      <c r="J143" s="105">
        <v>2000</v>
      </c>
      <c r="K143" s="106">
        <f t="shared" si="69"/>
        <v>100</v>
      </c>
      <c r="L143" s="107">
        <v>20</v>
      </c>
      <c r="M143" s="105">
        <f>F143/V143*60</f>
        <v>1787.9999999999998</v>
      </c>
      <c r="N143" s="106">
        <f>M143/L143</f>
        <v>89.399999999999991</v>
      </c>
      <c r="O143" s="108">
        <f>L143-I143</f>
        <v>0</v>
      </c>
      <c r="P143" s="109">
        <f>N143-K143</f>
        <v>-10.600000000000009</v>
      </c>
      <c r="Q143" s="110">
        <f>N143/K143</f>
        <v>0.89399999999999991</v>
      </c>
      <c r="R143" s="323"/>
      <c r="S143" s="47">
        <v>0.79722222222222217</v>
      </c>
      <c r="T143" s="48">
        <v>0.82659722222222221</v>
      </c>
      <c r="U143" s="111">
        <v>5</v>
      </c>
      <c r="V143" s="112">
        <v>42.31543624161074</v>
      </c>
      <c r="W143" s="113"/>
      <c r="X143" s="116"/>
      <c r="Y143" s="12"/>
      <c r="Z143" s="198"/>
      <c r="AA143" s="332"/>
      <c r="AB143" s="333"/>
      <c r="AC143" s="12"/>
      <c r="AD143" s="198"/>
      <c r="AE143" s="117">
        <f>M143-J143</f>
        <v>-212.00000000000023</v>
      </c>
      <c r="AF143" s="110">
        <f>M143/J143</f>
        <v>0.89399999999999991</v>
      </c>
      <c r="AG143" s="328"/>
    </row>
    <row r="144" spans="1:33" ht="15.75" customHeight="1">
      <c r="A144" s="318"/>
      <c r="B144" s="163"/>
      <c r="C144" s="330"/>
      <c r="D144" s="331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23"/>
      <c r="S144" s="47"/>
      <c r="T144" s="48"/>
      <c r="U144" s="111"/>
      <c r="V144" s="112"/>
      <c r="W144" s="113"/>
      <c r="X144" s="116"/>
      <c r="Y144" s="12"/>
      <c r="Z144" s="198"/>
      <c r="AA144" s="332"/>
      <c r="AB144" s="333"/>
      <c r="AC144" s="12"/>
      <c r="AD144" s="198"/>
      <c r="AE144" s="117"/>
      <c r="AF144" s="110"/>
      <c r="AG144" s="328"/>
    </row>
    <row r="145" spans="1:33" ht="15.75" customHeight="1">
      <c r="A145" s="318"/>
      <c r="B145" s="163"/>
      <c r="C145" s="330"/>
      <c r="D145" s="331"/>
      <c r="E145" s="101"/>
      <c r="F145" s="102"/>
      <c r="G145" s="103"/>
      <c r="H145" s="13"/>
      <c r="I145" s="104"/>
      <c r="J145" s="105"/>
      <c r="K145" s="106"/>
      <c r="L145" s="107"/>
      <c r="M145" s="105"/>
      <c r="N145" s="106"/>
      <c r="O145" s="108"/>
      <c r="P145" s="109"/>
      <c r="Q145" s="110"/>
      <c r="R145" s="323"/>
      <c r="S145" s="47"/>
      <c r="T145" s="48"/>
      <c r="U145" s="111"/>
      <c r="V145" s="112"/>
      <c r="W145" s="113"/>
      <c r="X145" s="116"/>
      <c r="Y145" s="12"/>
      <c r="Z145" s="198"/>
      <c r="AA145" s="332"/>
      <c r="AB145" s="333"/>
      <c r="AC145" s="12"/>
      <c r="AD145" s="198"/>
      <c r="AE145" s="117"/>
      <c r="AF145" s="110"/>
      <c r="AG145" s="328"/>
    </row>
    <row r="146" spans="1:33" ht="15.75" customHeight="1">
      <c r="A146" s="318"/>
      <c r="B146" s="163"/>
      <c r="C146" s="330"/>
      <c r="D146" s="331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23"/>
      <c r="S146" s="47"/>
      <c r="T146" s="120"/>
      <c r="U146" s="111"/>
      <c r="V146" s="112"/>
      <c r="W146" s="113"/>
      <c r="X146" s="116"/>
      <c r="Y146" s="12"/>
      <c r="Z146" s="198"/>
      <c r="AA146" s="332"/>
      <c r="AB146" s="333"/>
      <c r="AC146" s="12"/>
      <c r="AD146" s="198"/>
      <c r="AE146" s="117"/>
      <c r="AF146" s="110"/>
      <c r="AG146" s="328"/>
    </row>
    <row r="147" spans="1:33" ht="15.75" customHeight="1">
      <c r="A147" s="318"/>
      <c r="B147" s="163"/>
      <c r="C147" s="330"/>
      <c r="D147" s="331"/>
      <c r="E147" s="101"/>
      <c r="F147" s="102"/>
      <c r="G147" s="121"/>
      <c r="H147" s="62"/>
      <c r="I147" s="104"/>
      <c r="J147" s="105"/>
      <c r="K147" s="106"/>
      <c r="L147" s="107"/>
      <c r="M147" s="105"/>
      <c r="N147" s="106"/>
      <c r="O147" s="123"/>
      <c r="P147" s="124"/>
      <c r="Q147" s="125"/>
      <c r="R147" s="323"/>
      <c r="S147" s="119"/>
      <c r="T147" s="120"/>
      <c r="U147" s="111"/>
      <c r="V147" s="112"/>
      <c r="W147" s="120"/>
      <c r="X147" s="189"/>
      <c r="Y147" s="12"/>
      <c r="Z147" s="198"/>
      <c r="AA147" s="332"/>
      <c r="AB147" s="333"/>
      <c r="AC147" s="12"/>
      <c r="AD147" s="198"/>
      <c r="AE147" s="117"/>
      <c r="AF147" s="110"/>
      <c r="AG147" s="328"/>
    </row>
    <row r="148" spans="1:33" ht="15.75" customHeight="1">
      <c r="A148" s="318"/>
      <c r="B148" s="163"/>
      <c r="C148" s="330"/>
      <c r="D148" s="331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23"/>
      <c r="S148" s="119"/>
      <c r="T148" s="120"/>
      <c r="U148" s="111"/>
      <c r="V148" s="112"/>
      <c r="W148" s="120"/>
      <c r="X148" s="189"/>
      <c r="Y148" s="12"/>
      <c r="Z148" s="198"/>
      <c r="AA148" s="332"/>
      <c r="AB148" s="333"/>
      <c r="AC148" s="12"/>
      <c r="AD148" s="198"/>
      <c r="AE148" s="117"/>
      <c r="AF148" s="110"/>
      <c r="AG148" s="328"/>
    </row>
    <row r="149" spans="1:33" ht="15.75" customHeight="1">
      <c r="A149" s="318"/>
      <c r="B149" s="163"/>
      <c r="C149" s="330"/>
      <c r="D149" s="331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23"/>
      <c r="S149" s="119"/>
      <c r="T149" s="120"/>
      <c r="U149" s="111"/>
      <c r="V149" s="112"/>
      <c r="W149" s="120"/>
      <c r="X149" s="189"/>
      <c r="Y149" s="12"/>
      <c r="Z149" s="198"/>
      <c r="AA149" s="332"/>
      <c r="AB149" s="333"/>
      <c r="AC149" s="12"/>
      <c r="AD149" s="198"/>
      <c r="AE149" s="117"/>
      <c r="AF149" s="110"/>
      <c r="AG149" s="328"/>
    </row>
    <row r="150" spans="1:33" ht="15.75" customHeight="1">
      <c r="A150" s="318"/>
      <c r="B150" s="163"/>
      <c r="C150" s="330"/>
      <c r="D150" s="331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23"/>
      <c r="S150" s="119"/>
      <c r="T150" s="120"/>
      <c r="U150" s="111"/>
      <c r="V150" s="112"/>
      <c r="W150" s="120"/>
      <c r="X150" s="189"/>
      <c r="Y150" s="12"/>
      <c r="Z150" s="198"/>
      <c r="AA150" s="332"/>
      <c r="AB150" s="333"/>
      <c r="AC150" s="12"/>
      <c r="AD150" s="198"/>
      <c r="AE150" s="117"/>
      <c r="AF150" s="110"/>
      <c r="AG150" s="328"/>
    </row>
    <row r="151" spans="1:33" ht="15.75" customHeight="1">
      <c r="A151" s="318"/>
      <c r="B151" s="163"/>
      <c r="C151" s="330"/>
      <c r="D151" s="331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23"/>
      <c r="S151" s="119"/>
      <c r="T151" s="120"/>
      <c r="U151" s="111"/>
      <c r="V151" s="112"/>
      <c r="W151" s="120"/>
      <c r="X151" s="189"/>
      <c r="Y151" s="12"/>
      <c r="Z151" s="198"/>
      <c r="AA151" s="332"/>
      <c r="AB151" s="333"/>
      <c r="AC151" s="12"/>
      <c r="AD151" s="198"/>
      <c r="AE151" s="117"/>
      <c r="AF151" s="110"/>
      <c r="AG151" s="328"/>
    </row>
    <row r="152" spans="1:33" ht="15.75" customHeight="1">
      <c r="A152" s="318"/>
      <c r="B152" s="163"/>
      <c r="C152" s="330"/>
      <c r="D152" s="33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23"/>
      <c r="S152" s="119"/>
      <c r="T152" s="120"/>
      <c r="U152" s="111"/>
      <c r="V152" s="112"/>
      <c r="W152" s="120"/>
      <c r="X152" s="189"/>
      <c r="Y152" s="12"/>
      <c r="Z152" s="198"/>
      <c r="AA152" s="332"/>
      <c r="AB152" s="333"/>
      <c r="AC152" s="12"/>
      <c r="AD152" s="198"/>
      <c r="AE152" s="117"/>
      <c r="AF152" s="110"/>
      <c r="AG152" s="328"/>
    </row>
    <row r="153" spans="1:33" ht="15.75" customHeight="1">
      <c r="A153" s="318"/>
      <c r="B153" s="163"/>
      <c r="C153" s="330"/>
      <c r="D153" s="33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23"/>
      <c r="S153" s="119"/>
      <c r="T153" s="120"/>
      <c r="U153" s="111"/>
      <c r="V153" s="112"/>
      <c r="W153" s="120"/>
      <c r="X153" s="189"/>
      <c r="Y153" s="12"/>
      <c r="Z153" s="198"/>
      <c r="AA153" s="332"/>
      <c r="AB153" s="333"/>
      <c r="AC153" s="12"/>
      <c r="AD153" s="198"/>
      <c r="AE153" s="117"/>
      <c r="AF153" s="110"/>
      <c r="AG153" s="328"/>
    </row>
    <row r="154" spans="1:33" ht="15.75" customHeight="1">
      <c r="A154" s="318"/>
      <c r="B154" s="163"/>
      <c r="C154" s="330"/>
      <c r="D154" s="33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23"/>
      <c r="S154" s="119"/>
      <c r="T154" s="120"/>
      <c r="U154" s="111"/>
      <c r="V154" s="112"/>
      <c r="W154" s="120"/>
      <c r="X154" s="189"/>
      <c r="Y154" s="12"/>
      <c r="Z154" s="198"/>
      <c r="AA154" s="332"/>
      <c r="AB154" s="333"/>
      <c r="AC154" s="12"/>
      <c r="AD154" s="198"/>
      <c r="AE154" s="117"/>
      <c r="AF154" s="110"/>
      <c r="AG154" s="328"/>
    </row>
    <row r="155" spans="1:33" ht="15.75" customHeight="1">
      <c r="A155" s="318"/>
      <c r="B155" s="163"/>
      <c r="C155" s="330"/>
      <c r="D155" s="331"/>
      <c r="E155" s="101"/>
      <c r="F155" s="128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23"/>
      <c r="S155" s="119"/>
      <c r="T155" s="120"/>
      <c r="U155" s="111"/>
      <c r="V155" s="112"/>
      <c r="W155" s="120"/>
      <c r="X155" s="189"/>
      <c r="Y155" s="12"/>
      <c r="Z155" s="198"/>
      <c r="AA155" s="332"/>
      <c r="AB155" s="333"/>
      <c r="AC155" s="12"/>
      <c r="AD155" s="198"/>
      <c r="AE155" s="117"/>
      <c r="AF155" s="110"/>
      <c r="AG155" s="328"/>
    </row>
    <row r="156" spans="1:33" ht="15.75" customHeight="1">
      <c r="A156" s="318"/>
      <c r="B156" s="163"/>
      <c r="C156" s="330"/>
      <c r="D156" s="331"/>
      <c r="E156" s="164"/>
      <c r="F156" s="128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23"/>
      <c r="S156" s="119"/>
      <c r="T156" s="120"/>
      <c r="U156" s="130"/>
      <c r="V156" s="131"/>
      <c r="W156" s="126"/>
      <c r="X156" s="127"/>
      <c r="Y156" s="12"/>
      <c r="Z156" s="198"/>
      <c r="AA156" s="332"/>
      <c r="AB156" s="333"/>
      <c r="AC156" s="12"/>
      <c r="AD156" s="198"/>
      <c r="AE156" s="165"/>
      <c r="AF156" s="125"/>
      <c r="AG156" s="328"/>
    </row>
    <row r="157" spans="1:33" ht="15.75" customHeight="1" thickBot="1">
      <c r="A157" s="319"/>
      <c r="B157" s="133" t="s">
        <v>122</v>
      </c>
      <c r="C157" s="353"/>
      <c r="D157" s="353"/>
      <c r="E157" s="134"/>
      <c r="F157" s="167"/>
      <c r="G157" s="135"/>
      <c r="H157" s="69"/>
      <c r="I157" s="136">
        <f t="shared" ref="I157:J157" si="70">AVERAGE(I141:I156)</f>
        <v>18.666666666666668</v>
      </c>
      <c r="J157" s="137">
        <f t="shared" si="70"/>
        <v>2000</v>
      </c>
      <c r="K157" s="138">
        <f t="shared" ref="K157" si="71">J157/I157</f>
        <v>107.14285714285714</v>
      </c>
      <c r="L157" s="136">
        <f t="shared" ref="L157:M157" si="72">AVERAGE(L141:L156)</f>
        <v>18.666666666666668</v>
      </c>
      <c r="M157" s="137">
        <f t="shared" si="72"/>
        <v>1788.7712377746132</v>
      </c>
      <c r="N157" s="138">
        <f>M157/L157</f>
        <v>95.82703059506855</v>
      </c>
      <c r="O157" s="139">
        <f>L157-I157</f>
        <v>0</v>
      </c>
      <c r="P157" s="140">
        <f>N157-K157</f>
        <v>-11.315826547788589</v>
      </c>
      <c r="Q157" s="141">
        <f>N157/K157</f>
        <v>0.8943856188873065</v>
      </c>
      <c r="R157" s="324"/>
      <c r="S157" s="142">
        <v>0.70833333333333337</v>
      </c>
      <c r="T157" s="143">
        <v>0.82659722222222221</v>
      </c>
      <c r="U157" s="144"/>
      <c r="V157" s="166"/>
      <c r="W157" s="167"/>
      <c r="X157" s="138"/>
      <c r="Y157" s="179">
        <f t="shared" ref="Y157:Z157" si="73">SUM(Y141:Y156)</f>
        <v>0</v>
      </c>
      <c r="Z157" s="180">
        <f t="shared" si="73"/>
        <v>0</v>
      </c>
      <c r="AA157" s="354"/>
      <c r="AB157" s="355"/>
      <c r="AC157" s="179">
        <f t="shared" ref="AC157:AD157" si="74">SUM(AC141:AC156)</f>
        <v>0</v>
      </c>
      <c r="AD157" s="180">
        <f t="shared" si="74"/>
        <v>0</v>
      </c>
      <c r="AE157" s="168">
        <f>M157-J157</f>
        <v>-211.22876222538684</v>
      </c>
      <c r="AF157" s="141">
        <f>M157/J157</f>
        <v>0.89438561888730661</v>
      </c>
      <c r="AG157" s="329"/>
    </row>
  </sheetData>
  <mergeCells count="367">
    <mergeCell ref="AG141:AG157"/>
    <mergeCell ref="C142:D142"/>
    <mergeCell ref="AA142:AB142"/>
    <mergeCell ref="C143:D143"/>
    <mergeCell ref="AA143:AB143"/>
    <mergeCell ref="C144:D144"/>
    <mergeCell ref="AA144:AB144"/>
    <mergeCell ref="C145:D145"/>
    <mergeCell ref="AA145:AB145"/>
    <mergeCell ref="C146:D146"/>
    <mergeCell ref="C155:D155"/>
    <mergeCell ref="AA155:AB155"/>
    <mergeCell ref="C156:D156"/>
    <mergeCell ref="AA156:AB156"/>
    <mergeCell ref="C157:D157"/>
    <mergeCell ref="AA157:AB157"/>
    <mergeCell ref="C152:D152"/>
    <mergeCell ref="AA152:AB152"/>
    <mergeCell ref="C153:D153"/>
    <mergeCell ref="AA153:AB153"/>
    <mergeCell ref="C154:D154"/>
    <mergeCell ref="AA154:AB154"/>
    <mergeCell ref="AA134:AB134"/>
    <mergeCell ref="C135:D135"/>
    <mergeCell ref="AA135:AB135"/>
    <mergeCell ref="C136:D136"/>
    <mergeCell ref="AA136:AB136"/>
    <mergeCell ref="C140:D140"/>
    <mergeCell ref="AA140:AB140"/>
    <mergeCell ref="A141:A157"/>
    <mergeCell ref="C141:D141"/>
    <mergeCell ref="R141:R157"/>
    <mergeCell ref="AA141:AB141"/>
    <mergeCell ref="AA146:AB146"/>
    <mergeCell ref="C147:D147"/>
    <mergeCell ref="AA147:AB147"/>
    <mergeCell ref="C148:D148"/>
    <mergeCell ref="A124:A140"/>
    <mergeCell ref="C124:D124"/>
    <mergeCell ref="AA148:AB148"/>
    <mergeCell ref="C149:D149"/>
    <mergeCell ref="AA149:AB149"/>
    <mergeCell ref="C150:D150"/>
    <mergeCell ref="AA150:AB150"/>
    <mergeCell ref="C151:D151"/>
    <mergeCell ref="AA151:AB151"/>
    <mergeCell ref="AA111:AB111"/>
    <mergeCell ref="C112:D112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R124:R140"/>
    <mergeCell ref="AA124:AB124"/>
    <mergeCell ref="C137:D137"/>
    <mergeCell ref="AA137:AB137"/>
    <mergeCell ref="C138:D138"/>
    <mergeCell ref="AA138:AB138"/>
    <mergeCell ref="C139:D139"/>
    <mergeCell ref="AA139:AB139"/>
    <mergeCell ref="C134:D134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57">
    <cfRule type="cellIs" dxfId="620" priority="3" operator="greaterThan">
      <formula>0</formula>
    </cfRule>
  </conditionalFormatting>
  <conditionalFormatting sqref="P5:P157 AE5:AE157">
    <cfRule type="cellIs" dxfId="619" priority="6" operator="lessThan">
      <formula>0</formula>
    </cfRule>
  </conditionalFormatting>
  <conditionalFormatting sqref="Q5:Q157 AF5:AF157">
    <cfRule type="cellIs" dxfId="618" priority="4" operator="greaterThan">
      <formula>1</formula>
    </cfRule>
    <cfRule type="cellIs" dxfId="617" priority="5" operator="lessThan">
      <formula>0.8</formula>
    </cfRule>
  </conditionalFormatting>
  <conditionalFormatting sqref="AG5 R5:R157 AG107:AG124">
    <cfRule type="cellIs" dxfId="616" priority="7" operator="lessThan">
      <formula>0.8</formula>
    </cfRule>
  </conditionalFormatting>
  <conditionalFormatting sqref="AG22">
    <cfRule type="cellIs" dxfId="615" priority="12" operator="lessThan">
      <formula>0.8</formula>
    </cfRule>
  </conditionalFormatting>
  <conditionalFormatting sqref="AG37">
    <cfRule type="cellIs" dxfId="614" priority="11" operator="lessThan">
      <formula>0.8</formula>
    </cfRule>
  </conditionalFormatting>
  <conditionalFormatting sqref="AG39:AG74">
    <cfRule type="cellIs" dxfId="613" priority="9" operator="lessThan">
      <formula>0.8</formula>
    </cfRule>
  </conditionalFormatting>
  <conditionalFormatting sqref="AG80:AG88">
    <cfRule type="cellIs" dxfId="612" priority="10" operator="lessThan">
      <formula>0.8</formula>
    </cfRule>
  </conditionalFormatting>
  <conditionalFormatting sqref="AG90:AG95">
    <cfRule type="cellIs" dxfId="611" priority="8" operator="lessThan">
      <formula>0.8</formula>
    </cfRule>
  </conditionalFormatting>
  <conditionalFormatting sqref="AG139">
    <cfRule type="cellIs" dxfId="610" priority="2" operator="lessThan">
      <formula>0.8</formula>
    </cfRule>
  </conditionalFormatting>
  <conditionalFormatting sqref="AG141:AG157">
    <cfRule type="cellIs" dxfId="609" priority="1" operator="lessThan">
      <formula>0.8</formula>
    </cfRule>
  </conditionalFormatting>
  <dataValidations count="1">
    <dataValidation type="list" allowBlank="1" showInputMessage="1" showErrorMessage="1" sqref="AA5:AB157" xr:uid="{96257A5D-DC3C-4A67-B4BF-CDDAC8EBC423}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0591-3AE6-416A-8E87-42045009A8F0}">
  <sheetPr>
    <tabColor theme="8" tint="0.59999389629810485"/>
  </sheetPr>
  <dimension ref="B1:AR42"/>
  <sheetViews>
    <sheetView zoomScale="70" zoomScaleNormal="70" workbookViewId="0">
      <selection activeCell="P48" sqref="P4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239</v>
      </c>
      <c r="D3" s="209"/>
      <c r="E3" s="3" t="s">
        <v>3</v>
      </c>
      <c r="F3" s="210">
        <f>'0626(18度C)'!D1+'0626(4度C)'!D1</f>
        <v>172984</v>
      </c>
      <c r="G3" s="211"/>
      <c r="H3" s="3" t="s">
        <v>4</v>
      </c>
      <c r="I3" s="212">
        <f>'0626(18度C)'!F1+'0626(4度C)'!F1</f>
        <v>5352556.66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462.90999119599752</v>
      </c>
      <c r="F6" s="246" t="e">
        <f>AVERAGE(#REF!,D14:K14)</f>
        <v>#REF!</v>
      </c>
      <c r="G6" s="247">
        <f>AVERAGE(D14:K14)</f>
        <v>260.68437459005639</v>
      </c>
      <c r="H6" s="248"/>
      <c r="I6" s="247">
        <f>AVERAGE(L14:O14)</f>
        <v>94.8585231193927</v>
      </c>
      <c r="J6" s="248"/>
      <c r="K6" s="247">
        <f>AVERAGE(D32:O32)</f>
        <v>758.22628458498025</v>
      </c>
      <c r="L6" s="248"/>
      <c r="M6" s="247">
        <f>AVERAGE(P32:X32)</f>
        <v>746.97072377338031</v>
      </c>
      <c r="N6" s="248"/>
      <c r="O6" s="236">
        <f>'0626(4度C)'!Y2</f>
        <v>0</v>
      </c>
      <c r="P6" s="236">
        <f>'0626(4度C)'!Z2</f>
        <v>0</v>
      </c>
      <c r="Q6" s="236">
        <f>'0626(4度C)'!AC2</f>
        <v>0</v>
      </c>
      <c r="R6" s="236">
        <f>'0626(4度C)'!AD2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411.39034590051972</v>
      </c>
      <c r="F7" s="242" t="e">
        <f>AVERAGE(#REF!,D15:K15)</f>
        <v>#REF!</v>
      </c>
      <c r="G7" s="243">
        <f>AVERAGE(D15:K15)</f>
        <v>226.43243351743084</v>
      </c>
      <c r="H7" s="244"/>
      <c r="I7" s="243">
        <f>AVERAGE(L15:O15)</f>
        <v>85.228311410846501</v>
      </c>
      <c r="J7" s="244"/>
      <c r="K7" s="243">
        <f>AVERAGE(D33:O33)</f>
        <v>676.75018753346671</v>
      </c>
      <c r="L7" s="244"/>
      <c r="M7" s="243">
        <f>AVERAGE(P33:X33)</f>
        <v>668.08889870946086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0.89175874271271582</v>
      </c>
      <c r="F8" s="261" t="e">
        <f>AVERAGE(D16:K16,#REF!)</f>
        <v>#REF!</v>
      </c>
      <c r="G8" s="249">
        <f>AVERAGE(D16:K16)</f>
        <v>0.88761112890390548</v>
      </c>
      <c r="H8" s="250"/>
      <c r="I8" s="249">
        <f>AVERAGE(L16:O16)</f>
        <v>0.89870216162705596</v>
      </c>
      <c r="J8" s="250"/>
      <c r="K8" s="249">
        <f>AVERAGE(D34:O34)</f>
        <v>0.8905638616948699</v>
      </c>
      <c r="L8" s="250"/>
      <c r="M8" s="249">
        <f>AVERAGE(P34:X34)</f>
        <v>0.89396748025802297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91.357142857142861</v>
      </c>
      <c r="F14" s="28">
        <v>117.70833333333333</v>
      </c>
      <c r="G14" s="28">
        <v>92.561983471074385</v>
      </c>
      <c r="H14" s="28">
        <v>174.54545454545453</v>
      </c>
      <c r="I14" s="28">
        <v>654.6</v>
      </c>
      <c r="J14" s="28">
        <v>433.33333333333331</v>
      </c>
      <c r="K14" s="29" t="s">
        <v>43</v>
      </c>
      <c r="L14" s="27" t="s">
        <v>43</v>
      </c>
      <c r="M14" s="30">
        <v>90.476190476190482</v>
      </c>
      <c r="N14" s="28">
        <v>86.956521739130437</v>
      </c>
      <c r="O14" s="31">
        <v>107.14285714285714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82.838947921641676</v>
      </c>
      <c r="F15" s="35">
        <v>106.01137598431139</v>
      </c>
      <c r="G15" s="35">
        <v>82.926401636219907</v>
      </c>
      <c r="H15" s="35">
        <v>156.26037416034831</v>
      </c>
      <c r="I15" s="35">
        <v>538.82195037379438</v>
      </c>
      <c r="J15" s="35">
        <v>391.7355510282693</v>
      </c>
      <c r="K15" s="36" t="s">
        <v>43</v>
      </c>
      <c r="L15" s="34" t="s">
        <v>43</v>
      </c>
      <c r="M15" s="37">
        <v>81.981598369662279</v>
      </c>
      <c r="N15" s="35">
        <v>77.890590982094366</v>
      </c>
      <c r="O15" s="38">
        <v>95.812744880782844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0.90675939867316924</v>
      </c>
      <c r="F16" s="43">
        <f t="shared" si="0"/>
        <v>0.90062761898176047</v>
      </c>
      <c r="G16" s="43">
        <f t="shared" si="0"/>
        <v>0.89590130339130436</v>
      </c>
      <c r="H16" s="43">
        <f t="shared" si="0"/>
        <v>0.89524172696032889</v>
      </c>
      <c r="I16" s="43">
        <f t="shared" si="0"/>
        <v>0.82313160765932536</v>
      </c>
      <c r="J16" s="43">
        <f t="shared" si="0"/>
        <v>0.90400511775754455</v>
      </c>
      <c r="K16" s="44" t="s">
        <v>43</v>
      </c>
      <c r="L16" s="42" t="s">
        <v>43</v>
      </c>
      <c r="M16" s="45">
        <f t="shared" ref="M16:O16" si="1">M15/M14</f>
        <v>0.90611240303310936</v>
      </c>
      <c r="N16" s="43">
        <f t="shared" si="1"/>
        <v>0.89574179629408524</v>
      </c>
      <c r="O16" s="46">
        <f t="shared" si="1"/>
        <v>0.89425228555397329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0.25</v>
      </c>
      <c r="F17" s="48">
        <v>0.20833333333333334</v>
      </c>
      <c r="G17" s="48">
        <v>0.20833333333333334</v>
      </c>
      <c r="H17" s="48">
        <v>0.16666666666666666</v>
      </c>
      <c r="I17" s="48">
        <v>0.3701388888888888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0.55148148148148135</v>
      </c>
      <c r="F18" s="48">
        <v>0.57798611111111098</v>
      </c>
      <c r="G18" s="48">
        <v>0.5737037037037036</v>
      </c>
      <c r="H18" s="48">
        <v>0.6163425925925925</v>
      </c>
      <c r="I18" s="48">
        <v>0.40702546296296288</v>
      </c>
      <c r="J18" s="48">
        <v>0.32523148148148145</v>
      </c>
      <c r="K18" s="48" t="s">
        <v>43</v>
      </c>
      <c r="L18" s="47" t="s">
        <v>43</v>
      </c>
      <c r="M18" s="49">
        <v>0.76921296296296304</v>
      </c>
      <c r="N18" s="48">
        <v>0.8175810185185185</v>
      </c>
      <c r="O18" s="50">
        <v>0.82276620370370368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</v>
      </c>
      <c r="F23" s="58">
        <v>16</v>
      </c>
      <c r="G23" s="58">
        <v>20.166666666666668</v>
      </c>
      <c r="H23" s="58">
        <v>20.625</v>
      </c>
      <c r="I23" s="58">
        <v>5.5</v>
      </c>
      <c r="J23" s="58">
        <v>6</v>
      </c>
      <c r="K23" s="59" t="s">
        <v>43</v>
      </c>
      <c r="L23" s="57" t="s">
        <v>43</v>
      </c>
      <c r="M23" s="60">
        <v>20.5</v>
      </c>
      <c r="N23" s="58">
        <v>23</v>
      </c>
      <c r="O23" s="61">
        <v>18.666666666666668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954.54545454545462</v>
      </c>
      <c r="O32" s="28">
        <v>926.08695652173913</v>
      </c>
      <c r="P32" s="27">
        <v>348.38709677419354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757.14285714285711</v>
      </c>
      <c r="W32" s="28">
        <v>988.23529411764707</v>
      </c>
      <c r="X32" s="31">
        <v>894.11764705882354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287.31869861357137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747.10119009980951</v>
      </c>
      <c r="N33" s="35">
        <v>848.41719901716783</v>
      </c>
      <c r="O33" s="35">
        <v>824.1636624033182</v>
      </c>
      <c r="P33" s="34">
        <v>309.59005785206551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685.23016503215615</v>
      </c>
      <c r="W33" s="35">
        <v>882.30688993680565</v>
      </c>
      <c r="X33" s="38">
        <v>795.22848201681597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0.87791824576369037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0.9055772001209812</v>
      </c>
      <c r="N34" s="43">
        <f>N33/N32</f>
        <v>0.88881801801798532</v>
      </c>
      <c r="O34" s="43">
        <f>O33/O32</f>
        <v>0.88994198287682247</v>
      </c>
      <c r="P34" s="42">
        <f>P33/P32</f>
        <v>0.88863812901981776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0.90502097268397985</v>
      </c>
      <c r="W34" s="43">
        <f>W33/W32</f>
        <v>0.89281054338843424</v>
      </c>
      <c r="X34" s="46">
        <f>X33/X32</f>
        <v>0.88940027593985993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0.25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0.34374999999999994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0.76805555555555549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0.36599537037037033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0.42656249999999996</v>
      </c>
      <c r="N36" s="48">
        <v>0.47584490740740754</v>
      </c>
      <c r="O36" s="48">
        <v>0.48403935185185193</v>
      </c>
      <c r="P36" s="47">
        <v>0.78004629629629629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0.84813657407407406</v>
      </c>
      <c r="W36" s="48">
        <v>1.0449652777777776</v>
      </c>
      <c r="X36" s="50">
        <v>1.066782407407407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4</v>
      </c>
      <c r="N37" s="58">
        <v>3.6666666666666665</v>
      </c>
      <c r="O37" s="58">
        <v>3.8333333333333335</v>
      </c>
      <c r="P37" s="57">
        <v>10.333333333333334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4.2</v>
      </c>
      <c r="W37" s="58">
        <v>3.4</v>
      </c>
      <c r="X37" s="61">
        <v>3.9230769230769229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3CE5-CE9B-4692-BA65-344965B81FFB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P48" sqref="P48"/>
      <selection activeCell="P48" sqref="P4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88913</v>
      </c>
      <c r="E1" s="88" t="s">
        <v>4</v>
      </c>
      <c r="F1" s="89">
        <f>SUM(G5:G140)</f>
        <v>1734249.8399999999</v>
      </c>
      <c r="G1" s="90" t="s">
        <v>85</v>
      </c>
      <c r="H1" s="91">
        <f>L21+L38+L55+L72+L89+L106+L123+L140</f>
        <v>44.356410256410257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46199</v>
      </c>
      <c r="B2" s="295"/>
      <c r="C2" s="92" t="s">
        <v>41</v>
      </c>
      <c r="D2" s="93">
        <f>AVERAGE(N21,N38,N55,N72,N89,N106,N123,N140)</f>
        <v>672.41954312146379</v>
      </c>
      <c r="E2" s="93" t="s">
        <v>92</v>
      </c>
      <c r="F2" s="94">
        <f>F1/D1</f>
        <v>19.505019963334945</v>
      </c>
      <c r="G2" s="95" t="s">
        <v>93</v>
      </c>
      <c r="H2" s="96">
        <f>COUNT(H5:H140)</f>
        <v>8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1436</v>
      </c>
      <c r="G5" s="148">
        <f t="shared" ref="G5:G8" si="0">E5*F5</f>
        <v>36819.040000000001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3210.9607952940751</v>
      </c>
      <c r="N5" s="152">
        <f>M5/L5</f>
        <v>321.09607952940752</v>
      </c>
      <c r="O5" s="154">
        <f>L5-I5</f>
        <v>0</v>
      </c>
      <c r="P5" s="155">
        <f>N5-K5</f>
        <v>-38.903920470592482</v>
      </c>
      <c r="Q5" s="156">
        <f>N5/K5</f>
        <v>0.89193355424835419</v>
      </c>
      <c r="R5" s="322">
        <f>Q21</f>
        <v>0.87791824576369037</v>
      </c>
      <c r="S5" s="157">
        <v>0.25</v>
      </c>
      <c r="T5" s="158">
        <v>0.26862268518518517</v>
      </c>
      <c r="U5" s="159"/>
      <c r="V5" s="160">
        <v>26.833089997945319</v>
      </c>
      <c r="W5" s="161"/>
      <c r="X5" s="162"/>
      <c r="Y5" s="325"/>
      <c r="Z5" s="326"/>
      <c r="AA5" s="115">
        <f>M5-J5</f>
        <v>-389.03920470592493</v>
      </c>
      <c r="AB5" s="156">
        <f>M5/J5</f>
        <v>0.89193355424835419</v>
      </c>
      <c r="AC5" s="327">
        <f>AB21</f>
        <v>0.87791824576369026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2373</v>
      </c>
      <c r="G6" s="103">
        <f t="shared" si="0"/>
        <v>70050.959999999992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3160.2840984554364</v>
      </c>
      <c r="N6" s="106">
        <f>M6/L6</f>
        <v>287.29855440503968</v>
      </c>
      <c r="O6" s="108">
        <f>L6-I6</f>
        <v>0</v>
      </c>
      <c r="P6" s="109">
        <f>N6-K6</f>
        <v>-39.974172867687571</v>
      </c>
      <c r="Q6" s="110">
        <f>N6/K6</f>
        <v>0.87785669401539912</v>
      </c>
      <c r="R6" s="323"/>
      <c r="S6" s="47">
        <v>0.2722222222222222</v>
      </c>
      <c r="T6" s="48">
        <v>0.30350694444444443</v>
      </c>
      <c r="U6" s="111">
        <v>5.1833333333333176</v>
      </c>
      <c r="V6" s="112">
        <v>45.052911562472211</v>
      </c>
      <c r="W6" s="113"/>
      <c r="X6" s="116"/>
      <c r="Y6" s="332"/>
      <c r="Z6" s="333"/>
      <c r="AA6" s="117">
        <f>M6-J6</f>
        <v>-439.71590154456362</v>
      </c>
      <c r="AB6" s="110">
        <f>M6/J6</f>
        <v>0.87785669401539901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2626</v>
      </c>
      <c r="G7" s="103">
        <f t="shared" si="0"/>
        <v>78386.100000000006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3159.9567638953017</v>
      </c>
      <c r="N7" s="106">
        <f>M7/L7</f>
        <v>287.2687967177547</v>
      </c>
      <c r="O7" s="108">
        <f>L7-I7</f>
        <v>0</v>
      </c>
      <c r="P7" s="109">
        <f>N7-K7</f>
        <v>-40.003930554972555</v>
      </c>
      <c r="Q7" s="110">
        <f>N7/K7</f>
        <v>0.87776576774869497</v>
      </c>
      <c r="R7" s="323"/>
      <c r="S7" s="47">
        <v>0.30694444444444441</v>
      </c>
      <c r="T7" s="48">
        <v>0.34156249999999999</v>
      </c>
      <c r="U7" s="111">
        <v>4.9499999999999744</v>
      </c>
      <c r="V7" s="112">
        <v>49.8614417134539</v>
      </c>
      <c r="W7" s="113"/>
      <c r="X7" s="116"/>
      <c r="Y7" s="332"/>
      <c r="Z7" s="333"/>
      <c r="AA7" s="117">
        <f>M7-J7</f>
        <v>-440.04323610469828</v>
      </c>
      <c r="AB7" s="110">
        <f>M7/J7</f>
        <v>0.87776576774869497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1558</v>
      </c>
      <c r="G8" s="103">
        <f t="shared" si="0"/>
        <v>44512.06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3110.8210813523269</v>
      </c>
      <c r="N8" s="106">
        <f>M8/L8</f>
        <v>259.23509011269391</v>
      </c>
      <c r="O8" s="108">
        <f>L8-I8</f>
        <v>0</v>
      </c>
      <c r="P8" s="109">
        <f>N8-K8</f>
        <v>-40.764909887306089</v>
      </c>
      <c r="Q8" s="110">
        <f>N8/K8</f>
        <v>0.864116967042313</v>
      </c>
      <c r="R8" s="323"/>
      <c r="S8" s="47">
        <v>0.34513888888888883</v>
      </c>
      <c r="T8" s="48">
        <v>0.36599537037037033</v>
      </c>
      <c r="U8" s="111">
        <v>5.1499999999999257</v>
      </c>
      <c r="V8" s="112">
        <v>30.049944228667322</v>
      </c>
      <c r="W8" s="113"/>
      <c r="X8" s="116"/>
      <c r="Y8" s="332"/>
      <c r="Z8" s="333"/>
      <c r="AA8" s="117">
        <f>M8-J8</f>
        <v>-489.17891864767307</v>
      </c>
      <c r="AB8" s="110">
        <f>M8/J8</f>
        <v>0.864116967042313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3160.5056847492851</v>
      </c>
      <c r="N21" s="138">
        <f>M21/L21</f>
        <v>287.31869861357137</v>
      </c>
      <c r="O21" s="139">
        <f>L21-I21</f>
        <v>0</v>
      </c>
      <c r="P21" s="140">
        <f>N21-K21</f>
        <v>-39.954028659155881</v>
      </c>
      <c r="Q21" s="141">
        <f>N21/K21</f>
        <v>0.87791824576369037</v>
      </c>
      <c r="R21" s="324"/>
      <c r="S21" s="142">
        <f>S5</f>
        <v>0.25</v>
      </c>
      <c r="T21" s="143">
        <f>INDEX(T5:T20,COUNTA(T5:T20))</f>
        <v>0.36599537037037033</v>
      </c>
      <c r="U21" s="144"/>
      <c r="V21" s="166"/>
      <c r="W21" s="167"/>
      <c r="X21" s="138"/>
      <c r="Y21" s="354"/>
      <c r="Z21" s="355"/>
      <c r="AA21" s="168">
        <f>M21-J21</f>
        <v>-439.49431525071486</v>
      </c>
      <c r="AB21" s="141">
        <f>M21/J21</f>
        <v>0.87791824576369026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2161</v>
      </c>
      <c r="G22" s="148">
        <f t="shared" ref="G22:G24" si="5">E22*F22</f>
        <v>40043.33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2985.6142811977143</v>
      </c>
      <c r="N22" s="152">
        <f>M22/L22</f>
        <v>995.20476039923813</v>
      </c>
      <c r="O22" s="154">
        <f>L22-I22</f>
        <v>0</v>
      </c>
      <c r="P22" s="155">
        <f>N22-K22</f>
        <v>-104.79523960076187</v>
      </c>
      <c r="Q22" s="156">
        <f>N22/K22</f>
        <v>0.90473160036294376</v>
      </c>
      <c r="R22" s="322">
        <f>Q38</f>
        <v>0.9055772001209812</v>
      </c>
      <c r="S22" s="157">
        <v>0.34374999999999994</v>
      </c>
      <c r="T22" s="158">
        <v>0.37390046296296292</v>
      </c>
      <c r="U22" s="159"/>
      <c r="V22" s="112">
        <v>43.428248858719073</v>
      </c>
      <c r="W22" s="161"/>
      <c r="X22" s="162"/>
      <c r="Y22" s="325"/>
      <c r="Z22" s="326"/>
      <c r="AA22" s="115">
        <f>M22-J22</f>
        <v>-314.38571880228574</v>
      </c>
      <c r="AB22" s="156">
        <f>M22/J22</f>
        <v>0.90473160036294376</v>
      </c>
      <c r="AC22" s="327">
        <f>AB38</f>
        <v>0.9055772001209812</v>
      </c>
    </row>
    <row r="23" spans="1:29" ht="15.75" customHeight="1">
      <c r="A23" s="357"/>
      <c r="B23" s="100" t="s">
        <v>120</v>
      </c>
      <c r="C23" s="330" t="s">
        <v>125</v>
      </c>
      <c r="D23" s="331"/>
      <c r="E23" s="101">
        <v>22.28</v>
      </c>
      <c r="F23" s="102">
        <v>921</v>
      </c>
      <c r="G23" s="103">
        <f t="shared" si="5"/>
        <v>20519.88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2989.7999999999997</v>
      </c>
      <c r="N23" s="106">
        <f>M23/L23</f>
        <v>597.95999999999992</v>
      </c>
      <c r="O23" s="108">
        <f>L23-I23</f>
        <v>0</v>
      </c>
      <c r="P23" s="109">
        <f>N23-K23</f>
        <v>-62.040000000000077</v>
      </c>
      <c r="Q23" s="110">
        <f>N23/K23</f>
        <v>0.90599999999999992</v>
      </c>
      <c r="R23" s="323"/>
      <c r="S23" s="47">
        <v>0.37777777777777771</v>
      </c>
      <c r="T23" s="48">
        <v>0.39060185185185181</v>
      </c>
      <c r="U23" s="111">
        <v>5.5833333333333002</v>
      </c>
      <c r="V23" s="112">
        <v>18.482841661649609</v>
      </c>
      <c r="W23" s="113"/>
      <c r="X23" s="116"/>
      <c r="Y23" s="332"/>
      <c r="Z23" s="333"/>
      <c r="AA23" s="117">
        <f>M23-J23</f>
        <v>-310.20000000000027</v>
      </c>
      <c r="AB23" s="110">
        <f>M23/J23</f>
        <v>0.90599999999999992</v>
      </c>
      <c r="AC23" s="328"/>
    </row>
    <row r="24" spans="1:29" ht="15.75" customHeight="1">
      <c r="A24" s="357"/>
      <c r="B24" s="100" t="s">
        <v>120</v>
      </c>
      <c r="C24" s="330" t="s">
        <v>126</v>
      </c>
      <c r="D24" s="331"/>
      <c r="E24" s="101">
        <v>17.89</v>
      </c>
      <c r="F24" s="102">
        <v>2355</v>
      </c>
      <c r="G24" s="103">
        <f t="shared" si="5"/>
        <v>42130.950000000004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2989.8</v>
      </c>
      <c r="N24" s="106">
        <f>M24/L24</f>
        <v>747.45</v>
      </c>
      <c r="O24" s="108">
        <f>L24-I24</f>
        <v>0</v>
      </c>
      <c r="P24" s="109">
        <f>N24-K24</f>
        <v>-77.549999999999955</v>
      </c>
      <c r="Q24" s="110">
        <f>N24/K24</f>
        <v>0.90600000000000003</v>
      </c>
      <c r="R24" s="323"/>
      <c r="S24" s="47">
        <v>0.39374999999999993</v>
      </c>
      <c r="T24" s="48">
        <v>0.42656249999999996</v>
      </c>
      <c r="U24" s="111">
        <v>4.5333333333332959</v>
      </c>
      <c r="V24" s="112">
        <v>47.260686333534011</v>
      </c>
      <c r="W24" s="113"/>
      <c r="X24" s="116"/>
      <c r="Y24" s="332"/>
      <c r="Z24" s="333"/>
      <c r="AA24" s="117">
        <f>M24-J24</f>
        <v>-310.19999999999982</v>
      </c>
      <c r="AB24" s="110">
        <f>M24/J24</f>
        <v>0.90600000000000003</v>
      </c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2988.4047603992381</v>
      </c>
      <c r="N38" s="138">
        <f t="shared" ref="N38:N44" si="10">M38/L38</f>
        <v>747.10119009980951</v>
      </c>
      <c r="O38" s="139">
        <f t="shared" ref="O38:O44" si="11">L38-I38</f>
        <v>0</v>
      </c>
      <c r="P38" s="140">
        <f t="shared" ref="P38:P44" si="12">N38-K38</f>
        <v>-77.898809900190486</v>
      </c>
      <c r="Q38" s="141">
        <f t="shared" ref="Q38:Q44" si="13">N38/K38</f>
        <v>0.9055772001209812</v>
      </c>
      <c r="R38" s="324"/>
      <c r="S38" s="142">
        <f>S22</f>
        <v>0.34374999999999994</v>
      </c>
      <c r="T38" s="143">
        <f>INDEX(T22:T37,COUNTA(T22:T37))</f>
        <v>0.42656249999999996</v>
      </c>
      <c r="U38" s="144"/>
      <c r="V38" s="166"/>
      <c r="W38" s="99"/>
      <c r="X38" s="69"/>
      <c r="Y38" s="354"/>
      <c r="Z38" s="355"/>
      <c r="AA38" s="168">
        <f t="shared" ref="AA38:AA44" si="14">M38-J38</f>
        <v>-311.59523960076194</v>
      </c>
      <c r="AB38" s="141">
        <f t="shared" ref="AB38:AB44" si="15">M38/J38</f>
        <v>0.9055772001209812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127</v>
      </c>
      <c r="D39" s="321"/>
      <c r="E39" s="147">
        <v>25.2</v>
      </c>
      <c r="F39" s="97">
        <v>1136</v>
      </c>
      <c r="G39" s="148">
        <f t="shared" ref="G39:G44" si="16">E39*F39</f>
        <v>28627.200000000001</v>
      </c>
      <c r="H39" s="149"/>
      <c r="I39" s="150">
        <v>3</v>
      </c>
      <c r="J39" s="151">
        <v>3600</v>
      </c>
      <c r="K39" s="152">
        <f>J39/I39</f>
        <v>1200</v>
      </c>
      <c r="L39" s="153">
        <v>3</v>
      </c>
      <c r="M39" s="151">
        <f t="shared" ref="M39:M44" si="17">F39/V39*60</f>
        <v>3186.7088959467383</v>
      </c>
      <c r="N39" s="152">
        <f t="shared" si="10"/>
        <v>1062.2362986489127</v>
      </c>
      <c r="O39" s="154">
        <f t="shared" si="11"/>
        <v>0</v>
      </c>
      <c r="P39" s="155">
        <f t="shared" si="12"/>
        <v>-137.76370135108732</v>
      </c>
      <c r="Q39" s="156">
        <f t="shared" si="13"/>
        <v>0.88519691554076052</v>
      </c>
      <c r="R39" s="322">
        <f>Q55</f>
        <v>0.88881801801798532</v>
      </c>
      <c r="S39" s="157">
        <v>0.25</v>
      </c>
      <c r="T39" s="158">
        <v>0.26484953703703706</v>
      </c>
      <c r="U39" s="159"/>
      <c r="V39" s="160">
        <v>21.38883789689562</v>
      </c>
      <c r="W39" s="161"/>
      <c r="X39" s="162"/>
      <c r="Y39" s="325"/>
      <c r="Z39" s="326"/>
      <c r="AA39" s="115">
        <f t="shared" si="14"/>
        <v>-413.29110405326173</v>
      </c>
      <c r="AB39" s="156">
        <f t="shared" si="15"/>
        <v>0.88519691554076063</v>
      </c>
      <c r="AC39" s="327">
        <f>AB55</f>
        <v>0.88881801801798532</v>
      </c>
    </row>
    <row r="40" spans="1:29" ht="15.75" customHeight="1">
      <c r="A40" s="318"/>
      <c r="B40" s="100" t="s">
        <v>120</v>
      </c>
      <c r="C40" s="330" t="s">
        <v>128</v>
      </c>
      <c r="D40" s="331"/>
      <c r="E40" s="101">
        <v>25.03</v>
      </c>
      <c r="F40" s="102">
        <v>1042</v>
      </c>
      <c r="G40" s="103">
        <f t="shared" si="16"/>
        <v>26081.260000000002</v>
      </c>
      <c r="H40" s="26"/>
      <c r="I40" s="104">
        <v>5</v>
      </c>
      <c r="J40" s="105">
        <v>3600</v>
      </c>
      <c r="K40" s="106">
        <f t="shared" ref="K40:K75" si="18">J40/I40</f>
        <v>720</v>
      </c>
      <c r="L40" s="107">
        <v>5</v>
      </c>
      <c r="M40" s="105">
        <f t="shared" si="17"/>
        <v>3192.7761676975406</v>
      </c>
      <c r="N40" s="106">
        <f t="shared" si="10"/>
        <v>638.55523353950809</v>
      </c>
      <c r="O40" s="108">
        <f t="shared" si="11"/>
        <v>0</v>
      </c>
      <c r="P40" s="109">
        <f t="shared" si="12"/>
        <v>-81.444766460491905</v>
      </c>
      <c r="Q40" s="110">
        <f t="shared" si="13"/>
        <v>0.88688226880487231</v>
      </c>
      <c r="R40" s="323"/>
      <c r="S40" s="47">
        <v>0.27500000000000002</v>
      </c>
      <c r="T40" s="48">
        <v>0.28858796296296296</v>
      </c>
      <c r="U40" s="111">
        <v>14.61666666666666</v>
      </c>
      <c r="V40" s="112">
        <v>19.581704672108625</v>
      </c>
      <c r="W40" s="113"/>
      <c r="X40" s="116"/>
      <c r="Y40" s="332"/>
      <c r="Z40" s="333"/>
      <c r="AA40" s="117">
        <f t="shared" si="14"/>
        <v>-407.22383230245941</v>
      </c>
      <c r="AB40" s="110">
        <f t="shared" si="15"/>
        <v>0.88688226880487242</v>
      </c>
      <c r="AC40" s="328"/>
    </row>
    <row r="41" spans="1:29" ht="15.75" customHeight="1">
      <c r="A41" s="318"/>
      <c r="B41" s="100" t="s">
        <v>120</v>
      </c>
      <c r="C41" s="330" t="s">
        <v>129</v>
      </c>
      <c r="D41" s="331"/>
      <c r="E41" s="101">
        <v>18.18</v>
      </c>
      <c r="F41" s="102">
        <v>950</v>
      </c>
      <c r="G41" s="103">
        <f t="shared" si="16"/>
        <v>17271</v>
      </c>
      <c r="H41" s="26"/>
      <c r="I41" s="104">
        <v>3</v>
      </c>
      <c r="J41" s="105">
        <v>3600</v>
      </c>
      <c r="K41" s="106">
        <f t="shared" si="18"/>
        <v>1200</v>
      </c>
      <c r="L41" s="107">
        <v>3</v>
      </c>
      <c r="M41" s="105">
        <f t="shared" si="17"/>
        <v>3187.7059073571763</v>
      </c>
      <c r="N41" s="106">
        <f t="shared" si="10"/>
        <v>1062.5686357857255</v>
      </c>
      <c r="O41" s="108">
        <f t="shared" si="11"/>
        <v>0</v>
      </c>
      <c r="P41" s="109">
        <f t="shared" si="12"/>
        <v>-137.43136421427448</v>
      </c>
      <c r="Q41" s="110">
        <f t="shared" si="13"/>
        <v>0.88547386315477128</v>
      </c>
      <c r="R41" s="323"/>
      <c r="S41" s="47">
        <v>0.29861111111111116</v>
      </c>
      <c r="T41" s="48">
        <v>0.31101851851851858</v>
      </c>
      <c r="U41" s="111">
        <v>15</v>
      </c>
      <c r="V41" s="112">
        <v>17.881197844645854</v>
      </c>
      <c r="W41" s="113"/>
      <c r="X41" s="116"/>
      <c r="Y41" s="332"/>
      <c r="Z41" s="333"/>
      <c r="AA41" s="117">
        <f t="shared" si="14"/>
        <v>-412.29409264282367</v>
      </c>
      <c r="AB41" s="110">
        <f t="shared" si="15"/>
        <v>0.88547386315477117</v>
      </c>
      <c r="AC41" s="328"/>
    </row>
    <row r="42" spans="1:29" ht="15.75" customHeight="1">
      <c r="A42" s="318"/>
      <c r="B42" s="100" t="s">
        <v>120</v>
      </c>
      <c r="C42" s="330" t="s">
        <v>130</v>
      </c>
      <c r="D42" s="331"/>
      <c r="E42" s="101">
        <v>23.72</v>
      </c>
      <c r="F42" s="102">
        <v>1144</v>
      </c>
      <c r="G42" s="103">
        <f t="shared" si="16"/>
        <v>27135.68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3193.7511494849423</v>
      </c>
      <c r="N42" s="106">
        <f t="shared" si="10"/>
        <v>638.75022989698846</v>
      </c>
      <c r="O42" s="108">
        <f t="shared" si="11"/>
        <v>0</v>
      </c>
      <c r="P42" s="109">
        <f t="shared" si="12"/>
        <v>-81.249770103011542</v>
      </c>
      <c r="Q42" s="110">
        <f t="shared" si="13"/>
        <v>0.88715309707915069</v>
      </c>
      <c r="R42" s="323"/>
      <c r="S42" s="47">
        <v>0.32083333333333341</v>
      </c>
      <c r="T42" s="48">
        <v>0.33575231481481488</v>
      </c>
      <c r="U42" s="111">
        <v>15</v>
      </c>
      <c r="V42" s="112">
        <v>21.491968781308966</v>
      </c>
      <c r="W42" s="113"/>
      <c r="X42" s="116"/>
      <c r="Y42" s="332"/>
      <c r="Z42" s="333"/>
      <c r="AA42" s="117">
        <f t="shared" si="14"/>
        <v>-406.24885051505771</v>
      </c>
      <c r="AB42" s="110">
        <f t="shared" si="15"/>
        <v>0.88715309707915069</v>
      </c>
      <c r="AC42" s="328"/>
    </row>
    <row r="43" spans="1:29" ht="15.75" customHeight="1">
      <c r="A43" s="318"/>
      <c r="B43" s="100" t="s">
        <v>120</v>
      </c>
      <c r="C43" s="330" t="s">
        <v>131</v>
      </c>
      <c r="D43" s="331"/>
      <c r="E43" s="101">
        <v>14.28</v>
      </c>
      <c r="F43" s="102">
        <v>4976</v>
      </c>
      <c r="G43" s="103">
        <f t="shared" si="16"/>
        <v>71057.279999999999</v>
      </c>
      <c r="H43" s="13"/>
      <c r="I43" s="104">
        <v>3</v>
      </c>
      <c r="J43" s="105">
        <v>3600</v>
      </c>
      <c r="K43" s="106">
        <f t="shared" si="18"/>
        <v>1200</v>
      </c>
      <c r="L43" s="107">
        <v>3</v>
      </c>
      <c r="M43" s="105">
        <f t="shared" si="17"/>
        <v>3188.6440921512026</v>
      </c>
      <c r="N43" s="106">
        <f t="shared" si="10"/>
        <v>1062.8813640504009</v>
      </c>
      <c r="O43" s="108">
        <f t="shared" si="11"/>
        <v>0</v>
      </c>
      <c r="P43" s="109">
        <f t="shared" si="12"/>
        <v>-137.11863594959914</v>
      </c>
      <c r="Q43" s="110">
        <f t="shared" si="13"/>
        <v>0.88573447004200068</v>
      </c>
      <c r="R43" s="323"/>
      <c r="S43" s="47">
        <v>0.34583333333333344</v>
      </c>
      <c r="T43" s="48">
        <v>0.41084490740740753</v>
      </c>
      <c r="U43" s="111">
        <v>14.516666666666724</v>
      </c>
      <c r="V43" s="112">
        <v>93.632274838982738</v>
      </c>
      <c r="W43" s="113"/>
      <c r="X43" s="116"/>
      <c r="Y43" s="332"/>
      <c r="Z43" s="333"/>
      <c r="AA43" s="117">
        <f t="shared" si="14"/>
        <v>-411.35590784879741</v>
      </c>
      <c r="AB43" s="110">
        <f t="shared" si="15"/>
        <v>0.88573447004200068</v>
      </c>
      <c r="AC43" s="328"/>
    </row>
    <row r="44" spans="1:29" ht="15.75" customHeight="1">
      <c r="A44" s="318"/>
      <c r="B44" s="100" t="s">
        <v>120</v>
      </c>
      <c r="C44" s="330" t="s">
        <v>132</v>
      </c>
      <c r="D44" s="331"/>
      <c r="E44" s="101">
        <v>14.03</v>
      </c>
      <c r="F44" s="102">
        <v>3586</v>
      </c>
      <c r="G44" s="121">
        <f t="shared" si="16"/>
        <v>50311.579999999994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2715.5921657400936</v>
      </c>
      <c r="N44" s="106">
        <f t="shared" si="10"/>
        <v>905.1973885800312</v>
      </c>
      <c r="O44" s="108">
        <f t="shared" si="11"/>
        <v>0</v>
      </c>
      <c r="P44" s="109">
        <f t="shared" si="12"/>
        <v>-94.802611419968798</v>
      </c>
      <c r="Q44" s="110">
        <f t="shared" si="13"/>
        <v>0.90519738858003118</v>
      </c>
      <c r="R44" s="323"/>
      <c r="S44" s="47">
        <v>0.42083333333333345</v>
      </c>
      <c r="T44" s="120">
        <v>0.47584490740740754</v>
      </c>
      <c r="U44" s="111">
        <v>15</v>
      </c>
      <c r="V44" s="112">
        <v>79.23133772237901</v>
      </c>
      <c r="W44" s="113"/>
      <c r="X44" s="116"/>
      <c r="Y44" s="332"/>
      <c r="Z44" s="333"/>
      <c r="AA44" s="117">
        <f t="shared" si="14"/>
        <v>-284.40783425990639</v>
      </c>
      <c r="AB44" s="110">
        <f t="shared" si="15"/>
        <v>0.90519738858003118</v>
      </c>
      <c r="AC44" s="328"/>
    </row>
    <row r="45" spans="1:29" ht="15.75" customHeight="1">
      <c r="A45" s="318"/>
      <c r="B45" s="100"/>
      <c r="C45" s="330"/>
      <c r="D45" s="33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3"/>
      <c r="S45" s="47"/>
      <c r="T45" s="120"/>
      <c r="U45" s="111"/>
      <c r="V45" s="112"/>
      <c r="W45" s="113"/>
      <c r="X45" s="116"/>
      <c r="Y45" s="332"/>
      <c r="Z45" s="333"/>
      <c r="AA45" s="117"/>
      <c r="AB45" s="110"/>
      <c r="AC45" s="328"/>
    </row>
    <row r="46" spans="1:29" ht="15.75" customHeight="1">
      <c r="A46" s="318"/>
      <c r="B46" s="100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47"/>
      <c r="T46" s="120"/>
      <c r="U46" s="111"/>
      <c r="V46" s="112"/>
      <c r="W46" s="113"/>
      <c r="X46" s="116"/>
      <c r="Y46" s="332"/>
      <c r="Z46" s="333"/>
      <c r="AA46" s="117"/>
      <c r="AB46" s="110"/>
      <c r="AC46" s="328"/>
    </row>
    <row r="47" spans="1:29" ht="15.75" customHeight="1">
      <c r="A47" s="318"/>
      <c r="B47" s="100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47"/>
      <c r="T47" s="120"/>
      <c r="U47" s="111"/>
      <c r="V47" s="112"/>
      <c r="W47" s="113"/>
      <c r="X47" s="116"/>
      <c r="Y47" s="332"/>
      <c r="Z47" s="333"/>
      <c r="AA47" s="117"/>
      <c r="AB47" s="110"/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3110.8630630629486</v>
      </c>
      <c r="N55" s="138">
        <f t="shared" ref="N55:N61" si="22">M55/L55</f>
        <v>848.41719901716783</v>
      </c>
      <c r="O55" s="139">
        <f t="shared" ref="O55:O61" si="23">L55-I55</f>
        <v>0</v>
      </c>
      <c r="P55" s="140">
        <f t="shared" ref="P55:P61" si="24">N55-K55</f>
        <v>-106.12825552828679</v>
      </c>
      <c r="Q55" s="141">
        <f t="shared" ref="Q55:Q61" si="25">N55/K55</f>
        <v>0.88881801801798532</v>
      </c>
      <c r="R55" s="324"/>
      <c r="S55" s="142">
        <f>S39</f>
        <v>0.25</v>
      </c>
      <c r="T55" s="143">
        <f>INDEX(T39:T54,COUNTA(T39:T54))</f>
        <v>0.47584490740740754</v>
      </c>
      <c r="U55" s="144"/>
      <c r="V55" s="166"/>
      <c r="W55" s="99"/>
      <c r="X55" s="69"/>
      <c r="Y55" s="354"/>
      <c r="Z55" s="355"/>
      <c r="AA55" s="168">
        <f t="shared" ref="AA55:AA61" si="26">M55-J55</f>
        <v>-389.13693693705136</v>
      </c>
      <c r="AB55" s="141">
        <f t="shared" ref="AB55:AB61" si="27">M55/J55</f>
        <v>0.88881801801798532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133</v>
      </c>
      <c r="D56" s="321"/>
      <c r="E56" s="147">
        <v>17.07</v>
      </c>
      <c r="F56" s="97">
        <v>2397</v>
      </c>
      <c r="G56" s="148">
        <f t="shared" ref="G56:G61" si="28">E56*F56</f>
        <v>40916.79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2977.4488102369737</v>
      </c>
      <c r="N56" s="152">
        <f t="shared" si="22"/>
        <v>992.48293674565787</v>
      </c>
      <c r="O56" s="154">
        <f t="shared" si="23"/>
        <v>0</v>
      </c>
      <c r="P56" s="155">
        <f t="shared" si="24"/>
        <v>-107.51706325434213</v>
      </c>
      <c r="Q56" s="156">
        <f t="shared" si="25"/>
        <v>0.90225721522332536</v>
      </c>
      <c r="R56" s="322">
        <f>Q72</f>
        <v>0.88994198287682247</v>
      </c>
      <c r="S56" s="157">
        <v>0.25</v>
      </c>
      <c r="T56" s="158">
        <v>0.28354166666666669</v>
      </c>
      <c r="U56" s="159"/>
      <c r="V56" s="160">
        <v>48.303097438828324</v>
      </c>
      <c r="W56" s="158"/>
      <c r="X56" s="169"/>
      <c r="Y56" s="325"/>
      <c r="Z56" s="326"/>
      <c r="AA56" s="115">
        <f t="shared" si="26"/>
        <v>-322.55118976302629</v>
      </c>
      <c r="AB56" s="156">
        <f t="shared" si="27"/>
        <v>0.90225721522332536</v>
      </c>
      <c r="AC56" s="327">
        <f>AB72</f>
        <v>0.88994198287682247</v>
      </c>
    </row>
    <row r="57" spans="1:29" ht="15.75" customHeight="1">
      <c r="A57" s="357"/>
      <c r="B57" s="100" t="s">
        <v>120</v>
      </c>
      <c r="C57" s="330" t="s">
        <v>134</v>
      </c>
      <c r="D57" s="331"/>
      <c r="E57" s="101">
        <v>20.72</v>
      </c>
      <c r="F57" s="102">
        <v>2267</v>
      </c>
      <c r="G57" s="103">
        <f t="shared" si="28"/>
        <v>46972.24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3200.7979821693853</v>
      </c>
      <c r="N57" s="106">
        <f t="shared" si="22"/>
        <v>1066.9326607231285</v>
      </c>
      <c r="O57" s="108">
        <f t="shared" si="23"/>
        <v>0</v>
      </c>
      <c r="P57" s="109">
        <f t="shared" si="24"/>
        <v>-133.06733927687151</v>
      </c>
      <c r="Q57" s="110">
        <f t="shared" si="25"/>
        <v>0.88911055060260713</v>
      </c>
      <c r="R57" s="323"/>
      <c r="S57" s="47">
        <v>0.29375000000000001</v>
      </c>
      <c r="T57" s="48">
        <v>0.32325231481481481</v>
      </c>
      <c r="U57" s="111">
        <v>14.69999999999998</v>
      </c>
      <c r="V57" s="112">
        <v>42.495652883350843</v>
      </c>
      <c r="W57" s="113"/>
      <c r="X57" s="13"/>
      <c r="Y57" s="332"/>
      <c r="Z57" s="333"/>
      <c r="AA57" s="117">
        <f t="shared" si="26"/>
        <v>-399.20201783061475</v>
      </c>
      <c r="AB57" s="110">
        <f t="shared" si="27"/>
        <v>0.88911055060260702</v>
      </c>
      <c r="AC57" s="328"/>
    </row>
    <row r="58" spans="1:29" ht="15.75" customHeight="1">
      <c r="A58" s="357"/>
      <c r="B58" s="100" t="s">
        <v>120</v>
      </c>
      <c r="C58" s="330" t="s">
        <v>135</v>
      </c>
      <c r="D58" s="331"/>
      <c r="E58" s="101">
        <v>24.82</v>
      </c>
      <c r="F58" s="102">
        <v>1434</v>
      </c>
      <c r="G58" s="103">
        <f t="shared" si="28"/>
        <v>35591.879999999997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3198.2633287546205</v>
      </c>
      <c r="N58" s="106">
        <f t="shared" si="22"/>
        <v>639.65266575092414</v>
      </c>
      <c r="O58" s="108">
        <f t="shared" si="23"/>
        <v>0</v>
      </c>
      <c r="P58" s="109">
        <f t="shared" si="24"/>
        <v>-80.347334249075857</v>
      </c>
      <c r="Q58" s="110">
        <f t="shared" si="25"/>
        <v>0.88840648020961688</v>
      </c>
      <c r="R58" s="323"/>
      <c r="S58" s="47">
        <v>0.33333333333333337</v>
      </c>
      <c r="T58" s="48">
        <v>0.3520138888888889</v>
      </c>
      <c r="U58" s="111">
        <v>14.516666666666724</v>
      </c>
      <c r="V58" s="112">
        <v>26.90210003236454</v>
      </c>
      <c r="W58" s="113"/>
      <c r="X58" s="13"/>
      <c r="Y58" s="332"/>
      <c r="Z58" s="333"/>
      <c r="AA58" s="117">
        <f t="shared" si="26"/>
        <v>-401.73667124537951</v>
      </c>
      <c r="AB58" s="110">
        <f t="shared" si="27"/>
        <v>0.88840648020961677</v>
      </c>
      <c r="AC58" s="328"/>
    </row>
    <row r="59" spans="1:29" ht="15.75" customHeight="1">
      <c r="A59" s="357"/>
      <c r="B59" s="100" t="s">
        <v>120</v>
      </c>
      <c r="C59" s="330" t="s">
        <v>136</v>
      </c>
      <c r="D59" s="331"/>
      <c r="E59" s="101">
        <v>18.18</v>
      </c>
      <c r="F59" s="102">
        <v>1804</v>
      </c>
      <c r="G59" s="103">
        <f t="shared" si="28"/>
        <v>32796.720000000001</v>
      </c>
      <c r="H59" s="26"/>
      <c r="I59" s="104">
        <v>3</v>
      </c>
      <c r="J59" s="105">
        <v>3600</v>
      </c>
      <c r="K59" s="106">
        <f t="shared" si="18"/>
        <v>1200</v>
      </c>
      <c r="L59" s="107">
        <v>3</v>
      </c>
      <c r="M59" s="105">
        <f t="shared" si="29"/>
        <v>3193.4382864460008</v>
      </c>
      <c r="N59" s="106">
        <f t="shared" si="22"/>
        <v>1064.4794288153337</v>
      </c>
      <c r="O59" s="108">
        <f t="shared" si="23"/>
        <v>0</v>
      </c>
      <c r="P59" s="109">
        <f t="shared" si="24"/>
        <v>-135.52057118466632</v>
      </c>
      <c r="Q59" s="110">
        <f t="shared" si="25"/>
        <v>0.8870661906794447</v>
      </c>
      <c r="R59" s="323"/>
      <c r="S59" s="47">
        <v>0.3618055555555556</v>
      </c>
      <c r="T59" s="48">
        <v>0.38533564814814819</v>
      </c>
      <c r="U59" s="111">
        <v>15</v>
      </c>
      <c r="V59" s="112">
        <v>33.894501878870194</v>
      </c>
      <c r="W59" s="113"/>
      <c r="X59" s="116"/>
      <c r="Y59" s="332"/>
      <c r="Z59" s="333"/>
      <c r="AA59" s="117">
        <f t="shared" si="26"/>
        <v>-406.5617135539992</v>
      </c>
      <c r="AB59" s="110">
        <f t="shared" si="27"/>
        <v>0.8870661906794447</v>
      </c>
      <c r="AC59" s="328"/>
    </row>
    <row r="60" spans="1:29" ht="15.75" customHeight="1">
      <c r="A60" s="358"/>
      <c r="B60" s="100" t="s">
        <v>120</v>
      </c>
      <c r="C60" s="330" t="s">
        <v>137</v>
      </c>
      <c r="D60" s="331"/>
      <c r="E60" s="101">
        <v>30</v>
      </c>
      <c r="F60" s="102">
        <v>1904</v>
      </c>
      <c r="G60" s="103">
        <f t="shared" si="28"/>
        <v>57120</v>
      </c>
      <c r="H60" s="13"/>
      <c r="I60" s="104">
        <v>4</v>
      </c>
      <c r="J60" s="105">
        <v>3600</v>
      </c>
      <c r="K60" s="106">
        <f t="shared" si="18"/>
        <v>900</v>
      </c>
      <c r="L60" s="107">
        <v>4</v>
      </c>
      <c r="M60" s="105">
        <f t="shared" si="29"/>
        <v>3192.4800000000018</v>
      </c>
      <c r="N60" s="106">
        <f t="shared" si="22"/>
        <v>798.12000000000046</v>
      </c>
      <c r="O60" s="108">
        <f t="shared" si="23"/>
        <v>0</v>
      </c>
      <c r="P60" s="109">
        <f t="shared" si="24"/>
        <v>-101.87999999999954</v>
      </c>
      <c r="Q60" s="110">
        <f t="shared" si="25"/>
        <v>0.88680000000000048</v>
      </c>
      <c r="R60" s="323"/>
      <c r="S60" s="47">
        <v>0.39513888888888893</v>
      </c>
      <c r="T60" s="48">
        <v>0.41998842592592595</v>
      </c>
      <c r="U60" s="111">
        <v>15</v>
      </c>
      <c r="V60" s="112">
        <v>35.78409261765146</v>
      </c>
      <c r="W60" s="113"/>
      <c r="X60" s="116"/>
      <c r="Y60" s="332"/>
      <c r="Z60" s="333"/>
      <c r="AA60" s="117">
        <f t="shared" si="26"/>
        <v>-407.51999999999816</v>
      </c>
      <c r="AB60" s="110">
        <f t="shared" si="27"/>
        <v>0.88680000000000048</v>
      </c>
      <c r="AC60" s="328"/>
    </row>
    <row r="61" spans="1:29" ht="15.75" customHeight="1">
      <c r="A61" s="358"/>
      <c r="B61" s="100" t="s">
        <v>120</v>
      </c>
      <c r="C61" s="330" t="s">
        <v>138</v>
      </c>
      <c r="D61" s="331"/>
      <c r="E61" s="101">
        <v>16.66</v>
      </c>
      <c r="F61" s="102">
        <v>4153</v>
      </c>
      <c r="G61" s="121">
        <f t="shared" si="28"/>
        <v>69188.98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3193.3358276693352</v>
      </c>
      <c r="N61" s="106">
        <f t="shared" si="22"/>
        <v>638.66716553386709</v>
      </c>
      <c r="O61" s="108">
        <f t="shared" si="23"/>
        <v>0</v>
      </c>
      <c r="P61" s="109">
        <f t="shared" si="24"/>
        <v>-81.332834466132908</v>
      </c>
      <c r="Q61" s="110">
        <f t="shared" si="25"/>
        <v>0.88703772990814878</v>
      </c>
      <c r="R61" s="323"/>
      <c r="S61" s="47">
        <v>0.42986111111111119</v>
      </c>
      <c r="T61" s="120">
        <v>0.48403935185185193</v>
      </c>
      <c r="U61" s="111">
        <v>15</v>
      </c>
      <c r="V61" s="112">
        <v>78.031254289300563</v>
      </c>
      <c r="W61" s="113"/>
      <c r="X61" s="50"/>
      <c r="Y61" s="332"/>
      <c r="Z61" s="333"/>
      <c r="AA61" s="117">
        <f t="shared" si="26"/>
        <v>-406.66417233066477</v>
      </c>
      <c r="AB61" s="110">
        <f t="shared" si="27"/>
        <v>0.88703772990814866</v>
      </c>
      <c r="AC61" s="328"/>
    </row>
    <row r="62" spans="1:29" ht="15.75" customHeight="1">
      <c r="A62" s="358"/>
      <c r="B62" s="100"/>
      <c r="C62" s="330"/>
      <c r="D62" s="331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3"/>
      <c r="S62" s="47"/>
      <c r="T62" s="120"/>
      <c r="U62" s="111"/>
      <c r="V62" s="112"/>
      <c r="W62" s="113"/>
      <c r="X62" s="116"/>
      <c r="Y62" s="332"/>
      <c r="Z62" s="333"/>
      <c r="AA62" s="117"/>
      <c r="AB62" s="110"/>
      <c r="AC62" s="328"/>
    </row>
    <row r="63" spans="1:29" ht="15.75" customHeight="1">
      <c r="A63" s="358"/>
      <c r="B63" s="100"/>
      <c r="C63" s="330"/>
      <c r="D63" s="33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3"/>
      <c r="S63" s="47"/>
      <c r="T63" s="120"/>
      <c r="U63" s="111"/>
      <c r="V63" s="112"/>
      <c r="W63" s="113"/>
      <c r="X63" s="116"/>
      <c r="Y63" s="332"/>
      <c r="Z63" s="333"/>
      <c r="AA63" s="117"/>
      <c r="AB63" s="110"/>
      <c r="AC63" s="328"/>
    </row>
    <row r="64" spans="1:29" ht="15.75" customHeight="1">
      <c r="A64" s="358"/>
      <c r="B64" s="100"/>
      <c r="C64" s="330"/>
      <c r="D64" s="33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26"/>
      <c r="X64" s="127"/>
      <c r="Y64" s="332"/>
      <c r="Z64" s="333"/>
      <c r="AA64" s="117"/>
      <c r="AB64" s="110"/>
      <c r="AC64" s="328"/>
    </row>
    <row r="65" spans="1:29" ht="15.75" customHeight="1">
      <c r="A65" s="358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30">AVERAGE(I56:I71)</f>
        <v>3.8333333333333335</v>
      </c>
      <c r="J72" s="137">
        <f t="shared" si="30"/>
        <v>3550</v>
      </c>
      <c r="K72" s="138">
        <f t="shared" ref="K72" si="31">J72/I72</f>
        <v>926.08695652173913</v>
      </c>
      <c r="L72" s="136">
        <f t="shared" ref="L72:M72" si="32">AVERAGE(L56:L71)</f>
        <v>3.8333333333333335</v>
      </c>
      <c r="M72" s="137">
        <f t="shared" si="32"/>
        <v>3159.2940392127198</v>
      </c>
      <c r="N72" s="138">
        <f>M72/L72</f>
        <v>824.1636624033182</v>
      </c>
      <c r="O72" s="139">
        <f>L72-I72</f>
        <v>0</v>
      </c>
      <c r="P72" s="140">
        <f>N72-K72</f>
        <v>-101.92329411842093</v>
      </c>
      <c r="Q72" s="141">
        <f>N72/K72</f>
        <v>0.88994198287682247</v>
      </c>
      <c r="R72" s="324"/>
      <c r="S72" s="142">
        <f>S56</f>
        <v>0.25</v>
      </c>
      <c r="T72" s="143">
        <f>INDEX(T56:T71,COUNTA(T56:T71))</f>
        <v>0.48403935185185193</v>
      </c>
      <c r="U72" s="144"/>
      <c r="V72" s="166"/>
      <c r="W72" s="167"/>
      <c r="X72" s="138"/>
      <c r="Y72" s="354"/>
      <c r="Z72" s="355"/>
      <c r="AA72" s="168">
        <f>M72-J72</f>
        <v>-390.70596078728022</v>
      </c>
      <c r="AB72" s="141">
        <f>M72/J72</f>
        <v>0.88994198287682247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1406</v>
      </c>
      <c r="G73" s="148">
        <f t="shared" ref="G73:G75" si="33">E73*F73</f>
        <v>40169.42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3109.0921635433992</v>
      </c>
      <c r="N73" s="152">
        <f>M73/L73</f>
        <v>259.09101362861662</v>
      </c>
      <c r="O73" s="154">
        <f>L73-I73</f>
        <v>0</v>
      </c>
      <c r="P73" s="155">
        <f>N73-K73</f>
        <v>-40.908986371383378</v>
      </c>
      <c r="Q73" s="156">
        <f>N73/K73</f>
        <v>0.86363671209538873</v>
      </c>
      <c r="R73" s="322">
        <f>Q89</f>
        <v>0.88863812901981776</v>
      </c>
      <c r="S73" s="157">
        <v>0.70833333333333337</v>
      </c>
      <c r="T73" s="158">
        <v>0.72716435185185191</v>
      </c>
      <c r="U73" s="159"/>
      <c r="V73" s="160">
        <v>27.133322385611049</v>
      </c>
      <c r="W73" s="158"/>
      <c r="X73" s="169"/>
      <c r="Y73" s="325"/>
      <c r="Z73" s="326"/>
      <c r="AA73" s="115">
        <f>M73-J73</f>
        <v>-490.90783645660076</v>
      </c>
      <c r="AB73" s="156">
        <f>M73/J73</f>
        <v>0.86363671209538873</v>
      </c>
      <c r="AC73" s="327">
        <f>AB89</f>
        <v>0.88863812901981776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477</v>
      </c>
      <c r="G74" s="103">
        <f t="shared" si="33"/>
        <v>9740.34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3260.9437684264035</v>
      </c>
      <c r="N74" s="106">
        <f>M74/L74</f>
        <v>250.84182834049258</v>
      </c>
      <c r="O74" s="108">
        <f>L74-I74</f>
        <v>0</v>
      </c>
      <c r="P74" s="109">
        <f>N74-K74</f>
        <v>-26.081248582584323</v>
      </c>
      <c r="Q74" s="110">
        <f>N74/K74</f>
        <v>0.90581771345177886</v>
      </c>
      <c r="R74" s="323"/>
      <c r="S74" s="47">
        <v>0.73055555555555562</v>
      </c>
      <c r="T74" s="48">
        <v>0.73664351851851861</v>
      </c>
      <c r="U74" s="111">
        <v>4.8833333333333506</v>
      </c>
      <c r="V74" s="112">
        <v>8.7766002827490723</v>
      </c>
      <c r="W74" s="113"/>
      <c r="X74" s="13"/>
      <c r="Y74" s="332"/>
      <c r="Z74" s="333"/>
      <c r="AA74" s="117">
        <f>M74-J74</f>
        <v>-339.05623157359651</v>
      </c>
      <c r="AB74" s="110">
        <f>M74/J74</f>
        <v>0.90581771345177875</v>
      </c>
      <c r="AC74" s="328"/>
    </row>
    <row r="75" spans="1:29" ht="15.75" customHeight="1">
      <c r="A75" s="318"/>
      <c r="B75" s="100" t="s">
        <v>120</v>
      </c>
      <c r="C75" s="330" t="s">
        <v>142</v>
      </c>
      <c r="D75" s="331"/>
      <c r="E75" s="101">
        <v>18.920000000000002</v>
      </c>
      <c r="F75" s="102">
        <v>3081</v>
      </c>
      <c r="G75" s="103">
        <f t="shared" si="33"/>
        <v>58292.520000000004</v>
      </c>
      <c r="H75" s="26"/>
      <c r="I75" s="104">
        <v>6</v>
      </c>
      <c r="J75" s="105">
        <v>3600</v>
      </c>
      <c r="K75" s="106">
        <f t="shared" si="18"/>
        <v>600</v>
      </c>
      <c r="L75" s="107">
        <v>6</v>
      </c>
      <c r="M75" s="105">
        <f>F75/V75*60</f>
        <v>3227.2558614442278</v>
      </c>
      <c r="N75" s="106">
        <f>M75/L75</f>
        <v>537.8759769073713</v>
      </c>
      <c r="O75" s="108">
        <f>L75-I75</f>
        <v>0</v>
      </c>
      <c r="P75" s="109">
        <f>N75-K75</f>
        <v>-62.124023092628704</v>
      </c>
      <c r="Q75" s="110">
        <f>N75/K75</f>
        <v>0.89645996151228546</v>
      </c>
      <c r="R75" s="323"/>
      <c r="S75" s="47">
        <v>0.74027777777777781</v>
      </c>
      <c r="T75" s="48">
        <v>0.78004629629629629</v>
      </c>
      <c r="U75" s="111">
        <v>5.2333333333332455</v>
      </c>
      <c r="V75" s="112">
        <v>57.280862731867003</v>
      </c>
      <c r="W75" s="113"/>
      <c r="X75" s="13"/>
      <c r="Y75" s="332"/>
      <c r="Z75" s="333"/>
      <c r="AA75" s="117">
        <f>M75-J75</f>
        <v>-372.74413855577222</v>
      </c>
      <c r="AB75" s="110">
        <f>M75/J75</f>
        <v>0.89645996151228546</v>
      </c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4">AVERAGE(I73:I88)</f>
        <v>10.333333333333334</v>
      </c>
      <c r="J89" s="137">
        <f t="shared" si="34"/>
        <v>3600</v>
      </c>
      <c r="K89" s="138">
        <f t="shared" ref="K89" si="35">J89/I89</f>
        <v>348.38709677419354</v>
      </c>
      <c r="L89" s="136">
        <f t="shared" ref="L89:M89" si="36">AVERAGE(L73:L88)</f>
        <v>10.333333333333334</v>
      </c>
      <c r="M89" s="137">
        <f t="shared" si="36"/>
        <v>3199.0972644713438</v>
      </c>
      <c r="N89" s="138">
        <f t="shared" ref="N89:N94" si="37">M89/L89</f>
        <v>309.59005785206551</v>
      </c>
      <c r="O89" s="139">
        <f t="shared" ref="O89:O94" si="38">L89-I89</f>
        <v>0</v>
      </c>
      <c r="P89" s="140">
        <f t="shared" ref="P89:P94" si="39">N89-K89</f>
        <v>-38.797038922128024</v>
      </c>
      <c r="Q89" s="141">
        <f t="shared" ref="Q89:Q94" si="40">N89/K89</f>
        <v>0.88863812901981776</v>
      </c>
      <c r="R89" s="324"/>
      <c r="S89" s="142">
        <f>S73</f>
        <v>0.70833333333333337</v>
      </c>
      <c r="T89" s="143">
        <f>INDEX(T73:T88,COUNTA(T73:T88))</f>
        <v>0.78004629629629629</v>
      </c>
      <c r="U89" s="144"/>
      <c r="V89" s="166"/>
      <c r="W89" s="167"/>
      <c r="X89" s="138"/>
      <c r="Y89" s="354"/>
      <c r="Z89" s="355"/>
      <c r="AA89" s="168">
        <f t="shared" ref="AA89:AA94" si="41">M89-J89</f>
        <v>-400.90273552865619</v>
      </c>
      <c r="AB89" s="141">
        <f t="shared" ref="AB89:AB94" si="42">M89/J89</f>
        <v>0.88863812901981776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148</v>
      </c>
      <c r="D90" s="321"/>
      <c r="E90" s="147">
        <v>24.54</v>
      </c>
      <c r="F90" s="97">
        <v>1319</v>
      </c>
      <c r="G90" s="148">
        <f t="shared" ref="G90:G94" si="43">E90*F90</f>
        <v>32368.26</v>
      </c>
      <c r="H90" s="149"/>
      <c r="I90" s="150">
        <v>4</v>
      </c>
      <c r="J90" s="151">
        <v>3000</v>
      </c>
      <c r="K90" s="152">
        <f>J90/I90</f>
        <v>750</v>
      </c>
      <c r="L90" s="153">
        <v>4</v>
      </c>
      <c r="M90" s="151">
        <f>F90/V90*60</f>
        <v>2709.9757488864625</v>
      </c>
      <c r="N90" s="152">
        <f t="shared" si="37"/>
        <v>677.49393722161562</v>
      </c>
      <c r="O90" s="154">
        <f t="shared" si="38"/>
        <v>0</v>
      </c>
      <c r="P90" s="155">
        <f t="shared" si="39"/>
        <v>-72.506062778384376</v>
      </c>
      <c r="Q90" s="156">
        <f t="shared" si="40"/>
        <v>0.90332524962882088</v>
      </c>
      <c r="R90" s="322">
        <f>Q106</f>
        <v>0.90502097268397985</v>
      </c>
      <c r="S90" s="157">
        <v>0.70833333333333337</v>
      </c>
      <c r="T90" s="158">
        <v>0.7286111111111111</v>
      </c>
      <c r="U90" s="159"/>
      <c r="V90" s="160">
        <v>29.203213361787046</v>
      </c>
      <c r="W90" s="161"/>
      <c r="X90" s="162"/>
      <c r="Y90" s="325"/>
      <c r="Z90" s="326"/>
      <c r="AA90" s="115">
        <f t="shared" si="41"/>
        <v>-290.0242511135375</v>
      </c>
      <c r="AB90" s="156">
        <f t="shared" si="42"/>
        <v>0.90332524962882088</v>
      </c>
      <c r="AC90" s="327">
        <f>AB106</f>
        <v>0.90502097268397996</v>
      </c>
    </row>
    <row r="91" spans="1:29" ht="15.75" customHeight="1">
      <c r="A91" s="357"/>
      <c r="B91" s="100" t="s">
        <v>120</v>
      </c>
      <c r="C91" s="330" t="s">
        <v>149</v>
      </c>
      <c r="D91" s="331"/>
      <c r="E91" s="101">
        <v>23.27</v>
      </c>
      <c r="F91" s="102">
        <v>794</v>
      </c>
      <c r="G91" s="103">
        <f t="shared" si="43"/>
        <v>18476.38</v>
      </c>
      <c r="H91" s="26"/>
      <c r="I91" s="104">
        <v>5</v>
      </c>
      <c r="J91" s="105">
        <v>3000</v>
      </c>
      <c r="K91" s="106">
        <f t="shared" ref="K91:K136" si="44">J91/I91</f>
        <v>600</v>
      </c>
      <c r="L91" s="107">
        <v>5</v>
      </c>
      <c r="M91" s="105">
        <f>F91/V91*60</f>
        <v>2709.6286603923677</v>
      </c>
      <c r="N91" s="106">
        <f t="shared" si="37"/>
        <v>541.92573207847352</v>
      </c>
      <c r="O91" s="108">
        <f t="shared" si="38"/>
        <v>0</v>
      </c>
      <c r="P91" s="109">
        <f t="shared" si="39"/>
        <v>-58.074267921526484</v>
      </c>
      <c r="Q91" s="110">
        <f t="shared" si="40"/>
        <v>0.90320955346412257</v>
      </c>
      <c r="R91" s="323"/>
      <c r="S91" s="47">
        <v>0.73263888888888895</v>
      </c>
      <c r="T91" s="48">
        <v>0.74483796296296301</v>
      </c>
      <c r="U91" s="111">
        <v>5.8000000000001073</v>
      </c>
      <c r="V91" s="112">
        <v>17.581744944010701</v>
      </c>
      <c r="W91" s="113"/>
      <c r="X91" s="116"/>
      <c r="Y91" s="332"/>
      <c r="Z91" s="333"/>
      <c r="AA91" s="117">
        <f t="shared" si="41"/>
        <v>-290.37133960763231</v>
      </c>
      <c r="AB91" s="110">
        <f t="shared" si="42"/>
        <v>0.90320955346412257</v>
      </c>
      <c r="AC91" s="328"/>
    </row>
    <row r="92" spans="1:29" ht="15.75" customHeight="1">
      <c r="A92" s="357"/>
      <c r="B92" s="100" t="s">
        <v>120</v>
      </c>
      <c r="C92" s="330" t="s">
        <v>145</v>
      </c>
      <c r="D92" s="331"/>
      <c r="E92" s="101">
        <v>17.22</v>
      </c>
      <c r="F92" s="102">
        <v>895</v>
      </c>
      <c r="G92" s="103">
        <f t="shared" si="43"/>
        <v>15411.9</v>
      </c>
      <c r="H92" s="26"/>
      <c r="I92" s="104">
        <v>3</v>
      </c>
      <c r="J92" s="105">
        <v>3300</v>
      </c>
      <c r="K92" s="106">
        <f t="shared" si="44"/>
        <v>1100</v>
      </c>
      <c r="L92" s="107">
        <v>3</v>
      </c>
      <c r="M92" s="105">
        <f>F92/V92*60</f>
        <v>2990.6290563964499</v>
      </c>
      <c r="N92" s="106">
        <f t="shared" si="37"/>
        <v>996.87635213214992</v>
      </c>
      <c r="O92" s="108">
        <f t="shared" si="38"/>
        <v>0</v>
      </c>
      <c r="P92" s="109">
        <f t="shared" si="39"/>
        <v>-103.12364786785008</v>
      </c>
      <c r="Q92" s="110">
        <f t="shared" si="40"/>
        <v>0.90625122921104539</v>
      </c>
      <c r="R92" s="323"/>
      <c r="S92" s="47">
        <v>0.74861111111111112</v>
      </c>
      <c r="T92" s="48">
        <v>0.76107638888888884</v>
      </c>
      <c r="U92" s="111">
        <v>5.4333333333332767</v>
      </c>
      <c r="V92" s="112">
        <v>17.956088497550301</v>
      </c>
      <c r="W92" s="113"/>
      <c r="X92" s="116"/>
      <c r="Y92" s="332"/>
      <c r="Z92" s="333"/>
      <c r="AA92" s="117">
        <f t="shared" si="41"/>
        <v>-309.37094360355013</v>
      </c>
      <c r="AB92" s="110">
        <f t="shared" si="42"/>
        <v>0.90625122921104539</v>
      </c>
      <c r="AC92" s="328"/>
    </row>
    <row r="93" spans="1:29" ht="15.75" customHeight="1">
      <c r="A93" s="357"/>
      <c r="B93" s="100" t="s">
        <v>120</v>
      </c>
      <c r="C93" s="330" t="s">
        <v>146</v>
      </c>
      <c r="D93" s="331"/>
      <c r="E93" s="101">
        <v>22.28</v>
      </c>
      <c r="F93" s="102">
        <v>1538</v>
      </c>
      <c r="G93" s="103">
        <f t="shared" si="43"/>
        <v>34266.639999999999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2989.8</v>
      </c>
      <c r="N93" s="106">
        <f t="shared" si="37"/>
        <v>597.96</v>
      </c>
      <c r="O93" s="108">
        <f t="shared" si="38"/>
        <v>0</v>
      </c>
      <c r="P93" s="109">
        <f t="shared" si="39"/>
        <v>-62.039999999999964</v>
      </c>
      <c r="Q93" s="110">
        <f t="shared" si="40"/>
        <v>0.90600000000000003</v>
      </c>
      <c r="R93" s="323"/>
      <c r="S93" s="47">
        <v>0.76388888888888884</v>
      </c>
      <c r="T93" s="48">
        <v>0.78531249999999997</v>
      </c>
      <c r="U93" s="111">
        <v>5</v>
      </c>
      <c r="V93" s="112">
        <v>30.864940798715629</v>
      </c>
      <c r="W93" s="113"/>
      <c r="X93" s="116"/>
      <c r="Y93" s="332"/>
      <c r="Z93" s="333"/>
      <c r="AA93" s="117">
        <f t="shared" si="41"/>
        <v>-310.19999999999982</v>
      </c>
      <c r="AB93" s="110">
        <f t="shared" si="42"/>
        <v>0.90600000000000003</v>
      </c>
      <c r="AC93" s="328"/>
    </row>
    <row r="94" spans="1:29" ht="15.75" customHeight="1">
      <c r="A94" s="358"/>
      <c r="B94" s="100" t="s">
        <v>120</v>
      </c>
      <c r="C94" s="330" t="s">
        <v>147</v>
      </c>
      <c r="D94" s="331"/>
      <c r="E94" s="101">
        <v>17.89</v>
      </c>
      <c r="F94" s="102">
        <v>4252</v>
      </c>
      <c r="G94" s="103">
        <f t="shared" si="43"/>
        <v>76068.28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2989.7999999999997</v>
      </c>
      <c r="N94" s="106">
        <f t="shared" si="37"/>
        <v>747.44999999999993</v>
      </c>
      <c r="O94" s="108">
        <f t="shared" si="38"/>
        <v>0</v>
      </c>
      <c r="P94" s="109">
        <f t="shared" si="39"/>
        <v>-77.550000000000068</v>
      </c>
      <c r="Q94" s="110">
        <f t="shared" si="40"/>
        <v>0.90599999999999992</v>
      </c>
      <c r="R94" s="323"/>
      <c r="S94" s="47">
        <v>0.78888888888888886</v>
      </c>
      <c r="T94" s="48">
        <v>0.84813657407407406</v>
      </c>
      <c r="U94" s="111">
        <v>5.1500000000000057</v>
      </c>
      <c r="V94" s="112">
        <v>85.330122416215133</v>
      </c>
      <c r="W94" s="113"/>
      <c r="X94" s="116"/>
      <c r="Y94" s="332"/>
      <c r="Z94" s="333"/>
      <c r="AA94" s="117">
        <f t="shared" si="41"/>
        <v>-310.20000000000027</v>
      </c>
      <c r="AB94" s="110">
        <f t="shared" si="42"/>
        <v>0.90599999999999992</v>
      </c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45">AVERAGE(I90:I105)</f>
        <v>4.2</v>
      </c>
      <c r="J106" s="137">
        <f t="shared" si="45"/>
        <v>3180</v>
      </c>
      <c r="K106" s="138">
        <f t="shared" ref="K106" si="46">J106/I106</f>
        <v>757.14285714285711</v>
      </c>
      <c r="L106" s="136">
        <f t="shared" ref="L106:M106" si="47">AVERAGE(L90:L105)</f>
        <v>4.2</v>
      </c>
      <c r="M106" s="137">
        <f t="shared" si="47"/>
        <v>2877.9666931350562</v>
      </c>
      <c r="N106" s="138">
        <f t="shared" ref="N106:N111" si="48">M106/L106</f>
        <v>685.23016503215615</v>
      </c>
      <c r="O106" s="139">
        <f t="shared" ref="O106:O111" si="49">L106-I106</f>
        <v>0</v>
      </c>
      <c r="P106" s="140">
        <f t="shared" ref="P106:P111" si="50">N106-K106</f>
        <v>-71.912692110700959</v>
      </c>
      <c r="Q106" s="141">
        <f t="shared" ref="Q106:Q111" si="51">N106/K106</f>
        <v>0.90502097268397985</v>
      </c>
      <c r="R106" s="324"/>
      <c r="S106" s="142">
        <f>S90</f>
        <v>0.70833333333333337</v>
      </c>
      <c r="T106" s="143">
        <f>INDEX(T90:T105,COUNTA(T90:T105))</f>
        <v>0.84813657407407406</v>
      </c>
      <c r="U106" s="144"/>
      <c r="V106" s="166"/>
      <c r="W106" s="99"/>
      <c r="X106" s="69"/>
      <c r="Y106" s="354"/>
      <c r="Z106" s="355"/>
      <c r="AA106" s="168">
        <f t="shared" ref="AA106:AA111" si="52">M106-J106</f>
        <v>-302.03330686494382</v>
      </c>
      <c r="AB106" s="141">
        <f t="shared" ref="AB106:AB111" si="53">M106/J106</f>
        <v>0.90502097268397996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152</v>
      </c>
      <c r="D107" s="321"/>
      <c r="E107" s="147">
        <v>14.03</v>
      </c>
      <c r="F107" s="97">
        <v>280</v>
      </c>
      <c r="G107" s="148">
        <f t="shared" ref="G107:G111" si="54">E107*F107</f>
        <v>3928.3999999999996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>F107/V107*60</f>
        <v>2715.6250361065086</v>
      </c>
      <c r="N107" s="152">
        <f t="shared" si="48"/>
        <v>905.20834536883615</v>
      </c>
      <c r="O107" s="154">
        <f t="shared" si="49"/>
        <v>0</v>
      </c>
      <c r="P107" s="155">
        <f t="shared" si="50"/>
        <v>-94.791654631163851</v>
      </c>
      <c r="Q107" s="156">
        <f t="shared" si="51"/>
        <v>0.9052083453688361</v>
      </c>
      <c r="R107" s="322">
        <f>Q123</f>
        <v>0.89281054338843424</v>
      </c>
      <c r="S107" s="157">
        <v>0.76805555555555549</v>
      </c>
      <c r="T107" s="158">
        <v>0.77234953703703701</v>
      </c>
      <c r="U107" s="159"/>
      <c r="V107" s="160">
        <v>6.1864210915092972</v>
      </c>
      <c r="W107" s="161"/>
      <c r="X107" s="162"/>
      <c r="Y107" s="325"/>
      <c r="Z107" s="326"/>
      <c r="AA107" s="115">
        <f t="shared" si="52"/>
        <v>-284.37496389349144</v>
      </c>
      <c r="AB107" s="156">
        <f t="shared" si="53"/>
        <v>0.90520834536883621</v>
      </c>
      <c r="AC107" s="327">
        <f>AB123</f>
        <v>0.89281054338843424</v>
      </c>
    </row>
    <row r="108" spans="1:29" ht="15.75" customHeight="1">
      <c r="A108" s="318"/>
      <c r="B108" s="100" t="s">
        <v>120</v>
      </c>
      <c r="C108" s="330" t="s">
        <v>157</v>
      </c>
      <c r="D108" s="331"/>
      <c r="E108" s="101">
        <v>16.66</v>
      </c>
      <c r="F108" s="102">
        <v>2000</v>
      </c>
      <c r="G108" s="103">
        <f t="shared" si="54"/>
        <v>33320</v>
      </c>
      <c r="H108" s="26">
        <v>2</v>
      </c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>F108/V108*60</f>
        <v>3190.2678973714537</v>
      </c>
      <c r="N108" s="106">
        <f t="shared" si="48"/>
        <v>638.0535794742907</v>
      </c>
      <c r="O108" s="108">
        <f t="shared" si="49"/>
        <v>0</v>
      </c>
      <c r="P108" s="109">
        <f t="shared" si="50"/>
        <v>-81.9464205257093</v>
      </c>
      <c r="Q108" s="110">
        <f t="shared" si="51"/>
        <v>0.88618552704762599</v>
      </c>
      <c r="R108" s="323"/>
      <c r="S108" s="47">
        <v>0.78263888888888877</v>
      </c>
      <c r="T108" s="48">
        <v>0.80874999999999986</v>
      </c>
      <c r="U108" s="111">
        <v>14.816666666666531</v>
      </c>
      <c r="V108" s="112">
        <v>37.614395988146065</v>
      </c>
      <c r="W108" s="113"/>
      <c r="X108" s="116"/>
      <c r="Y108" s="332"/>
      <c r="Z108" s="333"/>
      <c r="AA108" s="117">
        <f t="shared" si="52"/>
        <v>-409.73210262854627</v>
      </c>
      <c r="AB108" s="110">
        <f t="shared" si="53"/>
        <v>0.88618552704762599</v>
      </c>
      <c r="AC108" s="328"/>
    </row>
    <row r="109" spans="1:29" ht="15.75" customHeight="1">
      <c r="A109" s="318"/>
      <c r="B109" s="100" t="s">
        <v>120</v>
      </c>
      <c r="C109" s="330" t="s">
        <v>153</v>
      </c>
      <c r="D109" s="331"/>
      <c r="E109" s="101">
        <v>14.28</v>
      </c>
      <c r="F109" s="102">
        <v>2226</v>
      </c>
      <c r="G109" s="103">
        <f t="shared" si="54"/>
        <v>31787.279999999999</v>
      </c>
      <c r="H109" s="26">
        <v>2</v>
      </c>
      <c r="I109" s="104">
        <v>3</v>
      </c>
      <c r="J109" s="105">
        <v>3600</v>
      </c>
      <c r="K109" s="106">
        <f t="shared" si="44"/>
        <v>1200</v>
      </c>
      <c r="L109" s="107">
        <v>3</v>
      </c>
      <c r="M109" s="105">
        <f>F109/V109*60</f>
        <v>3188.8495796706115</v>
      </c>
      <c r="N109" s="106">
        <f t="shared" si="48"/>
        <v>1062.9498598902039</v>
      </c>
      <c r="O109" s="108">
        <f t="shared" si="49"/>
        <v>0</v>
      </c>
      <c r="P109" s="109">
        <f t="shared" si="50"/>
        <v>-137.05014010979608</v>
      </c>
      <c r="Q109" s="110">
        <f t="shared" si="51"/>
        <v>0.88579154990850328</v>
      </c>
      <c r="R109" s="323"/>
      <c r="S109" s="47">
        <v>0.81874999999999987</v>
      </c>
      <c r="T109" s="48">
        <v>0.84783564814814805</v>
      </c>
      <c r="U109" s="111">
        <v>15</v>
      </c>
      <c r="V109" s="112">
        <v>41.883443123647091</v>
      </c>
      <c r="W109" s="113"/>
      <c r="X109" s="116"/>
      <c r="Y109" s="332"/>
      <c r="Z109" s="333"/>
      <c r="AA109" s="117">
        <f t="shared" si="52"/>
        <v>-411.15042032938845</v>
      </c>
      <c r="AB109" s="110">
        <f t="shared" si="53"/>
        <v>0.88579154990850317</v>
      </c>
      <c r="AC109" s="328"/>
    </row>
    <row r="110" spans="1:29" ht="15.75" customHeight="1">
      <c r="A110" s="318"/>
      <c r="B110" s="100" t="s">
        <v>120</v>
      </c>
      <c r="C110" s="330" t="s">
        <v>152</v>
      </c>
      <c r="D110" s="331"/>
      <c r="E110" s="101">
        <v>14.03</v>
      </c>
      <c r="F110" s="102">
        <v>6284</v>
      </c>
      <c r="G110" s="103">
        <f t="shared" si="54"/>
        <v>88164.51999999999</v>
      </c>
      <c r="H110" s="26"/>
      <c r="I110" s="104">
        <v>3</v>
      </c>
      <c r="J110" s="105">
        <v>3000</v>
      </c>
      <c r="K110" s="106">
        <f t="shared" si="44"/>
        <v>1000</v>
      </c>
      <c r="L110" s="107">
        <v>3</v>
      </c>
      <c r="M110" s="105">
        <f>F110/V110*60</f>
        <v>2715.6250361065086</v>
      </c>
      <c r="N110" s="106">
        <f t="shared" si="48"/>
        <v>905.20834536883615</v>
      </c>
      <c r="O110" s="108">
        <f t="shared" si="49"/>
        <v>0</v>
      </c>
      <c r="P110" s="109">
        <f t="shared" si="50"/>
        <v>-94.791654631163851</v>
      </c>
      <c r="Q110" s="110">
        <f t="shared" si="51"/>
        <v>0.9052083453688361</v>
      </c>
      <c r="R110" s="323"/>
      <c r="S110" s="47">
        <v>0.85763888888888873</v>
      </c>
      <c r="T110" s="48">
        <v>0.95405092592592577</v>
      </c>
      <c r="U110" s="111">
        <v>15</v>
      </c>
      <c r="V110" s="112">
        <v>138.84096478230151</v>
      </c>
      <c r="W110" s="113"/>
      <c r="X110" s="116"/>
      <c r="Y110" s="332"/>
      <c r="Z110" s="333"/>
      <c r="AA110" s="117">
        <f t="shared" si="52"/>
        <v>-284.37496389349144</v>
      </c>
      <c r="AB110" s="110">
        <f t="shared" si="53"/>
        <v>0.90520834536883621</v>
      </c>
      <c r="AC110" s="328"/>
    </row>
    <row r="111" spans="1:29" ht="15.75" customHeight="1">
      <c r="A111" s="318"/>
      <c r="B111" s="100" t="s">
        <v>120</v>
      </c>
      <c r="C111" s="330" t="s">
        <v>153</v>
      </c>
      <c r="D111" s="331"/>
      <c r="E111" s="101">
        <v>14.28</v>
      </c>
      <c r="F111" s="102">
        <v>6205</v>
      </c>
      <c r="G111" s="103">
        <f t="shared" si="54"/>
        <v>88607.4</v>
      </c>
      <c r="H111" s="13"/>
      <c r="I111" s="104">
        <v>3</v>
      </c>
      <c r="J111" s="105">
        <v>3600</v>
      </c>
      <c r="K111" s="106">
        <f t="shared" si="44"/>
        <v>1200</v>
      </c>
      <c r="L111" s="107">
        <v>3</v>
      </c>
      <c r="M111" s="105">
        <f>F111/V111*60</f>
        <v>3188.8495796706115</v>
      </c>
      <c r="N111" s="106">
        <f t="shared" si="48"/>
        <v>1062.9498598902039</v>
      </c>
      <c r="O111" s="108">
        <f t="shared" si="49"/>
        <v>0</v>
      </c>
      <c r="P111" s="109">
        <f t="shared" si="50"/>
        <v>-137.05014010979608</v>
      </c>
      <c r="Q111" s="110">
        <f t="shared" si="51"/>
        <v>0.88579154990850328</v>
      </c>
      <c r="R111" s="323"/>
      <c r="S111" s="47">
        <v>0.96388888888888868</v>
      </c>
      <c r="T111" s="48">
        <v>1.0449652777777776</v>
      </c>
      <c r="U111" s="111">
        <v>15</v>
      </c>
      <c r="V111" s="112">
        <v>116.75056809623999</v>
      </c>
      <c r="W111" s="113"/>
      <c r="X111" s="116"/>
      <c r="Y111" s="332"/>
      <c r="Z111" s="333"/>
      <c r="AA111" s="117">
        <f t="shared" si="52"/>
        <v>-411.15042032938845</v>
      </c>
      <c r="AB111" s="110">
        <f t="shared" si="53"/>
        <v>0.88579154990850317</v>
      </c>
      <c r="AC111" s="328"/>
    </row>
    <row r="112" spans="1:29" ht="15.75" customHeight="1">
      <c r="A112" s="318"/>
      <c r="B112" s="100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332"/>
      <c r="Z112" s="333"/>
      <c r="AA112" s="117"/>
      <c r="AB112" s="110"/>
      <c r="AC112" s="328"/>
    </row>
    <row r="113" spans="1:29" ht="15.75" customHeight="1">
      <c r="A113" s="318"/>
      <c r="B113" s="100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47"/>
      <c r="T113" s="120"/>
      <c r="U113" s="111"/>
      <c r="V113" s="112"/>
      <c r="W113" s="113"/>
      <c r="X113" s="116"/>
      <c r="Y113" s="332"/>
      <c r="Z113" s="333"/>
      <c r="AA113" s="117"/>
      <c r="AB113" s="110"/>
      <c r="AC113" s="328"/>
    </row>
    <row r="114" spans="1:29" ht="15.75" customHeight="1">
      <c r="A114" s="318"/>
      <c r="B114" s="100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47"/>
      <c r="T114" s="120"/>
      <c r="U114" s="111"/>
      <c r="V114" s="112"/>
      <c r="W114" s="113"/>
      <c r="X114" s="116"/>
      <c r="Y114" s="332"/>
      <c r="Z114" s="333"/>
      <c r="AA114" s="117"/>
      <c r="AB114" s="110"/>
      <c r="AC114" s="328"/>
    </row>
    <row r="115" spans="1:29" ht="15.75" customHeight="1">
      <c r="A115" s="318"/>
      <c r="B115" s="100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47"/>
      <c r="T115" s="120"/>
      <c r="U115" s="111"/>
      <c r="V115" s="112"/>
      <c r="W115" s="113"/>
      <c r="X115" s="116"/>
      <c r="Y115" s="332"/>
      <c r="Z115" s="333"/>
      <c r="AA115" s="117"/>
      <c r="AB115" s="110"/>
      <c r="AC115" s="328"/>
    </row>
    <row r="116" spans="1:29" ht="15.75" customHeight="1">
      <c r="A116" s="318"/>
      <c r="B116" s="100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47"/>
      <c r="T116" s="120"/>
      <c r="U116" s="111"/>
      <c r="V116" s="112"/>
      <c r="W116" s="113"/>
      <c r="X116" s="116"/>
      <c r="Y116" s="332"/>
      <c r="Z116" s="333"/>
      <c r="AA116" s="117"/>
      <c r="AB116" s="110"/>
      <c r="AC116" s="328"/>
    </row>
    <row r="117" spans="1:29" ht="15.75" customHeight="1">
      <c r="A117" s="318"/>
      <c r="B117" s="100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47"/>
      <c r="T117" s="120"/>
      <c r="U117" s="111"/>
      <c r="V117" s="112"/>
      <c r="W117" s="126"/>
      <c r="X117" s="127"/>
      <c r="Y117" s="332"/>
      <c r="Z117" s="333"/>
      <c r="AA117" s="117"/>
      <c r="AB117" s="110"/>
      <c r="AC117" s="328"/>
    </row>
    <row r="118" spans="1:29" ht="15.75" customHeight="1">
      <c r="A118" s="318"/>
      <c r="B118" s="100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47"/>
      <c r="T118" s="120"/>
      <c r="U118" s="111"/>
      <c r="V118" s="112"/>
      <c r="W118" s="126"/>
      <c r="X118" s="127"/>
      <c r="Y118" s="332"/>
      <c r="Z118" s="333"/>
      <c r="AA118" s="117"/>
      <c r="AB118" s="110"/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55">AVERAGE(I107:I122)</f>
        <v>3.4</v>
      </c>
      <c r="J123" s="137">
        <f t="shared" si="55"/>
        <v>3360</v>
      </c>
      <c r="K123" s="138">
        <f t="shared" ref="K123" si="56">J123/I123</f>
        <v>988.23529411764707</v>
      </c>
      <c r="L123" s="136">
        <f t="shared" ref="L123:M123" si="57">AVERAGE(L107:L122)</f>
        <v>3.4</v>
      </c>
      <c r="M123" s="137">
        <f t="shared" si="57"/>
        <v>2999.8434257851391</v>
      </c>
      <c r="N123" s="138">
        <f t="shared" ref="N123:N136" si="58">M123/L123</f>
        <v>882.30688993680565</v>
      </c>
      <c r="O123" s="139">
        <f t="shared" ref="O123:O136" si="59">L123-I123</f>
        <v>0</v>
      </c>
      <c r="P123" s="140">
        <f t="shared" ref="P123:P136" si="60">N123-K123</f>
        <v>-105.92840418084143</v>
      </c>
      <c r="Q123" s="141">
        <f t="shared" ref="Q123:Q136" si="61">N123/K123</f>
        <v>0.89281054338843424</v>
      </c>
      <c r="R123" s="324"/>
      <c r="S123" s="142">
        <f>S107</f>
        <v>0.76805555555555549</v>
      </c>
      <c r="T123" s="143">
        <f>INDEX(T107:T122,COUNTA(T107:T122))</f>
        <v>1.0449652777777776</v>
      </c>
      <c r="U123" s="144"/>
      <c r="V123" s="166"/>
      <c r="W123" s="99"/>
      <c r="X123" s="69"/>
      <c r="Y123" s="354"/>
      <c r="Z123" s="355"/>
      <c r="AA123" s="168">
        <f t="shared" ref="AA123:AA136" si="62">M123-J123</f>
        <v>-360.15657421486094</v>
      </c>
      <c r="AB123" s="141">
        <f t="shared" ref="AB123:AB136" si="63">M123/J123</f>
        <v>0.89281054338843424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154</v>
      </c>
      <c r="D124" s="321"/>
      <c r="E124" s="147">
        <v>25.03</v>
      </c>
      <c r="F124" s="97">
        <v>464</v>
      </c>
      <c r="G124" s="148">
        <f t="shared" ref="G124:G136" si="64">E124*F124</f>
        <v>11613.92</v>
      </c>
      <c r="H124" s="149">
        <v>2</v>
      </c>
      <c r="I124" s="150">
        <v>5</v>
      </c>
      <c r="J124" s="151">
        <v>3600</v>
      </c>
      <c r="K124" s="152">
        <f>J124/I124</f>
        <v>720</v>
      </c>
      <c r="L124" s="153">
        <v>5</v>
      </c>
      <c r="M124" s="151">
        <f t="shared" ref="M124:M136" si="65">F124/V124*60</f>
        <v>3201.5090736793481</v>
      </c>
      <c r="N124" s="152">
        <f t="shared" si="58"/>
        <v>640.30181473586958</v>
      </c>
      <c r="O124" s="154">
        <f t="shared" si="59"/>
        <v>0</v>
      </c>
      <c r="P124" s="155">
        <f t="shared" si="60"/>
        <v>-79.698185264130416</v>
      </c>
      <c r="Q124" s="156">
        <f t="shared" si="61"/>
        <v>0.88930807602204109</v>
      </c>
      <c r="R124" s="322">
        <f>Q140</f>
        <v>0.88940027593985993</v>
      </c>
      <c r="S124" s="157">
        <v>0.70833333333333337</v>
      </c>
      <c r="T124" s="158">
        <v>0.71436342592592594</v>
      </c>
      <c r="U124" s="159"/>
      <c r="V124" s="160">
        <v>8.695899139840563</v>
      </c>
      <c r="W124" s="158"/>
      <c r="X124" s="169"/>
      <c r="Y124" s="325"/>
      <c r="Z124" s="326"/>
      <c r="AA124" s="171">
        <f t="shared" si="62"/>
        <v>-398.49092632065185</v>
      </c>
      <c r="AB124" s="156">
        <f t="shared" si="63"/>
        <v>0.88930807602204121</v>
      </c>
      <c r="AC124" s="327">
        <f>AB140</f>
        <v>0.88940027593985993</v>
      </c>
    </row>
    <row r="125" spans="1:29" ht="15.75" customHeight="1">
      <c r="A125" s="357"/>
      <c r="B125" s="100" t="s">
        <v>120</v>
      </c>
      <c r="C125" s="330" t="s">
        <v>155</v>
      </c>
      <c r="D125" s="331"/>
      <c r="E125" s="101">
        <v>18.18</v>
      </c>
      <c r="F125" s="102">
        <v>510</v>
      </c>
      <c r="G125" s="103">
        <f t="shared" si="64"/>
        <v>9271.7999999999993</v>
      </c>
      <c r="H125" s="26">
        <v>2</v>
      </c>
      <c r="I125" s="104">
        <v>3</v>
      </c>
      <c r="J125" s="105">
        <v>3000</v>
      </c>
      <c r="K125" s="106">
        <f t="shared" si="44"/>
        <v>1000</v>
      </c>
      <c r="L125" s="107">
        <v>3</v>
      </c>
      <c r="M125" s="105">
        <f t="shared" si="65"/>
        <v>2718.108880399825</v>
      </c>
      <c r="N125" s="106">
        <f t="shared" si="58"/>
        <v>906.0362934666083</v>
      </c>
      <c r="O125" s="108">
        <f t="shared" si="59"/>
        <v>0</v>
      </c>
      <c r="P125" s="109">
        <f t="shared" si="60"/>
        <v>-93.963706533391701</v>
      </c>
      <c r="Q125" s="110">
        <f t="shared" si="61"/>
        <v>0.9060362934666083</v>
      </c>
      <c r="R125" s="323"/>
      <c r="S125" s="47">
        <v>0.72430555555555554</v>
      </c>
      <c r="T125" s="48">
        <v>0.73211805555555554</v>
      </c>
      <c r="U125" s="111">
        <v>15</v>
      </c>
      <c r="V125" s="112">
        <v>11.257827168240162</v>
      </c>
      <c r="W125" s="113"/>
      <c r="X125" s="13"/>
      <c r="Y125" s="332"/>
      <c r="Z125" s="333"/>
      <c r="AA125" s="172">
        <f t="shared" si="62"/>
        <v>-281.89111960017499</v>
      </c>
      <c r="AB125" s="110">
        <f t="shared" si="63"/>
        <v>0.9060362934666083</v>
      </c>
      <c r="AC125" s="328"/>
    </row>
    <row r="126" spans="1:29" ht="15.75" customHeight="1">
      <c r="A126" s="357"/>
      <c r="B126" s="100" t="s">
        <v>120</v>
      </c>
      <c r="C126" s="330" t="s">
        <v>158</v>
      </c>
      <c r="D126" s="331"/>
      <c r="E126" s="101">
        <v>30</v>
      </c>
      <c r="F126" s="102">
        <v>664</v>
      </c>
      <c r="G126" s="103">
        <f t="shared" si="64"/>
        <v>19920</v>
      </c>
      <c r="H126" s="26">
        <v>2</v>
      </c>
      <c r="I126" s="104">
        <v>4</v>
      </c>
      <c r="J126" s="105">
        <v>3600</v>
      </c>
      <c r="K126" s="106">
        <f t="shared" si="44"/>
        <v>900</v>
      </c>
      <c r="L126" s="107">
        <v>4</v>
      </c>
      <c r="M126" s="105">
        <f t="shared" si="65"/>
        <v>3192.8399999999983</v>
      </c>
      <c r="N126" s="106">
        <f t="shared" si="58"/>
        <v>798.20999999999958</v>
      </c>
      <c r="O126" s="108">
        <f t="shared" si="59"/>
        <v>0</v>
      </c>
      <c r="P126" s="109">
        <f t="shared" si="60"/>
        <v>-101.79000000000042</v>
      </c>
      <c r="Q126" s="110">
        <f t="shared" si="61"/>
        <v>0.88689999999999958</v>
      </c>
      <c r="R126" s="323"/>
      <c r="S126" s="47">
        <v>0.74236111111111103</v>
      </c>
      <c r="T126" s="48">
        <v>0.75101851851851842</v>
      </c>
      <c r="U126" s="111">
        <v>14.749999999999908</v>
      </c>
      <c r="V126" s="112">
        <v>12.477919344533401</v>
      </c>
      <c r="W126" s="113"/>
      <c r="X126" s="13"/>
      <c r="Y126" s="332"/>
      <c r="Z126" s="333"/>
      <c r="AA126" s="172">
        <f t="shared" si="62"/>
        <v>-407.16000000000167</v>
      </c>
      <c r="AB126" s="110">
        <f t="shared" si="63"/>
        <v>0.88689999999999958</v>
      </c>
      <c r="AC126" s="328"/>
    </row>
    <row r="127" spans="1:29" ht="15.75" customHeight="1">
      <c r="A127" s="357"/>
      <c r="B127" s="100" t="s">
        <v>120</v>
      </c>
      <c r="C127" s="330" t="s">
        <v>159</v>
      </c>
      <c r="D127" s="331"/>
      <c r="E127" s="101">
        <v>24.82</v>
      </c>
      <c r="F127" s="102">
        <v>640</v>
      </c>
      <c r="G127" s="103">
        <f t="shared" si="64"/>
        <v>15884.8</v>
      </c>
      <c r="H127" s="26">
        <v>2</v>
      </c>
      <c r="I127" s="104">
        <v>5</v>
      </c>
      <c r="J127" s="105">
        <v>3600</v>
      </c>
      <c r="K127" s="106">
        <f t="shared" si="44"/>
        <v>720</v>
      </c>
      <c r="L127" s="107">
        <v>5</v>
      </c>
      <c r="M127" s="105">
        <f t="shared" si="65"/>
        <v>3187.5917796373838</v>
      </c>
      <c r="N127" s="106">
        <f t="shared" si="58"/>
        <v>637.5183559274767</v>
      </c>
      <c r="O127" s="108">
        <f t="shared" si="59"/>
        <v>0</v>
      </c>
      <c r="P127" s="109">
        <f t="shared" si="60"/>
        <v>-82.481644072523295</v>
      </c>
      <c r="Q127" s="110">
        <f t="shared" si="61"/>
        <v>0.88544216101038431</v>
      </c>
      <c r="R127" s="323"/>
      <c r="S127" s="47">
        <v>0.76111111111111096</v>
      </c>
      <c r="T127" s="48">
        <v>0.76946759259259245</v>
      </c>
      <c r="U127" s="111">
        <v>14.53333333333326</v>
      </c>
      <c r="V127" s="112">
        <v>12.046711955182772</v>
      </c>
      <c r="W127" s="113"/>
      <c r="X127" s="13"/>
      <c r="Y127" s="332"/>
      <c r="Z127" s="333"/>
      <c r="AA127" s="172">
        <f t="shared" si="62"/>
        <v>-412.40822036261625</v>
      </c>
      <c r="AB127" s="110">
        <f t="shared" si="63"/>
        <v>0.88544216101038442</v>
      </c>
      <c r="AC127" s="328"/>
    </row>
    <row r="128" spans="1:29" ht="15.75" customHeight="1">
      <c r="A128" s="358"/>
      <c r="B128" s="100" t="s">
        <v>120</v>
      </c>
      <c r="C128" s="330" t="s">
        <v>162</v>
      </c>
      <c r="D128" s="331"/>
      <c r="E128" s="101">
        <v>18.18</v>
      </c>
      <c r="F128" s="102">
        <v>849</v>
      </c>
      <c r="G128" s="103">
        <f t="shared" si="64"/>
        <v>15434.82</v>
      </c>
      <c r="H128" s="26">
        <v>2</v>
      </c>
      <c r="I128" s="104">
        <v>3</v>
      </c>
      <c r="J128" s="105">
        <v>3600</v>
      </c>
      <c r="K128" s="106">
        <f t="shared" si="44"/>
        <v>1200</v>
      </c>
      <c r="L128" s="107">
        <v>3</v>
      </c>
      <c r="M128" s="105">
        <f t="shared" si="65"/>
        <v>3191.7634037646631</v>
      </c>
      <c r="N128" s="106">
        <f t="shared" si="58"/>
        <v>1063.9211345882211</v>
      </c>
      <c r="O128" s="108">
        <f t="shared" si="59"/>
        <v>0</v>
      </c>
      <c r="P128" s="109">
        <f t="shared" si="60"/>
        <v>-136.07886541177891</v>
      </c>
      <c r="Q128" s="110">
        <f t="shared" si="61"/>
        <v>0.8866009454901842</v>
      </c>
      <c r="R128" s="323"/>
      <c r="S128" s="47">
        <v>0.77986111111111089</v>
      </c>
      <c r="T128" s="48">
        <v>0.79093749999999974</v>
      </c>
      <c r="U128" s="111">
        <v>14.966666666666555</v>
      </c>
      <c r="V128" s="112">
        <v>15.959829585086606</v>
      </c>
      <c r="W128" s="113"/>
      <c r="X128" s="116"/>
      <c r="Y128" s="332"/>
      <c r="Z128" s="333"/>
      <c r="AA128" s="172">
        <f t="shared" si="62"/>
        <v>-408.23659623533695</v>
      </c>
      <c r="AB128" s="110">
        <f t="shared" si="63"/>
        <v>0.8866009454901842</v>
      </c>
      <c r="AC128" s="328"/>
    </row>
    <row r="129" spans="1:29" ht="15.75" customHeight="1">
      <c r="A129" s="358"/>
      <c r="B129" s="100" t="s">
        <v>120</v>
      </c>
      <c r="C129" s="330" t="s">
        <v>160</v>
      </c>
      <c r="D129" s="331"/>
      <c r="E129" s="101">
        <v>18.18</v>
      </c>
      <c r="F129" s="102">
        <v>1031</v>
      </c>
      <c r="G129" s="121">
        <f t="shared" si="64"/>
        <v>18743.579999999998</v>
      </c>
      <c r="H129" s="26"/>
      <c r="I129" s="104">
        <v>3</v>
      </c>
      <c r="J129" s="105">
        <v>3600</v>
      </c>
      <c r="K129" s="106">
        <f t="shared" si="44"/>
        <v>1200</v>
      </c>
      <c r="L129" s="107">
        <v>3</v>
      </c>
      <c r="M129" s="105">
        <f t="shared" si="65"/>
        <v>3194.8760598015228</v>
      </c>
      <c r="N129" s="106">
        <f t="shared" si="58"/>
        <v>1064.9586866005077</v>
      </c>
      <c r="O129" s="108">
        <f t="shared" si="59"/>
        <v>0</v>
      </c>
      <c r="P129" s="109">
        <f t="shared" si="60"/>
        <v>-135.04131339949231</v>
      </c>
      <c r="Q129" s="110">
        <f t="shared" si="61"/>
        <v>0.88746557216708977</v>
      </c>
      <c r="R129" s="323"/>
      <c r="S129" s="47">
        <v>0.80069444444444415</v>
      </c>
      <c r="T129" s="120">
        <v>0.81413194444444414</v>
      </c>
      <c r="U129" s="111">
        <v>15</v>
      </c>
      <c r="V129" s="112">
        <v>19.362253446489866</v>
      </c>
      <c r="W129" s="113"/>
      <c r="X129" s="50"/>
      <c r="Y129" s="332"/>
      <c r="Z129" s="333"/>
      <c r="AA129" s="172">
        <f t="shared" si="62"/>
        <v>-405.12394019847716</v>
      </c>
      <c r="AB129" s="110">
        <f t="shared" si="63"/>
        <v>0.88746557216708966</v>
      </c>
      <c r="AC129" s="328"/>
    </row>
    <row r="130" spans="1:29" ht="15.75" customHeight="1">
      <c r="A130" s="358"/>
      <c r="B130" s="100" t="s">
        <v>120</v>
      </c>
      <c r="C130" s="330" t="s">
        <v>161</v>
      </c>
      <c r="D130" s="331"/>
      <c r="E130" s="101">
        <v>16.7</v>
      </c>
      <c r="F130" s="102">
        <v>1429</v>
      </c>
      <c r="G130" s="121">
        <f t="shared" si="64"/>
        <v>23864.3</v>
      </c>
      <c r="H130" s="26"/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5"/>
        <v>3187.8823507222005</v>
      </c>
      <c r="N130" s="106">
        <f t="shared" si="58"/>
        <v>1062.6274502407334</v>
      </c>
      <c r="O130" s="123">
        <f t="shared" si="59"/>
        <v>0</v>
      </c>
      <c r="P130" s="124">
        <f t="shared" si="60"/>
        <v>-137.37254975926658</v>
      </c>
      <c r="Q130" s="125">
        <f t="shared" si="61"/>
        <v>0.88552287520061124</v>
      </c>
      <c r="R130" s="323"/>
      <c r="S130" s="47">
        <v>0.82430555555555518</v>
      </c>
      <c r="T130" s="120">
        <v>0.84297453703703662</v>
      </c>
      <c r="U130" s="111">
        <v>14.649999999999892</v>
      </c>
      <c r="V130" s="112">
        <v>26.895597317315044</v>
      </c>
      <c r="W130" s="113">
        <v>0.84297453703703662</v>
      </c>
      <c r="X130" s="116">
        <v>0.85277777777777741</v>
      </c>
      <c r="Y130" s="332"/>
      <c r="Z130" s="333"/>
      <c r="AA130" s="172">
        <f t="shared" si="62"/>
        <v>-412.1176492777995</v>
      </c>
      <c r="AB130" s="110">
        <f t="shared" si="63"/>
        <v>0.88552287520061124</v>
      </c>
      <c r="AC130" s="328"/>
    </row>
    <row r="131" spans="1:29" ht="15.75" customHeight="1">
      <c r="A131" s="358"/>
      <c r="B131" s="100" t="s">
        <v>120</v>
      </c>
      <c r="C131" s="330" t="s">
        <v>154</v>
      </c>
      <c r="D131" s="331"/>
      <c r="E131" s="101">
        <v>25.03</v>
      </c>
      <c r="F131" s="102">
        <v>1045</v>
      </c>
      <c r="G131" s="121">
        <f t="shared" si="64"/>
        <v>26156.350000000002</v>
      </c>
      <c r="H131" s="26"/>
      <c r="I131" s="104">
        <v>5</v>
      </c>
      <c r="J131" s="105">
        <v>3600</v>
      </c>
      <c r="K131" s="106">
        <f t="shared" si="44"/>
        <v>720</v>
      </c>
      <c r="L131" s="118">
        <v>5</v>
      </c>
      <c r="M131" s="105">
        <f t="shared" si="65"/>
        <v>3201.5090736793486</v>
      </c>
      <c r="N131" s="106">
        <f t="shared" si="58"/>
        <v>640.3018147358697</v>
      </c>
      <c r="O131" s="123">
        <f t="shared" si="59"/>
        <v>0</v>
      </c>
      <c r="P131" s="124">
        <f t="shared" si="60"/>
        <v>-79.698185264130302</v>
      </c>
      <c r="Q131" s="125">
        <f t="shared" si="61"/>
        <v>0.88930807602204121</v>
      </c>
      <c r="R131" s="323"/>
      <c r="S131" s="47">
        <v>0.85277777777777741</v>
      </c>
      <c r="T131" s="120">
        <v>0.8663773148148145</v>
      </c>
      <c r="U131" s="111">
        <v>15</v>
      </c>
      <c r="V131" s="112">
        <v>19.584514226580573</v>
      </c>
      <c r="W131" s="113"/>
      <c r="X131" s="116"/>
      <c r="Y131" s="332"/>
      <c r="Z131" s="333"/>
      <c r="AA131" s="172">
        <f t="shared" si="62"/>
        <v>-398.4909263206514</v>
      </c>
      <c r="AB131" s="110">
        <f t="shared" si="63"/>
        <v>0.88930807602204132</v>
      </c>
      <c r="AC131" s="328"/>
    </row>
    <row r="132" spans="1:29" ht="15.75" customHeight="1">
      <c r="A132" s="358"/>
      <c r="B132" s="100" t="s">
        <v>120</v>
      </c>
      <c r="C132" s="330" t="s">
        <v>155</v>
      </c>
      <c r="D132" s="331"/>
      <c r="E132" s="101">
        <v>18.18</v>
      </c>
      <c r="F132" s="102">
        <v>1130</v>
      </c>
      <c r="G132" s="121">
        <f t="shared" si="64"/>
        <v>20543.400000000001</v>
      </c>
      <c r="H132" s="26"/>
      <c r="I132" s="104">
        <v>3</v>
      </c>
      <c r="J132" s="105">
        <v>3000</v>
      </c>
      <c r="K132" s="106">
        <f t="shared" si="44"/>
        <v>1000</v>
      </c>
      <c r="L132" s="118">
        <v>3</v>
      </c>
      <c r="M132" s="105">
        <f t="shared" si="65"/>
        <v>2718.1088803998246</v>
      </c>
      <c r="N132" s="106">
        <f t="shared" si="58"/>
        <v>906.03629346660819</v>
      </c>
      <c r="O132" s="123">
        <f t="shared" si="59"/>
        <v>0</v>
      </c>
      <c r="P132" s="124">
        <f t="shared" si="60"/>
        <v>-93.963706533391814</v>
      </c>
      <c r="Q132" s="125">
        <f t="shared" si="61"/>
        <v>0.90603629346660819</v>
      </c>
      <c r="R132" s="323"/>
      <c r="S132" s="47">
        <v>0.87638888888888844</v>
      </c>
      <c r="T132" s="120">
        <v>0.89370370370370322</v>
      </c>
      <c r="U132" s="111">
        <v>15</v>
      </c>
      <c r="V132" s="112">
        <v>24.943813137473303</v>
      </c>
      <c r="W132" s="126"/>
      <c r="X132" s="127"/>
      <c r="Y132" s="332"/>
      <c r="Z132" s="333"/>
      <c r="AA132" s="172">
        <f t="shared" si="62"/>
        <v>-281.89111960017544</v>
      </c>
      <c r="AB132" s="110">
        <f t="shared" si="63"/>
        <v>0.90603629346660819</v>
      </c>
      <c r="AC132" s="328"/>
    </row>
    <row r="133" spans="1:29" ht="15.75" customHeight="1">
      <c r="A133" s="358"/>
      <c r="B133" s="100" t="s">
        <v>120</v>
      </c>
      <c r="C133" s="330" t="s">
        <v>159</v>
      </c>
      <c r="D133" s="331"/>
      <c r="E133" s="101">
        <v>24.82</v>
      </c>
      <c r="F133" s="102">
        <v>1539</v>
      </c>
      <c r="G133" s="121">
        <f t="shared" si="64"/>
        <v>38197.980000000003</v>
      </c>
      <c r="H133" s="26"/>
      <c r="I133" s="104">
        <v>5</v>
      </c>
      <c r="J133" s="105">
        <v>3600</v>
      </c>
      <c r="K133" s="106">
        <f t="shared" si="44"/>
        <v>720</v>
      </c>
      <c r="L133" s="118">
        <v>5</v>
      </c>
      <c r="M133" s="105">
        <f t="shared" si="65"/>
        <v>3187.5917796373838</v>
      </c>
      <c r="N133" s="106">
        <f t="shared" si="58"/>
        <v>637.5183559274767</v>
      </c>
      <c r="O133" s="123">
        <f t="shared" si="59"/>
        <v>0</v>
      </c>
      <c r="P133" s="124">
        <f t="shared" si="60"/>
        <v>-82.481644072523295</v>
      </c>
      <c r="Q133" s="125">
        <f t="shared" si="61"/>
        <v>0.88544216101038431</v>
      </c>
      <c r="R133" s="323"/>
      <c r="S133" s="47">
        <v>0.90347222222222179</v>
      </c>
      <c r="T133" s="120">
        <v>0.92358796296296253</v>
      </c>
      <c r="U133" s="111">
        <v>15</v>
      </c>
      <c r="V133" s="112">
        <v>28.968577654728573</v>
      </c>
      <c r="W133" s="126"/>
      <c r="X133" s="127"/>
      <c r="Y133" s="332"/>
      <c r="Z133" s="333"/>
      <c r="AA133" s="172">
        <f t="shared" si="62"/>
        <v>-412.40822036261625</v>
      </c>
      <c r="AB133" s="110">
        <f t="shared" si="63"/>
        <v>0.88544216101038442</v>
      </c>
      <c r="AC133" s="328"/>
    </row>
    <row r="134" spans="1:29" ht="15.75" customHeight="1">
      <c r="A134" s="358"/>
      <c r="B134" s="100" t="s">
        <v>120</v>
      </c>
      <c r="C134" s="330" t="s">
        <v>158</v>
      </c>
      <c r="D134" s="331"/>
      <c r="E134" s="101">
        <v>30</v>
      </c>
      <c r="F134" s="102">
        <v>1601</v>
      </c>
      <c r="G134" s="121">
        <f t="shared" si="64"/>
        <v>48030</v>
      </c>
      <c r="H134" s="62"/>
      <c r="I134" s="104">
        <v>4</v>
      </c>
      <c r="J134" s="105">
        <v>3600</v>
      </c>
      <c r="K134" s="106">
        <f t="shared" si="44"/>
        <v>900</v>
      </c>
      <c r="L134" s="118">
        <v>4</v>
      </c>
      <c r="M134" s="105">
        <f t="shared" si="65"/>
        <v>3192.8399999999988</v>
      </c>
      <c r="N134" s="106">
        <f t="shared" si="58"/>
        <v>798.2099999999997</v>
      </c>
      <c r="O134" s="123">
        <f t="shared" si="59"/>
        <v>0</v>
      </c>
      <c r="P134" s="124">
        <f t="shared" si="60"/>
        <v>-101.7900000000003</v>
      </c>
      <c r="Q134" s="125">
        <f t="shared" si="61"/>
        <v>0.88689999999999969</v>
      </c>
      <c r="R134" s="323"/>
      <c r="S134" s="47">
        <v>0.9333333333333329</v>
      </c>
      <c r="T134" s="120">
        <v>0.95422453703703658</v>
      </c>
      <c r="U134" s="111">
        <v>15</v>
      </c>
      <c r="V134" s="112">
        <v>30.086067576201764</v>
      </c>
      <c r="W134" s="126"/>
      <c r="X134" s="127"/>
      <c r="Y134" s="332"/>
      <c r="Z134" s="333"/>
      <c r="AA134" s="172">
        <f t="shared" si="62"/>
        <v>-407.16000000000122</v>
      </c>
      <c r="AB134" s="110">
        <f t="shared" si="63"/>
        <v>0.88689999999999969</v>
      </c>
      <c r="AC134" s="328"/>
    </row>
    <row r="135" spans="1:29" ht="15.75" customHeight="1">
      <c r="A135" s="358"/>
      <c r="B135" s="100" t="s">
        <v>120</v>
      </c>
      <c r="C135" s="330" t="s">
        <v>162</v>
      </c>
      <c r="D135" s="331"/>
      <c r="E135" s="101">
        <v>18.18</v>
      </c>
      <c r="F135" s="102">
        <v>2183</v>
      </c>
      <c r="G135" s="121">
        <f t="shared" si="64"/>
        <v>39686.94</v>
      </c>
      <c r="H135" s="62"/>
      <c r="I135" s="104">
        <v>3</v>
      </c>
      <c r="J135" s="105">
        <v>3600</v>
      </c>
      <c r="K135" s="106">
        <f t="shared" si="44"/>
        <v>1200</v>
      </c>
      <c r="L135" s="118">
        <v>3</v>
      </c>
      <c r="M135" s="105">
        <f t="shared" si="65"/>
        <v>3191.7634037646631</v>
      </c>
      <c r="N135" s="106">
        <f t="shared" si="58"/>
        <v>1063.9211345882211</v>
      </c>
      <c r="O135" s="123">
        <f t="shared" si="59"/>
        <v>0</v>
      </c>
      <c r="P135" s="124">
        <f t="shared" si="60"/>
        <v>-136.07886541177891</v>
      </c>
      <c r="Q135" s="125">
        <f t="shared" si="61"/>
        <v>0.8866009454901842</v>
      </c>
      <c r="R135" s="323"/>
      <c r="S135" s="47">
        <v>0.9645833333333329</v>
      </c>
      <c r="T135" s="120">
        <v>0.99307870370370332</v>
      </c>
      <c r="U135" s="111">
        <v>14.916666666666707</v>
      </c>
      <c r="V135" s="112">
        <v>41.036876306530111</v>
      </c>
      <c r="W135" s="126"/>
      <c r="X135" s="127"/>
      <c r="Y135" s="332"/>
      <c r="Z135" s="333"/>
      <c r="AA135" s="172">
        <f t="shared" si="62"/>
        <v>-408.23659623533695</v>
      </c>
      <c r="AB135" s="110">
        <f t="shared" si="63"/>
        <v>0.8866009454901842</v>
      </c>
      <c r="AC135" s="328"/>
    </row>
    <row r="136" spans="1:29" ht="15.75" customHeight="1">
      <c r="A136" s="358"/>
      <c r="B136" s="100" t="s">
        <v>120</v>
      </c>
      <c r="C136" s="330" t="s">
        <v>157</v>
      </c>
      <c r="D136" s="331"/>
      <c r="E136" s="101">
        <v>16.66</v>
      </c>
      <c r="F136" s="102">
        <v>4848</v>
      </c>
      <c r="G136" s="121">
        <f t="shared" si="64"/>
        <v>80767.680000000008</v>
      </c>
      <c r="H136" s="62"/>
      <c r="I136" s="104">
        <v>5</v>
      </c>
      <c r="J136" s="105">
        <v>3600</v>
      </c>
      <c r="K136" s="106">
        <f t="shared" si="44"/>
        <v>720</v>
      </c>
      <c r="L136" s="118">
        <v>5</v>
      </c>
      <c r="M136" s="105">
        <f t="shared" si="65"/>
        <v>3190.2678973714537</v>
      </c>
      <c r="N136" s="106">
        <f t="shared" si="58"/>
        <v>638.0535794742907</v>
      </c>
      <c r="O136" s="123">
        <f t="shared" si="59"/>
        <v>0</v>
      </c>
      <c r="P136" s="124">
        <f t="shared" si="60"/>
        <v>-81.9464205257093</v>
      </c>
      <c r="Q136" s="125">
        <f t="shared" si="61"/>
        <v>0.88618552704762599</v>
      </c>
      <c r="R136" s="323"/>
      <c r="S136" s="47">
        <v>1.0034722222222219</v>
      </c>
      <c r="T136" s="120">
        <v>1.066782407407407</v>
      </c>
      <c r="U136" s="111">
        <v>14.966666666666715</v>
      </c>
      <c r="V136" s="112">
        <v>91.177295875266068</v>
      </c>
      <c r="W136" s="126"/>
      <c r="X136" s="127"/>
      <c r="Y136" s="332"/>
      <c r="Z136" s="333"/>
      <c r="AA136" s="172">
        <f t="shared" si="62"/>
        <v>-409.73210262854627</v>
      </c>
      <c r="AB136" s="110">
        <f t="shared" si="63"/>
        <v>0.88618552704762599</v>
      </c>
      <c r="AC136" s="328"/>
    </row>
    <row r="137" spans="1:29" ht="15.75" customHeight="1">
      <c r="A137" s="358"/>
      <c r="B137" s="100"/>
      <c r="C137" s="330"/>
      <c r="D137" s="33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13"/>
      <c r="X137" s="116"/>
      <c r="Y137" s="332"/>
      <c r="Z137" s="333"/>
      <c r="AA137" s="172"/>
      <c r="AB137" s="110"/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6">AVERAGE(I124:I139)</f>
        <v>3.9230769230769229</v>
      </c>
      <c r="J140" s="137">
        <f t="shared" si="66"/>
        <v>3507.6923076923076</v>
      </c>
      <c r="K140" s="138">
        <f t="shared" ref="K140" si="67">J140/I140</f>
        <v>894.11764705882354</v>
      </c>
      <c r="L140" s="136">
        <f t="shared" ref="L140:M140" si="68">AVERAGE(L124:L139)</f>
        <v>3.9230769230769229</v>
      </c>
      <c r="M140" s="137">
        <f t="shared" si="68"/>
        <v>3119.7425063736623</v>
      </c>
      <c r="N140" s="138">
        <f>M140/L140</f>
        <v>795.22848201681597</v>
      </c>
      <c r="O140" s="139">
        <f>L140-I140</f>
        <v>0</v>
      </c>
      <c r="P140" s="140">
        <f>N140-K140</f>
        <v>-98.889165042007562</v>
      </c>
      <c r="Q140" s="141">
        <f>N140/K140</f>
        <v>0.88940027593985993</v>
      </c>
      <c r="R140" s="324"/>
      <c r="S140" s="142">
        <f>S124</f>
        <v>0.70833333333333337</v>
      </c>
      <c r="T140" s="143">
        <f>INDEX(T124:T139,COUNTA(T124:T139))</f>
        <v>1.066782407407407</v>
      </c>
      <c r="U140" s="144"/>
      <c r="V140" s="166"/>
      <c r="W140" s="167"/>
      <c r="X140" s="138"/>
      <c r="Y140" s="354"/>
      <c r="Z140" s="355"/>
      <c r="AA140" s="174">
        <f>M140-J140</f>
        <v>-387.94980131864531</v>
      </c>
      <c r="AB140" s="141">
        <f>M140/J140</f>
        <v>0.88940027593985993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101:Z101"/>
    <mergeCell ref="C102:D102"/>
    <mergeCell ref="Y102:Z102"/>
    <mergeCell ref="C106:D106"/>
    <mergeCell ref="Y106:Z106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608" priority="1" operator="greaterThan">
      <formula>0</formula>
    </cfRule>
  </conditionalFormatting>
  <conditionalFormatting sqref="P5:P140 AA5:AA140">
    <cfRule type="cellIs" dxfId="607" priority="4" operator="lessThan">
      <formula>0</formula>
    </cfRule>
  </conditionalFormatting>
  <conditionalFormatting sqref="Q5:Q140 AB5:AB140">
    <cfRule type="cellIs" dxfId="606" priority="2" operator="greaterThan">
      <formula>1</formula>
    </cfRule>
    <cfRule type="cellIs" dxfId="605" priority="3" operator="lessThan">
      <formula>0.8</formula>
    </cfRule>
  </conditionalFormatting>
  <conditionalFormatting sqref="AC5:AC6 R5:R140 AC73:AC78">
    <cfRule type="cellIs" dxfId="604" priority="5" operator="lessThan">
      <formula>0.8</formula>
    </cfRule>
  </conditionalFormatting>
  <conditionalFormatting sqref="AC12:AC20">
    <cfRule type="cellIs" dxfId="603" priority="12" operator="lessThan">
      <formula>0.8</formula>
    </cfRule>
  </conditionalFormatting>
  <conditionalFormatting sqref="AC22">
    <cfRule type="cellIs" dxfId="602" priority="11" operator="lessThan">
      <formula>0.8</formula>
    </cfRule>
  </conditionalFormatting>
  <conditionalFormatting sqref="AC39">
    <cfRule type="cellIs" dxfId="601" priority="7" operator="lessThan">
      <formula>0.8</formula>
    </cfRule>
  </conditionalFormatting>
  <conditionalFormatting sqref="AC56:AC61">
    <cfRule type="cellIs" dxfId="600" priority="6" operator="lessThan">
      <formula>0.8</formula>
    </cfRule>
  </conditionalFormatting>
  <conditionalFormatting sqref="AC90">
    <cfRule type="cellIs" dxfId="599" priority="10" operator="lessThan">
      <formula>0.8</formula>
    </cfRule>
  </conditionalFormatting>
  <conditionalFormatting sqref="AC107">
    <cfRule type="cellIs" dxfId="598" priority="9" operator="lessThan">
      <formula>0.8</formula>
    </cfRule>
  </conditionalFormatting>
  <conditionalFormatting sqref="AC124:AC129">
    <cfRule type="cellIs" dxfId="597" priority="8" operator="lessThan">
      <formula>0.8</formula>
    </cfRule>
  </conditionalFormatting>
  <dataValidations count="1">
    <dataValidation type="list" allowBlank="1" showInputMessage="1" showErrorMessage="1" sqref="Y5:Z140" xr:uid="{92CF20B8-D024-4F0A-9600-AE6AFDEF3B8C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B1C12-B9F9-452D-8386-9A9E601CAE39}">
  <sheetPr>
    <tabColor theme="8" tint="0.59999389629810485"/>
    <pageSetUpPr fitToPage="1"/>
  </sheetPr>
  <dimension ref="A1:AG171"/>
  <sheetViews>
    <sheetView zoomScale="85" zoomScaleNormal="85" workbookViewId="0">
      <pane ySplit="4" topLeftCell="A5" activePane="bottomLeft" state="frozen"/>
      <selection pane="bottomLeft" activeCell="P48" sqref="P48"/>
      <selection activeCell="P48" sqref="P4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SUM(F5:F157)</f>
        <v>84071</v>
      </c>
      <c r="E1" s="88" t="s">
        <v>4</v>
      </c>
      <c r="F1" s="89">
        <f>SUM(G5:G157)</f>
        <v>3618306.8200000003</v>
      </c>
      <c r="G1" s="90" t="s">
        <v>85</v>
      </c>
      <c r="H1" s="91">
        <f>L21+L38+L55+L72+L89+L106+L123+L140+L157</f>
        <v>154.45833333333334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46199</v>
      </c>
      <c r="B2" s="295"/>
      <c r="C2" s="92" t="s">
        <v>41</v>
      </c>
      <c r="D2" s="93">
        <f>AVERAGE(N21,N38,N55,N72,N89,N106,N123,N140,N157)</f>
        <v>179.3643928152361</v>
      </c>
      <c r="E2" s="93" t="s">
        <v>92</v>
      </c>
      <c r="F2" s="94">
        <f>F1/D1</f>
        <v>43.038703238929003</v>
      </c>
      <c r="G2" s="95" t="s">
        <v>93</v>
      </c>
      <c r="H2" s="96">
        <f>COUNT(H5:H157)</f>
        <v>1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SUM(Y21,Y38,Y55,Y72,Y89,Y106,Y123,Y140,Y157)</f>
        <v>0</v>
      </c>
      <c r="Z2" s="193">
        <f>SUM(Z21,Z38,Z55,Z72,Z89,Z106,Z123,Z140,Z157)</f>
        <v>0</v>
      </c>
      <c r="AA2" s="363"/>
      <c r="AB2" s="364"/>
      <c r="AC2" s="201">
        <f>SUM(AC21,AC38,AC55,AC72,AC89,AC106,AC123,AC140,AC157)</f>
        <v>0</v>
      </c>
      <c r="AD2" s="202">
        <f>SUM(AD21,AD38,AD55,AD72,AD89,AD106,AD123,AD140,AD157)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187</v>
      </c>
      <c r="C5" s="367" t="s">
        <v>188</v>
      </c>
      <c r="D5" s="367"/>
      <c r="E5" s="147">
        <v>56.43</v>
      </c>
      <c r="F5" s="151">
        <v>3439</v>
      </c>
      <c r="G5" s="148">
        <f t="shared" ref="G5:G10" si="0">E5*F5</f>
        <v>194062.77</v>
      </c>
      <c r="H5" s="149"/>
      <c r="I5" s="150">
        <v>24</v>
      </c>
      <c r="J5" s="151">
        <v>2000</v>
      </c>
      <c r="K5" s="152">
        <f>J5/I5</f>
        <v>83.333333333333329</v>
      </c>
      <c r="L5" s="107">
        <v>24</v>
      </c>
      <c r="M5" s="151">
        <f t="shared" ref="M5:M10" si="1">F5/V5*60</f>
        <v>1792.074074193182</v>
      </c>
      <c r="N5" s="152">
        <f t="shared" ref="N5:N10" si="2">M5/L5</f>
        <v>74.669753091382589</v>
      </c>
      <c r="O5" s="154">
        <f t="shared" ref="O5:O10" si="3">L5-I5</f>
        <v>0</v>
      </c>
      <c r="P5" s="155">
        <f t="shared" ref="P5:P10" si="4">N5-K5</f>
        <v>-8.6635802419507399</v>
      </c>
      <c r="Q5" s="156">
        <f t="shared" ref="Q5:Q10" si="5">N5/K5</f>
        <v>0.8960370370965911</v>
      </c>
      <c r="R5" s="322">
        <f>Q21</f>
        <v>0.90675939867316924</v>
      </c>
      <c r="S5" s="157">
        <v>0.25</v>
      </c>
      <c r="T5" s="158">
        <v>0.32995370370370369</v>
      </c>
      <c r="U5" s="159"/>
      <c r="V5" s="160">
        <v>115.14032983982388</v>
      </c>
      <c r="W5" s="181"/>
      <c r="X5" s="152"/>
      <c r="Y5" s="12"/>
      <c r="Z5" s="198"/>
      <c r="AA5" s="325"/>
      <c r="AB5" s="326"/>
      <c r="AC5" s="12"/>
      <c r="AD5" s="198"/>
      <c r="AE5" s="178">
        <f t="shared" ref="AE5:AE10" si="6">M5-J5</f>
        <v>-207.92592580681799</v>
      </c>
      <c r="AF5" s="132">
        <f t="shared" ref="AF5:AF10" si="7">M5/J5</f>
        <v>0.89603703709659099</v>
      </c>
      <c r="AG5" s="368">
        <f>AF21</f>
        <v>0.93266681006383134</v>
      </c>
    </row>
    <row r="6" spans="1:33" ht="15.75" customHeight="1">
      <c r="A6" s="318"/>
      <c r="B6" s="100" t="s">
        <v>189</v>
      </c>
      <c r="C6" s="371" t="s">
        <v>190</v>
      </c>
      <c r="D6" s="371"/>
      <c r="E6" s="101">
        <v>77.349999999999994</v>
      </c>
      <c r="F6" s="102">
        <v>657</v>
      </c>
      <c r="G6" s="103">
        <f t="shared" si="0"/>
        <v>50818.95</v>
      </c>
      <c r="H6" s="26"/>
      <c r="I6" s="104">
        <v>25</v>
      </c>
      <c r="J6" s="105">
        <v>2000</v>
      </c>
      <c r="K6" s="106">
        <f t="shared" ref="K6:K44" si="8">J6/I6</f>
        <v>80</v>
      </c>
      <c r="L6" s="107">
        <v>25</v>
      </c>
      <c r="M6" s="105">
        <f t="shared" si="1"/>
        <v>1787.4323683027767</v>
      </c>
      <c r="N6" s="106">
        <f t="shared" si="2"/>
        <v>71.497294732111072</v>
      </c>
      <c r="O6" s="108">
        <f t="shared" si="3"/>
        <v>0</v>
      </c>
      <c r="P6" s="109">
        <f t="shared" si="4"/>
        <v>-8.5027052678889277</v>
      </c>
      <c r="Q6" s="110">
        <f t="shared" si="5"/>
        <v>0.89371618415138843</v>
      </c>
      <c r="R6" s="323"/>
      <c r="S6" s="47">
        <v>0.33402777777777776</v>
      </c>
      <c r="T6" s="48">
        <v>0.34934027777777776</v>
      </c>
      <c r="U6" s="111">
        <v>5.8666666666666512</v>
      </c>
      <c r="V6" s="112">
        <v>22.053981285697837</v>
      </c>
      <c r="W6" s="113"/>
      <c r="X6" s="116"/>
      <c r="Y6" s="12"/>
      <c r="Z6" s="198"/>
      <c r="AA6" s="332"/>
      <c r="AB6" s="333"/>
      <c r="AC6" s="12"/>
      <c r="AD6" s="198"/>
      <c r="AE6" s="117">
        <f t="shared" si="6"/>
        <v>-212.56763169722331</v>
      </c>
      <c r="AF6" s="110">
        <f t="shared" si="7"/>
        <v>0.89371618415138832</v>
      </c>
      <c r="AG6" s="369"/>
    </row>
    <row r="7" spans="1:33" ht="15.75" customHeight="1">
      <c r="A7" s="318"/>
      <c r="B7" s="100" t="s">
        <v>189</v>
      </c>
      <c r="C7" s="371" t="s">
        <v>191</v>
      </c>
      <c r="D7" s="371"/>
      <c r="E7" s="101">
        <v>59.34</v>
      </c>
      <c r="F7" s="102">
        <v>942</v>
      </c>
      <c r="G7" s="103">
        <f t="shared" si="0"/>
        <v>55898.280000000006</v>
      </c>
      <c r="H7" s="26"/>
      <c r="I7" s="104">
        <v>23</v>
      </c>
      <c r="J7" s="105">
        <v>2000</v>
      </c>
      <c r="K7" s="106">
        <f t="shared" si="8"/>
        <v>86.956521739130437</v>
      </c>
      <c r="L7" s="107">
        <v>23</v>
      </c>
      <c r="M7" s="105">
        <f t="shared" si="1"/>
        <v>1791.6903867752419</v>
      </c>
      <c r="N7" s="106">
        <f t="shared" si="2"/>
        <v>77.899582033706167</v>
      </c>
      <c r="O7" s="108">
        <f t="shared" si="3"/>
        <v>0</v>
      </c>
      <c r="P7" s="109">
        <f t="shared" si="4"/>
        <v>-9.05693970542427</v>
      </c>
      <c r="Q7" s="110">
        <f t="shared" si="5"/>
        <v>0.89584519338762092</v>
      </c>
      <c r="R7" s="323"/>
      <c r="S7" s="47">
        <v>0.35277777777777775</v>
      </c>
      <c r="T7" s="48">
        <v>0.37467592592592591</v>
      </c>
      <c r="U7" s="111">
        <v>4.9499999999999744</v>
      </c>
      <c r="V7" s="112">
        <v>31.545628874934703</v>
      </c>
      <c r="W7" s="113"/>
      <c r="X7" s="116"/>
      <c r="Y7" s="12"/>
      <c r="Z7" s="198"/>
      <c r="AA7" s="332"/>
      <c r="AB7" s="333"/>
      <c r="AC7" s="12"/>
      <c r="AD7" s="198"/>
      <c r="AE7" s="117">
        <f t="shared" si="6"/>
        <v>-208.3096132247581</v>
      </c>
      <c r="AF7" s="110">
        <f t="shared" si="7"/>
        <v>0.89584519338762092</v>
      </c>
      <c r="AG7" s="369"/>
    </row>
    <row r="8" spans="1:33" ht="15.75" customHeight="1">
      <c r="A8" s="318"/>
      <c r="B8" s="100" t="s">
        <v>189</v>
      </c>
      <c r="C8" s="371" t="s">
        <v>192</v>
      </c>
      <c r="D8" s="371"/>
      <c r="E8" s="101">
        <v>77.34</v>
      </c>
      <c r="F8" s="102">
        <v>1527</v>
      </c>
      <c r="G8" s="103">
        <f t="shared" si="0"/>
        <v>118098.18000000001</v>
      </c>
      <c r="H8" s="26"/>
      <c r="I8" s="104">
        <v>23</v>
      </c>
      <c r="J8" s="105">
        <v>2000</v>
      </c>
      <c r="K8" s="106">
        <f t="shared" si="8"/>
        <v>86.956521739130437</v>
      </c>
      <c r="L8" s="107">
        <v>23</v>
      </c>
      <c r="M8" s="105">
        <f t="shared" si="1"/>
        <v>1795.0192297084641</v>
      </c>
      <c r="N8" s="106">
        <f t="shared" si="2"/>
        <v>78.044314335150617</v>
      </c>
      <c r="O8" s="108">
        <f t="shared" si="3"/>
        <v>0</v>
      </c>
      <c r="P8" s="109">
        <f t="shared" si="4"/>
        <v>-8.9122074039798207</v>
      </c>
      <c r="Q8" s="110">
        <f t="shared" si="5"/>
        <v>0.89750961485423209</v>
      </c>
      <c r="R8" s="323"/>
      <c r="S8" s="47">
        <v>0.37777777777777771</v>
      </c>
      <c r="T8" s="48">
        <v>0.4132175925925925</v>
      </c>
      <c r="U8" s="111">
        <v>5</v>
      </c>
      <c r="V8" s="112">
        <v>51.041235928642585</v>
      </c>
      <c r="W8" s="113"/>
      <c r="X8" s="116"/>
      <c r="Y8" s="12"/>
      <c r="Z8" s="198"/>
      <c r="AA8" s="332"/>
      <c r="AB8" s="333"/>
      <c r="AC8" s="12"/>
      <c r="AD8" s="198"/>
      <c r="AE8" s="117">
        <f t="shared" si="6"/>
        <v>-204.98077029153592</v>
      </c>
      <c r="AF8" s="110">
        <f t="shared" si="7"/>
        <v>0.89750961485423209</v>
      </c>
      <c r="AG8" s="369"/>
    </row>
    <row r="9" spans="1:33" ht="15.75" customHeight="1">
      <c r="A9" s="318"/>
      <c r="B9" s="100" t="s">
        <v>201</v>
      </c>
      <c r="C9" s="371" t="s">
        <v>202</v>
      </c>
      <c r="D9" s="371"/>
      <c r="E9" s="101">
        <v>29.97</v>
      </c>
      <c r="F9" s="102">
        <v>1694</v>
      </c>
      <c r="G9" s="103">
        <f t="shared" si="0"/>
        <v>50769.18</v>
      </c>
      <c r="H9" s="13"/>
      <c r="I9" s="104">
        <v>21</v>
      </c>
      <c r="J9" s="105">
        <v>2790</v>
      </c>
      <c r="K9" s="106">
        <f t="shared" si="8"/>
        <v>132.85714285714286</v>
      </c>
      <c r="L9" s="107">
        <v>25</v>
      </c>
      <c r="M9" s="105">
        <f t="shared" si="1"/>
        <v>2964.9807692307691</v>
      </c>
      <c r="N9" s="106">
        <f t="shared" si="2"/>
        <v>118.59923076923076</v>
      </c>
      <c r="O9" s="108">
        <f t="shared" si="3"/>
        <v>4</v>
      </c>
      <c r="P9" s="109">
        <f t="shared" si="4"/>
        <v>-14.257912087912104</v>
      </c>
      <c r="Q9" s="110">
        <f t="shared" si="5"/>
        <v>0.89268238213399498</v>
      </c>
      <c r="R9" s="323"/>
      <c r="S9" s="47">
        <v>0.41666666666666657</v>
      </c>
      <c r="T9" s="48">
        <v>0.44046296296296289</v>
      </c>
      <c r="U9" s="111">
        <v>4.9666666666666703</v>
      </c>
      <c r="V9" s="112">
        <v>34.280154884906509</v>
      </c>
      <c r="W9" s="113">
        <v>0.44046296296296289</v>
      </c>
      <c r="X9" s="116">
        <v>0.47916666666666652</v>
      </c>
      <c r="Y9" s="12"/>
      <c r="Z9" s="198"/>
      <c r="AA9" s="332"/>
      <c r="AB9" s="333"/>
      <c r="AC9" s="12"/>
      <c r="AD9" s="198"/>
      <c r="AE9" s="117">
        <f t="shared" si="6"/>
        <v>174.98076923076906</v>
      </c>
      <c r="AF9" s="110">
        <f t="shared" si="7"/>
        <v>1.0627171215880893</v>
      </c>
      <c r="AG9" s="369"/>
    </row>
    <row r="10" spans="1:33" ht="15.75" customHeight="1">
      <c r="A10" s="318"/>
      <c r="B10" s="100" t="s">
        <v>189</v>
      </c>
      <c r="C10" s="371" t="s">
        <v>193</v>
      </c>
      <c r="D10" s="371"/>
      <c r="E10" s="101">
        <v>59.52</v>
      </c>
      <c r="F10" s="102">
        <v>3120</v>
      </c>
      <c r="G10" s="121">
        <f t="shared" si="0"/>
        <v>185702.40000000002</v>
      </c>
      <c r="H10" s="122"/>
      <c r="I10" s="104">
        <v>24</v>
      </c>
      <c r="J10" s="105">
        <v>2000</v>
      </c>
      <c r="K10" s="106">
        <f t="shared" si="8"/>
        <v>83.333333333333329</v>
      </c>
      <c r="L10" s="107">
        <v>24</v>
      </c>
      <c r="M10" s="105">
        <f t="shared" si="1"/>
        <v>1797.611672505968</v>
      </c>
      <c r="N10" s="106">
        <f t="shared" si="2"/>
        <v>74.900486354415335</v>
      </c>
      <c r="O10" s="108">
        <f t="shared" si="3"/>
        <v>0</v>
      </c>
      <c r="P10" s="109">
        <f t="shared" si="4"/>
        <v>-8.4328469789179934</v>
      </c>
      <c r="Q10" s="110">
        <f t="shared" si="5"/>
        <v>0.89880583625298405</v>
      </c>
      <c r="R10" s="323"/>
      <c r="S10" s="47">
        <v>0.47916666666666652</v>
      </c>
      <c r="T10" s="120">
        <v>0.55148148148148135</v>
      </c>
      <c r="U10" s="111">
        <v>55.733333333333228</v>
      </c>
      <c r="V10" s="112">
        <v>104.13817559330434</v>
      </c>
      <c r="W10" s="113"/>
      <c r="X10" s="116"/>
      <c r="Y10" s="12"/>
      <c r="Z10" s="198"/>
      <c r="AA10" s="332"/>
      <c r="AB10" s="333"/>
      <c r="AC10" s="12"/>
      <c r="AD10" s="198"/>
      <c r="AE10" s="117">
        <f t="shared" si="6"/>
        <v>-202.38832749403196</v>
      </c>
      <c r="AF10" s="110">
        <f t="shared" si="7"/>
        <v>0.89880583625298405</v>
      </c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07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07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9">AVERAGE(I5:I20)</f>
        <v>23.333333333333332</v>
      </c>
      <c r="J21" s="137">
        <f t="shared" si="9"/>
        <v>2131.6666666666665</v>
      </c>
      <c r="K21" s="138">
        <f t="shared" ref="K21" si="10">J21/I21</f>
        <v>91.357142857142861</v>
      </c>
      <c r="L21" s="136">
        <f t="shared" ref="L21:M21" si="11">AVERAGE(L5:L20)</f>
        <v>24</v>
      </c>
      <c r="M21" s="137">
        <f t="shared" si="11"/>
        <v>1988.1347501194002</v>
      </c>
      <c r="N21" s="138">
        <f t="shared" ref="N21:N27" si="12">M21/L21</f>
        <v>82.838947921641676</v>
      </c>
      <c r="O21" s="139">
        <f t="shared" ref="O21:O27" si="13">L21-I21</f>
        <v>0.66666666666666785</v>
      </c>
      <c r="P21" s="140">
        <f t="shared" ref="P21:P27" si="14">N21-K21</f>
        <v>-8.5181949355011852</v>
      </c>
      <c r="Q21" s="141">
        <f t="shared" ref="Q21:Q27" si="15">N21/K21</f>
        <v>0.90675939867316924</v>
      </c>
      <c r="R21" s="324"/>
      <c r="S21" s="142">
        <f>S5</f>
        <v>0.25</v>
      </c>
      <c r="T21" s="143">
        <f>INDEX(T5:T20,COUNTA(T5:T20))</f>
        <v>0.55148148148148135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0</v>
      </c>
      <c r="AD21" s="180">
        <f>SUM(AD5:AD20)</f>
        <v>0</v>
      </c>
      <c r="AE21" s="168">
        <f t="shared" ref="AE21:AE27" si="16">M21-J21</f>
        <v>-143.53191654726629</v>
      </c>
      <c r="AF21" s="141">
        <f t="shared" ref="AF21:AF27" si="17">M21/J21</f>
        <v>0.93266681006383134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2516</v>
      </c>
      <c r="G22" s="148">
        <f t="shared" ref="G22:G27" si="18">E22*F22</f>
        <v>91708.200000000012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7" si="19">F22/V22*60</f>
        <v>1898.6858710424935</v>
      </c>
      <c r="N22" s="152">
        <f t="shared" si="12"/>
        <v>94.934293552124672</v>
      </c>
      <c r="O22" s="154">
        <f t="shared" si="13"/>
        <v>0</v>
      </c>
      <c r="P22" s="155">
        <f t="shared" si="14"/>
        <v>-10.065706447875328</v>
      </c>
      <c r="Q22" s="156">
        <f t="shared" si="15"/>
        <v>0.90413612906785401</v>
      </c>
      <c r="R22" s="322">
        <f>Q38</f>
        <v>0.90062761898176047</v>
      </c>
      <c r="S22" s="157">
        <v>0.20833333333333334</v>
      </c>
      <c r="T22" s="158">
        <v>0.26354166666666667</v>
      </c>
      <c r="U22" s="159"/>
      <c r="V22" s="160">
        <v>79.507622773383687</v>
      </c>
      <c r="W22" s="97"/>
      <c r="X22" s="98"/>
      <c r="Y22" s="12"/>
      <c r="Z22" s="198"/>
      <c r="AA22" s="325"/>
      <c r="AB22" s="326"/>
      <c r="AC22" s="12"/>
      <c r="AD22" s="198"/>
      <c r="AE22" s="115">
        <f t="shared" si="16"/>
        <v>-201.31412895750645</v>
      </c>
      <c r="AF22" s="156">
        <f t="shared" si="17"/>
        <v>0.90413612906785412</v>
      </c>
      <c r="AG22" s="376">
        <f>AF38</f>
        <v>0.90062761898176047</v>
      </c>
    </row>
    <row r="23" spans="1:33" ht="15.75" customHeight="1">
      <c r="A23" s="357"/>
      <c r="B23" s="163" t="s">
        <v>185</v>
      </c>
      <c r="C23" s="330" t="s">
        <v>197</v>
      </c>
      <c r="D23" s="331"/>
      <c r="E23" s="101">
        <v>31.72</v>
      </c>
      <c r="F23" s="111">
        <v>1507</v>
      </c>
      <c r="G23" s="103">
        <f t="shared" si="18"/>
        <v>47802.04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1800.4072198559138</v>
      </c>
      <c r="N23" s="106">
        <f t="shared" si="12"/>
        <v>81.836691811632448</v>
      </c>
      <c r="O23" s="108">
        <f t="shared" si="13"/>
        <v>0</v>
      </c>
      <c r="P23" s="109">
        <f t="shared" si="14"/>
        <v>-9.0723990974584581</v>
      </c>
      <c r="Q23" s="110">
        <f t="shared" si="15"/>
        <v>0.900203609927957</v>
      </c>
      <c r="R23" s="323"/>
      <c r="S23" s="47">
        <v>0.2673611111111111</v>
      </c>
      <c r="T23" s="48">
        <v>0.30223379629629632</v>
      </c>
      <c r="U23" s="111">
        <v>5.4999999999999805</v>
      </c>
      <c r="V23" s="112">
        <v>50.221971453345034</v>
      </c>
      <c r="W23" s="113"/>
      <c r="X23" s="116"/>
      <c r="Y23" s="12"/>
      <c r="Z23" s="198"/>
      <c r="AA23" s="332"/>
      <c r="AB23" s="333"/>
      <c r="AC23" s="12"/>
      <c r="AD23" s="198"/>
      <c r="AE23" s="117">
        <f t="shared" si="16"/>
        <v>-199.59278014408619</v>
      </c>
      <c r="AF23" s="110">
        <f t="shared" si="17"/>
        <v>0.90020360992795689</v>
      </c>
      <c r="AG23" s="369"/>
    </row>
    <row r="24" spans="1:33" ht="15.75" customHeight="1">
      <c r="A24" s="357"/>
      <c r="B24" s="163" t="s">
        <v>185</v>
      </c>
      <c r="C24" s="330" t="s">
        <v>198</v>
      </c>
      <c r="D24" s="331"/>
      <c r="E24" s="101">
        <v>34.79</v>
      </c>
      <c r="F24" s="111">
        <v>1463</v>
      </c>
      <c r="G24" s="103">
        <f t="shared" si="18"/>
        <v>50897.77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1804.2362389262623</v>
      </c>
      <c r="N24" s="106">
        <f t="shared" si="12"/>
        <v>164.02147626602385</v>
      </c>
      <c r="O24" s="108">
        <f t="shared" si="13"/>
        <v>0</v>
      </c>
      <c r="P24" s="109">
        <f t="shared" si="14"/>
        <v>-17.79670555215796</v>
      </c>
      <c r="Q24" s="110">
        <f t="shared" si="15"/>
        <v>0.90211811946313125</v>
      </c>
      <c r="R24" s="323"/>
      <c r="S24" s="47">
        <v>0.30624999999999997</v>
      </c>
      <c r="T24" s="48">
        <v>0.3400347222222222</v>
      </c>
      <c r="U24" s="111">
        <v>5.7833333333332515</v>
      </c>
      <c r="V24" s="112">
        <v>48.652165446050269</v>
      </c>
      <c r="W24" s="113"/>
      <c r="X24" s="116"/>
      <c r="Y24" s="12"/>
      <c r="Z24" s="198"/>
      <c r="AA24" s="332"/>
      <c r="AB24" s="333"/>
      <c r="AC24" s="12"/>
      <c r="AD24" s="198"/>
      <c r="AE24" s="117">
        <f t="shared" si="16"/>
        <v>-195.76376107373767</v>
      </c>
      <c r="AF24" s="110">
        <f t="shared" si="17"/>
        <v>0.90211811946313114</v>
      </c>
      <c r="AG24" s="369"/>
    </row>
    <row r="25" spans="1:33" ht="15.75" customHeight="1">
      <c r="A25" s="357"/>
      <c r="B25" s="163" t="s">
        <v>185</v>
      </c>
      <c r="C25" s="330" t="s">
        <v>199</v>
      </c>
      <c r="D25" s="331"/>
      <c r="E25" s="101">
        <v>33.200000000000003</v>
      </c>
      <c r="F25" s="111">
        <v>2402</v>
      </c>
      <c r="G25" s="103">
        <f t="shared" si="18"/>
        <v>79746.400000000009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1804.4739328160661</v>
      </c>
      <c r="N25" s="106">
        <f t="shared" si="12"/>
        <v>164.04308480146054</v>
      </c>
      <c r="O25" s="108">
        <f t="shared" si="13"/>
        <v>0</v>
      </c>
      <c r="P25" s="109">
        <f t="shared" si="14"/>
        <v>-17.775097016721276</v>
      </c>
      <c r="Q25" s="110">
        <f t="shared" si="15"/>
        <v>0.90223696640803297</v>
      </c>
      <c r="R25" s="323"/>
      <c r="S25" s="47">
        <v>0.3430555555555555</v>
      </c>
      <c r="T25" s="48">
        <v>0.39851851851851849</v>
      </c>
      <c r="U25" s="111">
        <v>5</v>
      </c>
      <c r="V25" s="112">
        <v>79.868152916504599</v>
      </c>
      <c r="W25" s="113"/>
      <c r="X25" s="116"/>
      <c r="Y25" s="12"/>
      <c r="Z25" s="198"/>
      <c r="AA25" s="332"/>
      <c r="AB25" s="333"/>
      <c r="AC25" s="12"/>
      <c r="AD25" s="198"/>
      <c r="AE25" s="117">
        <f t="shared" si="16"/>
        <v>-195.52606718393395</v>
      </c>
      <c r="AF25" s="110">
        <f t="shared" si="17"/>
        <v>0.90223696640803308</v>
      </c>
      <c r="AG25" s="369"/>
    </row>
    <row r="26" spans="1:33" ht="15.75" customHeight="1">
      <c r="A26" s="358"/>
      <c r="B26" s="163" t="s">
        <v>185</v>
      </c>
      <c r="C26" s="330" t="s">
        <v>200</v>
      </c>
      <c r="D26" s="331"/>
      <c r="E26" s="101">
        <v>51.44</v>
      </c>
      <c r="F26" s="111">
        <v>2705</v>
      </c>
      <c r="G26" s="103">
        <f t="shared" si="18"/>
        <v>139145.19999999998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1787.4411283493648</v>
      </c>
      <c r="N26" s="106">
        <f t="shared" si="12"/>
        <v>94.075848860492883</v>
      </c>
      <c r="O26" s="108">
        <f t="shared" si="13"/>
        <v>0</v>
      </c>
      <c r="P26" s="109">
        <f t="shared" si="14"/>
        <v>-11.187309034243953</v>
      </c>
      <c r="Q26" s="110">
        <f t="shared" si="15"/>
        <v>0.89372056417468249</v>
      </c>
      <c r="R26" s="323"/>
      <c r="S26" s="47">
        <v>0.40208333333333324</v>
      </c>
      <c r="T26" s="48">
        <v>0.46513888888888877</v>
      </c>
      <c r="U26" s="111">
        <v>5.1333333333332298</v>
      </c>
      <c r="V26" s="112">
        <v>90.800193318746111</v>
      </c>
      <c r="W26" s="113">
        <v>0.46513888888888877</v>
      </c>
      <c r="X26" s="116">
        <v>0.5034722222222221</v>
      </c>
      <c r="Y26" s="12"/>
      <c r="Z26" s="198"/>
      <c r="AA26" s="332"/>
      <c r="AB26" s="333"/>
      <c r="AC26" s="12"/>
      <c r="AD26" s="198"/>
      <c r="AE26" s="117">
        <f t="shared" si="16"/>
        <v>-212.55887165063518</v>
      </c>
      <c r="AF26" s="110">
        <f t="shared" si="17"/>
        <v>0.89372056417468237</v>
      </c>
      <c r="AG26" s="369"/>
    </row>
    <row r="27" spans="1:33" ht="15.75" customHeight="1">
      <c r="A27" s="358"/>
      <c r="B27" s="163" t="s">
        <v>185</v>
      </c>
      <c r="C27" s="330" t="s">
        <v>186</v>
      </c>
      <c r="D27" s="331"/>
      <c r="E27" s="101">
        <v>19.7</v>
      </c>
      <c r="F27" s="111">
        <v>1935</v>
      </c>
      <c r="G27" s="121">
        <f t="shared" si="18"/>
        <v>38119.5</v>
      </c>
      <c r="H27" s="122"/>
      <c r="I27" s="107">
        <v>13</v>
      </c>
      <c r="J27" s="105">
        <v>1200</v>
      </c>
      <c r="K27" s="106">
        <f t="shared" si="8"/>
        <v>92.307692307692307</v>
      </c>
      <c r="L27" s="107">
        <v>13</v>
      </c>
      <c r="M27" s="105">
        <f t="shared" si="19"/>
        <v>1081.8477035037927</v>
      </c>
      <c r="N27" s="106">
        <f t="shared" si="12"/>
        <v>83.219054115676357</v>
      </c>
      <c r="O27" s="108">
        <f t="shared" si="13"/>
        <v>0</v>
      </c>
      <c r="P27" s="109">
        <f t="shared" si="14"/>
        <v>-9.0886381920159494</v>
      </c>
      <c r="Q27" s="110">
        <f t="shared" si="15"/>
        <v>0.90153975291982724</v>
      </c>
      <c r="R27" s="323"/>
      <c r="S27" s="47">
        <v>0.5034722222222221</v>
      </c>
      <c r="T27" s="120">
        <v>0.57798611111111098</v>
      </c>
      <c r="U27" s="111">
        <v>55.199999999999996</v>
      </c>
      <c r="V27" s="112">
        <v>107.3163991789099</v>
      </c>
      <c r="W27" s="113"/>
      <c r="X27" s="116"/>
      <c r="Y27" s="12"/>
      <c r="Z27" s="198"/>
      <c r="AA27" s="332"/>
      <c r="AB27" s="333"/>
      <c r="AC27" s="12"/>
      <c r="AD27" s="198"/>
      <c r="AE27" s="117">
        <f t="shared" si="16"/>
        <v>-118.15229649620733</v>
      </c>
      <c r="AF27" s="110">
        <f t="shared" si="17"/>
        <v>0.90153975291982724</v>
      </c>
      <c r="AG27" s="369"/>
    </row>
    <row r="28" spans="1:33" ht="15.75" customHeight="1">
      <c r="A28" s="358"/>
      <c r="B28" s="163"/>
      <c r="C28" s="330"/>
      <c r="D28" s="33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12"/>
      <c r="Z28" s="198"/>
      <c r="AA28" s="332"/>
      <c r="AB28" s="333"/>
      <c r="AC28" s="12"/>
      <c r="AD28" s="198"/>
      <c r="AE28" s="117"/>
      <c r="AF28" s="110"/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20">AVERAGE(I22:I37)</f>
        <v>16</v>
      </c>
      <c r="J38" s="137">
        <f t="shared" si="20"/>
        <v>1883.3333333333333</v>
      </c>
      <c r="K38" s="138">
        <f t="shared" ref="K38" si="21">J38/I38</f>
        <v>117.70833333333333</v>
      </c>
      <c r="L38" s="136">
        <f t="shared" ref="L38:M38" si="22">AVERAGE(L22:L37)</f>
        <v>16</v>
      </c>
      <c r="M38" s="137">
        <f t="shared" si="22"/>
        <v>1696.1820157489822</v>
      </c>
      <c r="N38" s="138">
        <f t="shared" ref="N38:N44" si="23">M38/L38</f>
        <v>106.01137598431139</v>
      </c>
      <c r="O38" s="139">
        <f t="shared" ref="O38:O44" si="24">L38-I38</f>
        <v>0</v>
      </c>
      <c r="P38" s="140">
        <f t="shared" ref="P38:P44" si="25">N38-K38</f>
        <v>-11.696957349021943</v>
      </c>
      <c r="Q38" s="141">
        <f t="shared" ref="Q38:Q44" si="26">N38/K38</f>
        <v>0.90062761898176047</v>
      </c>
      <c r="R38" s="324"/>
      <c r="S38" s="142">
        <f>S22</f>
        <v>0.20833333333333334</v>
      </c>
      <c r="T38" s="143">
        <f>INDEX(T22:T37,COUNTA(T22:T37))</f>
        <v>0.57798611111111098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0</v>
      </c>
      <c r="AD38" s="180">
        <f>SUM(AD22:AD37)</f>
        <v>0</v>
      </c>
      <c r="AE38" s="168">
        <f t="shared" ref="AE38:AE44" si="27">M38-J38</f>
        <v>-187.15131758435109</v>
      </c>
      <c r="AF38" s="141">
        <f t="shared" ref="AF38:AF44" si="28">M38/J38</f>
        <v>0.90062761898176047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1869</v>
      </c>
      <c r="G39" s="148">
        <f t="shared" ref="G39:G44" si="29">E39*F39</f>
        <v>36819.299999999996</v>
      </c>
      <c r="H39" s="149">
        <v>2</v>
      </c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4" si="30">F39/V39*60</f>
        <v>1081.8477035037929</v>
      </c>
      <c r="N39" s="152">
        <f t="shared" si="23"/>
        <v>83.219054115676371</v>
      </c>
      <c r="O39" s="154">
        <f t="shared" si="24"/>
        <v>0</v>
      </c>
      <c r="P39" s="155">
        <f t="shared" si="25"/>
        <v>-9.0886381920159351</v>
      </c>
      <c r="Q39" s="156">
        <f t="shared" si="26"/>
        <v>0.90153975291982735</v>
      </c>
      <c r="R39" s="322">
        <f>Q55</f>
        <v>0.89590130339130436</v>
      </c>
      <c r="S39" s="157">
        <v>0.20833333333333334</v>
      </c>
      <c r="T39" s="158">
        <v>0.28031250000000002</v>
      </c>
      <c r="U39" s="159"/>
      <c r="V39" s="160">
        <v>103.65599486583081</v>
      </c>
      <c r="W39" s="158"/>
      <c r="X39" s="169"/>
      <c r="Y39" s="12"/>
      <c r="Z39" s="198"/>
      <c r="AA39" s="325"/>
      <c r="AB39" s="326"/>
      <c r="AC39" s="12"/>
      <c r="AD39" s="198"/>
      <c r="AE39" s="115">
        <f t="shared" si="27"/>
        <v>-118.1522964962071</v>
      </c>
      <c r="AF39" s="156">
        <f t="shared" si="28"/>
        <v>0.90153975291982746</v>
      </c>
      <c r="AG39" s="327">
        <f>AF55</f>
        <v>0.89590130339130436</v>
      </c>
    </row>
    <row r="40" spans="1:33" ht="15.75" customHeight="1">
      <c r="A40" s="318"/>
      <c r="B40" s="163" t="s">
        <v>189</v>
      </c>
      <c r="C40" s="330" t="s">
        <v>205</v>
      </c>
      <c r="D40" s="331"/>
      <c r="E40" s="101">
        <v>53.76</v>
      </c>
      <c r="F40" s="102">
        <v>2094</v>
      </c>
      <c r="G40" s="103">
        <f t="shared" si="29"/>
        <v>112573.44</v>
      </c>
      <c r="H40" s="26"/>
      <c r="I40" s="104">
        <v>20</v>
      </c>
      <c r="J40" s="105">
        <v>2000</v>
      </c>
      <c r="K40" s="106">
        <f t="shared" si="8"/>
        <v>100</v>
      </c>
      <c r="L40" s="107">
        <v>20</v>
      </c>
      <c r="M40" s="105">
        <f t="shared" si="30"/>
        <v>1787.5672514041901</v>
      </c>
      <c r="N40" s="106">
        <f t="shared" si="23"/>
        <v>89.378362570209504</v>
      </c>
      <c r="O40" s="108">
        <f t="shared" si="24"/>
        <v>0</v>
      </c>
      <c r="P40" s="109">
        <f t="shared" si="25"/>
        <v>-10.621637429790496</v>
      </c>
      <c r="Q40" s="110">
        <f t="shared" si="26"/>
        <v>0.89378362570209502</v>
      </c>
      <c r="R40" s="323"/>
      <c r="S40" s="47">
        <v>0.28333333333333333</v>
      </c>
      <c r="T40" s="48">
        <v>0.3321412037037037</v>
      </c>
      <c r="U40" s="111">
        <v>5</v>
      </c>
      <c r="V40" s="112">
        <v>70.285467526497726</v>
      </c>
      <c r="W40" s="113"/>
      <c r="X40" s="116"/>
      <c r="Y40" s="12"/>
      <c r="Z40" s="198"/>
      <c r="AA40" s="332"/>
      <c r="AB40" s="333"/>
      <c r="AC40" s="12"/>
      <c r="AD40" s="198"/>
      <c r="AE40" s="117">
        <f t="shared" si="27"/>
        <v>-212.43274859580993</v>
      </c>
      <c r="AF40" s="110">
        <f t="shared" si="28"/>
        <v>0.89378362570209502</v>
      </c>
      <c r="AG40" s="328"/>
    </row>
    <row r="41" spans="1:33" ht="15.75" customHeight="1">
      <c r="A41" s="318"/>
      <c r="B41" s="163" t="s">
        <v>189</v>
      </c>
      <c r="C41" s="330" t="s">
        <v>206</v>
      </c>
      <c r="D41" s="331"/>
      <c r="E41" s="101">
        <v>71.55</v>
      </c>
      <c r="F41" s="102">
        <v>1592</v>
      </c>
      <c r="G41" s="103">
        <f t="shared" si="29"/>
        <v>113907.59999999999</v>
      </c>
      <c r="H41" s="26"/>
      <c r="I41" s="104">
        <v>22</v>
      </c>
      <c r="J41" s="105">
        <v>2000</v>
      </c>
      <c r="K41" s="106">
        <f t="shared" si="8"/>
        <v>90.909090909090907</v>
      </c>
      <c r="L41" s="107">
        <v>22</v>
      </c>
      <c r="M41" s="105">
        <f t="shared" si="30"/>
        <v>1787.7254554985761</v>
      </c>
      <c r="N41" s="106">
        <f t="shared" si="23"/>
        <v>81.26024797720801</v>
      </c>
      <c r="O41" s="108">
        <f t="shared" si="24"/>
        <v>0</v>
      </c>
      <c r="P41" s="109">
        <f t="shared" si="25"/>
        <v>-9.6488429318828963</v>
      </c>
      <c r="Q41" s="110">
        <f t="shared" si="26"/>
        <v>0.8938627277492881</v>
      </c>
      <c r="R41" s="323"/>
      <c r="S41" s="47">
        <v>0.33541666666666664</v>
      </c>
      <c r="T41" s="48">
        <v>0.37251157407407404</v>
      </c>
      <c r="U41" s="111">
        <v>4.7166666666666313</v>
      </c>
      <c r="V41" s="112">
        <v>53.431023038915427</v>
      </c>
      <c r="W41" s="113"/>
      <c r="X41" s="116"/>
      <c r="Y41" s="12"/>
      <c r="Z41" s="198"/>
      <c r="AA41" s="332"/>
      <c r="AB41" s="333"/>
      <c r="AC41" s="12"/>
      <c r="AD41" s="198"/>
      <c r="AE41" s="117">
        <f t="shared" si="27"/>
        <v>-212.27454450142386</v>
      </c>
      <c r="AF41" s="110">
        <f t="shared" si="28"/>
        <v>0.8938627277492881</v>
      </c>
      <c r="AG41" s="328"/>
    </row>
    <row r="42" spans="1:33" ht="15.75" customHeight="1">
      <c r="A42" s="318"/>
      <c r="B42" s="163" t="s">
        <v>189</v>
      </c>
      <c r="C42" s="330" t="s">
        <v>207</v>
      </c>
      <c r="D42" s="331"/>
      <c r="E42" s="101">
        <v>58.67</v>
      </c>
      <c r="F42" s="102">
        <v>2420</v>
      </c>
      <c r="G42" s="103">
        <f t="shared" si="29"/>
        <v>141981.4</v>
      </c>
      <c r="H42" s="26"/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1787.727005255608</v>
      </c>
      <c r="N42" s="106">
        <f t="shared" si="23"/>
        <v>77.727261098069917</v>
      </c>
      <c r="O42" s="108">
        <f t="shared" si="24"/>
        <v>0</v>
      </c>
      <c r="P42" s="109">
        <f t="shared" si="25"/>
        <v>-9.2292606410605202</v>
      </c>
      <c r="Q42" s="110">
        <f t="shared" si="26"/>
        <v>0.89386350262780401</v>
      </c>
      <c r="R42" s="323"/>
      <c r="S42" s="47">
        <v>0.37638888888888883</v>
      </c>
      <c r="T42" s="48">
        <v>0.4327893518518518</v>
      </c>
      <c r="U42" s="111">
        <v>5.5833333333333002</v>
      </c>
      <c r="V42" s="112">
        <v>81.220454562210634</v>
      </c>
      <c r="W42" s="113"/>
      <c r="X42" s="116"/>
      <c r="Y42" s="12"/>
      <c r="Z42" s="198"/>
      <c r="AA42" s="332"/>
      <c r="AB42" s="333"/>
      <c r="AC42" s="12"/>
      <c r="AD42" s="198"/>
      <c r="AE42" s="117">
        <f t="shared" si="27"/>
        <v>-212.27299474439201</v>
      </c>
      <c r="AF42" s="110">
        <f t="shared" si="28"/>
        <v>0.89386350262780401</v>
      </c>
      <c r="AG42" s="328"/>
    </row>
    <row r="43" spans="1:33" ht="15.75" customHeight="1">
      <c r="A43" s="318"/>
      <c r="B43" s="163" t="s">
        <v>189</v>
      </c>
      <c r="C43" s="330" t="s">
        <v>208</v>
      </c>
      <c r="D43" s="331"/>
      <c r="E43" s="101">
        <v>59.54</v>
      </c>
      <c r="F43" s="102">
        <v>1869</v>
      </c>
      <c r="G43" s="103">
        <f t="shared" si="29"/>
        <v>111280.26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1797.0815964524686</v>
      </c>
      <c r="N43" s="106">
        <f t="shared" si="23"/>
        <v>78.13398245445515</v>
      </c>
      <c r="O43" s="108">
        <f t="shared" si="24"/>
        <v>0</v>
      </c>
      <c r="P43" s="109">
        <f t="shared" si="25"/>
        <v>-8.8225392846752868</v>
      </c>
      <c r="Q43" s="110">
        <f t="shared" si="26"/>
        <v>0.89854079822623423</v>
      </c>
      <c r="R43" s="323"/>
      <c r="S43" s="47">
        <v>0.4368055555555555</v>
      </c>
      <c r="T43" s="48">
        <v>0.48013888888888884</v>
      </c>
      <c r="U43" s="111">
        <v>5.7833333333333314</v>
      </c>
      <c r="V43" s="112">
        <v>62.401173225172485</v>
      </c>
      <c r="W43" s="113">
        <v>0.48013888888888884</v>
      </c>
      <c r="X43" s="116">
        <v>0.51944444444444438</v>
      </c>
      <c r="Y43" s="12"/>
      <c r="Z43" s="198"/>
      <c r="AA43" s="332"/>
      <c r="AB43" s="333"/>
      <c r="AC43" s="12"/>
      <c r="AD43" s="198"/>
      <c r="AE43" s="117">
        <f t="shared" si="27"/>
        <v>-202.9184035475314</v>
      </c>
      <c r="AF43" s="110">
        <f t="shared" si="28"/>
        <v>0.89854079822623434</v>
      </c>
      <c r="AG43" s="328"/>
    </row>
    <row r="44" spans="1:33" ht="15.75" customHeight="1">
      <c r="A44" s="318"/>
      <c r="B44" s="163" t="s">
        <v>189</v>
      </c>
      <c r="C44" s="330" t="s">
        <v>209</v>
      </c>
      <c r="D44" s="331"/>
      <c r="E44" s="101">
        <v>61.09</v>
      </c>
      <c r="F44" s="102">
        <v>2334</v>
      </c>
      <c r="G44" s="121">
        <f t="shared" si="29"/>
        <v>142584.06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30"/>
        <v>1792.1455858679724</v>
      </c>
      <c r="N44" s="106">
        <f t="shared" si="23"/>
        <v>89.607279293398619</v>
      </c>
      <c r="O44" s="108">
        <f t="shared" si="24"/>
        <v>0</v>
      </c>
      <c r="P44" s="109">
        <f t="shared" si="25"/>
        <v>-10.392720706601381</v>
      </c>
      <c r="Q44" s="110">
        <f t="shared" si="26"/>
        <v>0.89607279293398623</v>
      </c>
      <c r="R44" s="323"/>
      <c r="S44" s="47">
        <v>0.51944444444444438</v>
      </c>
      <c r="T44" s="120">
        <v>0.5737037037037036</v>
      </c>
      <c r="U44" s="111">
        <v>56.599999999999973</v>
      </c>
      <c r="V44" s="112">
        <v>78.140973090741284</v>
      </c>
      <c r="W44" s="113"/>
      <c r="X44" s="116"/>
      <c r="Y44" s="12"/>
      <c r="Z44" s="198"/>
      <c r="AA44" s="332"/>
      <c r="AB44" s="333"/>
      <c r="AC44" s="12"/>
      <c r="AD44" s="198"/>
      <c r="AE44" s="117">
        <f t="shared" si="27"/>
        <v>-207.85441413202761</v>
      </c>
      <c r="AF44" s="110">
        <f t="shared" si="28"/>
        <v>0.89607279293398623</v>
      </c>
      <c r="AG44" s="328"/>
    </row>
    <row r="45" spans="1:33" ht="15.75" customHeight="1">
      <c r="A45" s="318"/>
      <c r="B45" s="163"/>
      <c r="C45" s="330"/>
      <c r="D45" s="33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3"/>
      <c r="S45" s="119"/>
      <c r="T45" s="120"/>
      <c r="U45" s="111"/>
      <c r="V45" s="112"/>
      <c r="W45" s="120"/>
      <c r="X45" s="189"/>
      <c r="Y45" s="12"/>
      <c r="Z45" s="198"/>
      <c r="AA45" s="332"/>
      <c r="AB45" s="333"/>
      <c r="AC45" s="12"/>
      <c r="AD45" s="198"/>
      <c r="AE45" s="117"/>
      <c r="AF45" s="110"/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31">AVERAGE(I39:I54)</f>
        <v>20.166666666666668</v>
      </c>
      <c r="J55" s="137">
        <f t="shared" si="31"/>
        <v>1866.6666666666667</v>
      </c>
      <c r="K55" s="138">
        <f t="shared" ref="K55" si="32">J55/I55</f>
        <v>92.561983471074385</v>
      </c>
      <c r="L55" s="136">
        <f t="shared" ref="L55:M55" si="33">AVERAGE(L39:L54)</f>
        <v>20.166666666666668</v>
      </c>
      <c r="M55" s="137">
        <f t="shared" si="33"/>
        <v>1672.3490996637681</v>
      </c>
      <c r="N55" s="138">
        <f t="shared" ref="N55:N63" si="34">M55/L55</f>
        <v>82.926401636219907</v>
      </c>
      <c r="O55" s="139">
        <f t="shared" ref="O55:O63" si="35">L55-I55</f>
        <v>0</v>
      </c>
      <c r="P55" s="140">
        <f t="shared" ref="P55:P63" si="36">N55-K55</f>
        <v>-9.6355818348544773</v>
      </c>
      <c r="Q55" s="141">
        <f t="shared" ref="Q55:Q63" si="37">N55/K55</f>
        <v>0.89590130339130436</v>
      </c>
      <c r="R55" s="324"/>
      <c r="S55" s="142">
        <f>S39</f>
        <v>0.20833333333333334</v>
      </c>
      <c r="T55" s="143">
        <f>INDEX(T39:T54,COUNTA(T39:T54))</f>
        <v>0.5737037037037036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0</v>
      </c>
      <c r="AD55" s="191">
        <f>SUM(AD39:AD54)</f>
        <v>0</v>
      </c>
      <c r="AE55" s="168">
        <f t="shared" ref="AE55:AE63" si="38">M55-J55</f>
        <v>-194.31756700289861</v>
      </c>
      <c r="AF55" s="141">
        <f t="shared" ref="AF55:AF63" si="39">M55/J55</f>
        <v>0.89590130339130436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2386</v>
      </c>
      <c r="G56" s="148">
        <f t="shared" ref="G56:G63" si="40">E56*F56</f>
        <v>68859.959999999992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3" si="41">F56/V56*60</f>
        <v>3186.7979423240095</v>
      </c>
      <c r="N56" s="152">
        <f t="shared" si="34"/>
        <v>167.72620749073735</v>
      </c>
      <c r="O56" s="154">
        <f t="shared" si="35"/>
        <v>0</v>
      </c>
      <c r="P56" s="155">
        <f t="shared" si="36"/>
        <v>-21.747476719788978</v>
      </c>
      <c r="Q56" s="156">
        <f t="shared" si="37"/>
        <v>0.88522165064555813</v>
      </c>
      <c r="R56" s="322">
        <f>Q72</f>
        <v>0.89524172696032889</v>
      </c>
      <c r="S56" s="157">
        <v>0.16666666666666666</v>
      </c>
      <c r="T56" s="158">
        <v>0.1978587962962963</v>
      </c>
      <c r="U56" s="159"/>
      <c r="V56" s="160">
        <v>44.922835583230892</v>
      </c>
      <c r="W56" s="158"/>
      <c r="X56" s="169"/>
      <c r="Y56" s="12"/>
      <c r="Z56" s="198"/>
      <c r="AA56" s="325"/>
      <c r="AB56" s="326"/>
      <c r="AC56" s="12"/>
      <c r="AD56" s="198"/>
      <c r="AE56" s="115">
        <f t="shared" si="38"/>
        <v>-413.20205767599055</v>
      </c>
      <c r="AF56" s="156">
        <f t="shared" si="39"/>
        <v>0.88522165064555813</v>
      </c>
      <c r="AG56" s="327">
        <f>AF72</f>
        <v>0.89524172696032878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3833</v>
      </c>
      <c r="G57" s="103">
        <f t="shared" si="40"/>
        <v>119244.63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3187.4758680766481</v>
      </c>
      <c r="N57" s="106">
        <f t="shared" si="34"/>
        <v>167.76188779350778</v>
      </c>
      <c r="O57" s="108">
        <f t="shared" si="35"/>
        <v>0</v>
      </c>
      <c r="P57" s="109">
        <f t="shared" si="36"/>
        <v>-21.711796417018547</v>
      </c>
      <c r="Q57" s="110">
        <f t="shared" si="37"/>
        <v>0.8854099633546243</v>
      </c>
      <c r="R57" s="323"/>
      <c r="S57" s="47">
        <v>0.20069444444444443</v>
      </c>
      <c r="T57" s="48">
        <v>0.25079861111111107</v>
      </c>
      <c r="U57" s="111">
        <v>5</v>
      </c>
      <c r="V57" s="112">
        <v>72.15113447706571</v>
      </c>
      <c r="W57" s="113"/>
      <c r="X57" s="116"/>
      <c r="Y57" s="12"/>
      <c r="Z57" s="198"/>
      <c r="AA57" s="332"/>
      <c r="AB57" s="333"/>
      <c r="AC57" s="12"/>
      <c r="AD57" s="198"/>
      <c r="AE57" s="117">
        <f t="shared" si="38"/>
        <v>-412.52413192335189</v>
      </c>
      <c r="AF57" s="110">
        <f t="shared" si="39"/>
        <v>0.88540996335462452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1589</v>
      </c>
      <c r="G58" s="103">
        <f t="shared" si="40"/>
        <v>61955.11</v>
      </c>
      <c r="H58" s="26"/>
      <c r="I58" s="104">
        <v>19</v>
      </c>
      <c r="J58" s="105">
        <v>3600</v>
      </c>
      <c r="K58" s="106">
        <f t="shared" si="42"/>
        <v>189.47368421052633</v>
      </c>
      <c r="L58" s="107">
        <v>19</v>
      </c>
      <c r="M58" s="105">
        <f t="shared" si="41"/>
        <v>3183.98449539081</v>
      </c>
      <c r="N58" s="106">
        <f t="shared" si="34"/>
        <v>167.57813133635841</v>
      </c>
      <c r="O58" s="108">
        <f t="shared" si="35"/>
        <v>0</v>
      </c>
      <c r="P58" s="109">
        <f t="shared" si="36"/>
        <v>-21.895552874167919</v>
      </c>
      <c r="Q58" s="110">
        <f t="shared" si="37"/>
        <v>0.88444013760855822</v>
      </c>
      <c r="R58" s="323"/>
      <c r="S58" s="47">
        <v>0.25416666666666665</v>
      </c>
      <c r="T58" s="48">
        <v>0.2749537037037037</v>
      </c>
      <c r="U58" s="111">
        <v>4.8500000000000387</v>
      </c>
      <c r="V58" s="112">
        <v>29.943613148247362</v>
      </c>
      <c r="W58" s="113"/>
      <c r="X58" s="116"/>
      <c r="Y58" s="12"/>
      <c r="Z58" s="198"/>
      <c r="AA58" s="332"/>
      <c r="AB58" s="333"/>
      <c r="AC58" s="12"/>
      <c r="AD58" s="198"/>
      <c r="AE58" s="117">
        <f t="shared" si="38"/>
        <v>-416.01550460918997</v>
      </c>
      <c r="AF58" s="110">
        <f t="shared" si="39"/>
        <v>0.88444013760855833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5400</v>
      </c>
      <c r="G59" s="103">
        <f t="shared" si="40"/>
        <v>193806</v>
      </c>
      <c r="H59" s="26"/>
      <c r="I59" s="104">
        <v>19</v>
      </c>
      <c r="J59" s="105">
        <v>3600</v>
      </c>
      <c r="K59" s="106">
        <f t="shared" si="42"/>
        <v>189.47368421052633</v>
      </c>
      <c r="L59" s="107">
        <v>19</v>
      </c>
      <c r="M59" s="105">
        <f t="shared" si="41"/>
        <v>3184.4462249452722</v>
      </c>
      <c r="N59" s="106">
        <f t="shared" si="34"/>
        <v>167.60243289185644</v>
      </c>
      <c r="O59" s="108">
        <f t="shared" si="35"/>
        <v>0</v>
      </c>
      <c r="P59" s="109">
        <f t="shared" si="36"/>
        <v>-21.871251318669891</v>
      </c>
      <c r="Q59" s="110">
        <f t="shared" si="37"/>
        <v>0.88456839581813118</v>
      </c>
      <c r="R59" s="323"/>
      <c r="S59" s="47">
        <v>0.27847222222222218</v>
      </c>
      <c r="T59" s="48">
        <v>0.34912037037037036</v>
      </c>
      <c r="U59" s="111">
        <v>5.066666666666606</v>
      </c>
      <c r="V59" s="112">
        <v>101.74453487766723</v>
      </c>
      <c r="W59" s="113"/>
      <c r="X59" s="116"/>
      <c r="Y59" s="12"/>
      <c r="Z59" s="198"/>
      <c r="AA59" s="332"/>
      <c r="AB59" s="333"/>
      <c r="AC59" s="12"/>
      <c r="AD59" s="198"/>
      <c r="AE59" s="199">
        <f t="shared" si="38"/>
        <v>-415.55377505472779</v>
      </c>
      <c r="AF59" s="200">
        <f t="shared" si="39"/>
        <v>0.88456839581813118</v>
      </c>
      <c r="AG59" s="328"/>
    </row>
    <row r="60" spans="1:33" ht="15.75" customHeight="1">
      <c r="A60" s="358"/>
      <c r="B60" s="100" t="s">
        <v>211</v>
      </c>
      <c r="C60" s="371" t="s">
        <v>216</v>
      </c>
      <c r="D60" s="371"/>
      <c r="E60" s="101">
        <v>43.96</v>
      </c>
      <c r="F60" s="105">
        <v>2090</v>
      </c>
      <c r="G60" s="103">
        <f t="shared" si="40"/>
        <v>91876.400000000009</v>
      </c>
      <c r="H60" s="13"/>
      <c r="I60" s="104">
        <v>24</v>
      </c>
      <c r="J60" s="105">
        <v>3600</v>
      </c>
      <c r="K60" s="106">
        <f t="shared" si="42"/>
        <v>150</v>
      </c>
      <c r="L60" s="107">
        <v>24</v>
      </c>
      <c r="M60" s="105">
        <f t="shared" si="41"/>
        <v>3260.2331485149407</v>
      </c>
      <c r="N60" s="106">
        <f t="shared" si="34"/>
        <v>135.84304785478921</v>
      </c>
      <c r="O60" s="108">
        <f t="shared" si="35"/>
        <v>0</v>
      </c>
      <c r="P60" s="109">
        <f t="shared" si="36"/>
        <v>-14.156952145210795</v>
      </c>
      <c r="Q60" s="110">
        <f t="shared" si="37"/>
        <v>0.90562031903192808</v>
      </c>
      <c r="R60" s="323"/>
      <c r="S60" s="47">
        <v>0.35277777777777775</v>
      </c>
      <c r="T60" s="48">
        <v>0.37947916666666665</v>
      </c>
      <c r="U60" s="111">
        <v>5.2666666666666373</v>
      </c>
      <c r="V60" s="112">
        <v>38.463506837577121</v>
      </c>
      <c r="W60" s="113"/>
      <c r="X60" s="116"/>
      <c r="Y60" s="12"/>
      <c r="Z60" s="198"/>
      <c r="AA60" s="332"/>
      <c r="AB60" s="333"/>
      <c r="AC60" s="12"/>
      <c r="AD60" s="198"/>
      <c r="AE60" s="199">
        <f t="shared" si="38"/>
        <v>-339.76685148505931</v>
      </c>
      <c r="AF60" s="200">
        <f t="shared" si="39"/>
        <v>0.90562031903192797</v>
      </c>
      <c r="AG60" s="328"/>
    </row>
    <row r="61" spans="1:33" ht="15.75" customHeight="1">
      <c r="A61" s="358"/>
      <c r="B61" s="100" t="s">
        <v>211</v>
      </c>
      <c r="C61" s="371" t="s">
        <v>217</v>
      </c>
      <c r="D61" s="371"/>
      <c r="E61" s="101">
        <v>46.93</v>
      </c>
      <c r="F61" s="105">
        <v>1832</v>
      </c>
      <c r="G61" s="121">
        <f t="shared" si="40"/>
        <v>85975.76</v>
      </c>
      <c r="H61" s="122"/>
      <c r="I61" s="104">
        <v>24</v>
      </c>
      <c r="J61" s="105">
        <v>3600</v>
      </c>
      <c r="K61" s="106">
        <f t="shared" si="42"/>
        <v>150</v>
      </c>
      <c r="L61" s="107">
        <v>24</v>
      </c>
      <c r="M61" s="105">
        <f t="shared" si="41"/>
        <v>3261.812595987813</v>
      </c>
      <c r="N61" s="106">
        <f t="shared" si="34"/>
        <v>135.90885816615886</v>
      </c>
      <c r="O61" s="108">
        <f t="shared" si="35"/>
        <v>0</v>
      </c>
      <c r="P61" s="109">
        <f t="shared" si="36"/>
        <v>-14.091141833841135</v>
      </c>
      <c r="Q61" s="110">
        <f t="shared" si="37"/>
        <v>0.90605905444105905</v>
      </c>
      <c r="R61" s="323"/>
      <c r="S61" s="47">
        <v>0.38263888888888886</v>
      </c>
      <c r="T61" s="120">
        <v>0.40603009259259254</v>
      </c>
      <c r="U61" s="111">
        <v>4.5499999999999918</v>
      </c>
      <c r="V61" s="112">
        <v>33.699054364805292</v>
      </c>
      <c r="W61" s="113"/>
      <c r="X61" s="116"/>
      <c r="Y61" s="12"/>
      <c r="Z61" s="198"/>
      <c r="AA61" s="332"/>
      <c r="AB61" s="333"/>
      <c r="AC61" s="12"/>
      <c r="AD61" s="198"/>
      <c r="AE61" s="199">
        <f t="shared" si="38"/>
        <v>-338.18740401218702</v>
      </c>
      <c r="AF61" s="200">
        <f t="shared" si="39"/>
        <v>0.90605905444105916</v>
      </c>
      <c r="AG61" s="328"/>
    </row>
    <row r="62" spans="1:33" ht="15.75" customHeight="1">
      <c r="A62" s="358"/>
      <c r="B62" s="100" t="s">
        <v>211</v>
      </c>
      <c r="C62" s="371" t="s">
        <v>218</v>
      </c>
      <c r="D62" s="371"/>
      <c r="E62" s="101">
        <v>38.479999999999997</v>
      </c>
      <c r="F62" s="105">
        <v>5670</v>
      </c>
      <c r="G62" s="121">
        <f t="shared" si="40"/>
        <v>218181.59999999998</v>
      </c>
      <c r="H62" s="62"/>
      <c r="I62" s="104">
        <v>20</v>
      </c>
      <c r="J62" s="105">
        <v>3600</v>
      </c>
      <c r="K62" s="106">
        <f t="shared" si="42"/>
        <v>180</v>
      </c>
      <c r="L62" s="107">
        <v>20</v>
      </c>
      <c r="M62" s="105">
        <f t="shared" si="41"/>
        <v>3260.196522144759</v>
      </c>
      <c r="N62" s="106">
        <f t="shared" si="34"/>
        <v>163.00982610723796</v>
      </c>
      <c r="O62" s="123">
        <f t="shared" si="35"/>
        <v>0</v>
      </c>
      <c r="P62" s="124">
        <f t="shared" si="36"/>
        <v>-16.990173892762044</v>
      </c>
      <c r="Q62" s="125">
        <f t="shared" si="37"/>
        <v>0.90561014504021087</v>
      </c>
      <c r="R62" s="323"/>
      <c r="S62" s="47">
        <v>0.40972222222222215</v>
      </c>
      <c r="T62" s="120">
        <v>0.48217592592592584</v>
      </c>
      <c r="U62" s="111">
        <v>5.3166666666666451</v>
      </c>
      <c r="V62" s="112">
        <v>104.34953773160748</v>
      </c>
      <c r="W62" s="113">
        <v>0.48217592592592584</v>
      </c>
      <c r="X62" s="116">
        <v>0.5215277777777777</v>
      </c>
      <c r="Y62" s="12"/>
      <c r="Z62" s="198"/>
      <c r="AA62" s="332"/>
      <c r="AB62" s="333"/>
      <c r="AC62" s="12"/>
      <c r="AD62" s="198"/>
      <c r="AE62" s="199">
        <f t="shared" si="38"/>
        <v>-339.803477855241</v>
      </c>
      <c r="AF62" s="200">
        <f t="shared" si="39"/>
        <v>0.90561014504021087</v>
      </c>
      <c r="AG62" s="328"/>
    </row>
    <row r="63" spans="1:33" ht="15.75" customHeight="1">
      <c r="A63" s="358"/>
      <c r="B63" s="100" t="s">
        <v>211</v>
      </c>
      <c r="C63" s="371" t="s">
        <v>219</v>
      </c>
      <c r="D63" s="371"/>
      <c r="E63" s="101">
        <v>37.799999999999997</v>
      </c>
      <c r="F63" s="105">
        <v>7414</v>
      </c>
      <c r="G63" s="121">
        <f t="shared" si="40"/>
        <v>280249.19999999995</v>
      </c>
      <c r="H63" s="62"/>
      <c r="I63" s="104">
        <v>21</v>
      </c>
      <c r="J63" s="105">
        <v>3600</v>
      </c>
      <c r="K63" s="106">
        <f t="shared" si="42"/>
        <v>171.42857142857142</v>
      </c>
      <c r="L63" s="107">
        <v>21</v>
      </c>
      <c r="M63" s="105">
        <f t="shared" si="41"/>
        <v>3258.0149390732145</v>
      </c>
      <c r="N63" s="106">
        <f t="shared" si="34"/>
        <v>155.14356852729594</v>
      </c>
      <c r="O63" s="123">
        <f t="shared" si="35"/>
        <v>0</v>
      </c>
      <c r="P63" s="124">
        <f t="shared" si="36"/>
        <v>-16.285002901275476</v>
      </c>
      <c r="Q63" s="125">
        <f t="shared" si="37"/>
        <v>0.90500414974255972</v>
      </c>
      <c r="R63" s="323"/>
      <c r="S63" s="47">
        <v>0.5215277777777777</v>
      </c>
      <c r="T63" s="120">
        <v>0.6163425925925925</v>
      </c>
      <c r="U63" s="111">
        <v>56.666666666666679</v>
      </c>
      <c r="V63" s="112">
        <v>136.53712715219797</v>
      </c>
      <c r="W63" s="113"/>
      <c r="X63" s="116"/>
      <c r="Y63" s="12"/>
      <c r="Z63" s="198"/>
      <c r="AA63" s="332"/>
      <c r="AB63" s="333"/>
      <c r="AC63" s="12"/>
      <c r="AD63" s="198"/>
      <c r="AE63" s="199">
        <f t="shared" si="38"/>
        <v>-341.98506092678554</v>
      </c>
      <c r="AF63" s="200">
        <f t="shared" si="39"/>
        <v>0.9050041497425596</v>
      </c>
      <c r="AG63" s="328"/>
    </row>
    <row r="64" spans="1:33" ht="15.75" customHeight="1">
      <c r="A64" s="358"/>
      <c r="B64" s="100"/>
      <c r="C64" s="371"/>
      <c r="D64" s="371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13"/>
      <c r="X64" s="116"/>
      <c r="Y64" s="12"/>
      <c r="Z64" s="198"/>
      <c r="AA64" s="332"/>
      <c r="AB64" s="333"/>
      <c r="AC64" s="12"/>
      <c r="AD64" s="198"/>
      <c r="AE64" s="199"/>
      <c r="AF64" s="200"/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43">AVERAGE(I56:I71)</f>
        <v>20.625</v>
      </c>
      <c r="J72" s="137">
        <f t="shared" si="43"/>
        <v>3600</v>
      </c>
      <c r="K72" s="138">
        <f t="shared" ref="K72:K74" si="44">J72/I72</f>
        <v>174.54545454545453</v>
      </c>
      <c r="L72" s="136">
        <f t="shared" ref="L72:M72" si="45">AVERAGE(L56:L71)</f>
        <v>20.625</v>
      </c>
      <c r="M72" s="137">
        <f t="shared" si="45"/>
        <v>3222.8702170571837</v>
      </c>
      <c r="N72" s="138">
        <f>M72/L72</f>
        <v>156.26037416034831</v>
      </c>
      <c r="O72" s="139">
        <f>L72-I72</f>
        <v>0</v>
      </c>
      <c r="P72" s="140">
        <f>N72-K72</f>
        <v>-18.285080385106227</v>
      </c>
      <c r="Q72" s="141">
        <f>N72/K72</f>
        <v>0.89524172696032889</v>
      </c>
      <c r="R72" s="324"/>
      <c r="S72" s="142">
        <f>S56</f>
        <v>0.16666666666666666</v>
      </c>
      <c r="T72" s="143">
        <f>INDEX(T56:T71,COUNTA(T56:T71))</f>
        <v>0.6163425925925925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0</v>
      </c>
      <c r="AD72" s="191">
        <f>SUM(AD56:AD71)</f>
        <v>0</v>
      </c>
      <c r="AE72" s="168">
        <f>M72-J72</f>
        <v>-377.12978294281629</v>
      </c>
      <c r="AF72" s="141">
        <f>M72/J72</f>
        <v>0.89524172696032878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220</v>
      </c>
      <c r="D73" s="331"/>
      <c r="E73" s="101">
        <v>27.05</v>
      </c>
      <c r="F73" s="102">
        <v>893</v>
      </c>
      <c r="G73" s="103">
        <f t="shared" ref="G73:G74" si="46">E73*F73</f>
        <v>24155.65</v>
      </c>
      <c r="H73" s="13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2961.6418775921866</v>
      </c>
      <c r="N73" s="106">
        <f>M73/L73</f>
        <v>493.60697959869776</v>
      </c>
      <c r="O73" s="108">
        <f>L73-I73</f>
        <v>1</v>
      </c>
      <c r="P73" s="109">
        <f>N73-K73</f>
        <v>-160.99302040130226</v>
      </c>
      <c r="Q73" s="110">
        <f>N73/K73</f>
        <v>0.75405893614222086</v>
      </c>
      <c r="R73" s="322">
        <f>Q89</f>
        <v>0.82313160765932536</v>
      </c>
      <c r="S73" s="47">
        <v>0.3701388888888888</v>
      </c>
      <c r="T73" s="48">
        <v>0.38269675925925917</v>
      </c>
      <c r="U73" s="111">
        <v>5.9666666666665868</v>
      </c>
      <c r="V73" s="112">
        <v>18.091316308493219</v>
      </c>
      <c r="W73" s="161"/>
      <c r="X73" s="162"/>
      <c r="Y73" s="12"/>
      <c r="Z73" s="198"/>
      <c r="AA73" s="325"/>
      <c r="AB73" s="326"/>
      <c r="AC73" s="12"/>
      <c r="AD73" s="198"/>
      <c r="AE73" s="115">
        <f>M73-J73</f>
        <v>-311.35812240781343</v>
      </c>
      <c r="AF73" s="156">
        <f>M73/J73</f>
        <v>0.90487072337066499</v>
      </c>
      <c r="AG73" s="327">
        <f>AF89</f>
        <v>0.9054447684252579</v>
      </c>
    </row>
    <row r="74" spans="1:33" ht="15.75" customHeight="1">
      <c r="A74" s="318"/>
      <c r="B74" s="100" t="s">
        <v>195</v>
      </c>
      <c r="C74" s="330" t="s">
        <v>221</v>
      </c>
      <c r="D74" s="331"/>
      <c r="E74" s="101">
        <v>27.05</v>
      </c>
      <c r="F74" s="102">
        <v>1489</v>
      </c>
      <c r="G74" s="121">
        <f t="shared" si="46"/>
        <v>40277.450000000004</v>
      </c>
      <c r="H74" s="12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2965.3995765195514</v>
      </c>
      <c r="N74" s="106">
        <f>M74/L74</f>
        <v>593.0799153039103</v>
      </c>
      <c r="O74" s="108">
        <f>L74-I74</f>
        <v>0</v>
      </c>
      <c r="P74" s="109">
        <f>N74-K74</f>
        <v>-61.520084696089725</v>
      </c>
      <c r="Q74" s="110">
        <f>N74/K74</f>
        <v>0.90601881347985069</v>
      </c>
      <c r="R74" s="323"/>
      <c r="S74" s="47">
        <v>0.38611111111111102</v>
      </c>
      <c r="T74" s="120">
        <v>0.40702546296296288</v>
      </c>
      <c r="U74" s="111">
        <v>4.9166666666666625</v>
      </c>
      <c r="V74" s="112">
        <v>30.127474458216902</v>
      </c>
      <c r="W74" s="113"/>
      <c r="X74" s="116"/>
      <c r="Y74" s="12"/>
      <c r="Z74" s="198"/>
      <c r="AA74" s="332"/>
      <c r="AB74" s="333"/>
      <c r="AC74" s="12"/>
      <c r="AD74" s="198"/>
      <c r="AE74" s="117">
        <f>M74-J74</f>
        <v>-307.60042348044863</v>
      </c>
      <c r="AF74" s="110">
        <f>M74/J74</f>
        <v>0.90601881347985069</v>
      </c>
      <c r="AG74" s="328"/>
    </row>
    <row r="75" spans="1:33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16"/>
      <c r="Y75" s="12"/>
      <c r="Z75" s="198"/>
      <c r="AA75" s="332"/>
      <c r="AB75" s="333"/>
      <c r="AC75" s="12"/>
      <c r="AD75" s="198"/>
      <c r="AE75" s="117"/>
      <c r="AF75" s="110"/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2963.520727055869</v>
      </c>
      <c r="N89" s="138">
        <f>M89/L89</f>
        <v>538.82195037379438</v>
      </c>
      <c r="O89" s="139">
        <f>L89-I89</f>
        <v>0.5</v>
      </c>
      <c r="P89" s="140">
        <f>N89-K89</f>
        <v>-115.77804962620564</v>
      </c>
      <c r="Q89" s="141">
        <f>N89/K89</f>
        <v>0.82313160765932536</v>
      </c>
      <c r="R89" s="324"/>
      <c r="S89" s="142">
        <f>S73</f>
        <v>0.3701388888888888</v>
      </c>
      <c r="T89" s="143">
        <f>INDEX(T73:T88,COUNTA(T73:T88))</f>
        <v>0.40702546296296288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0</v>
      </c>
      <c r="AD89" s="191">
        <f>SUM(AD73:AD88)</f>
        <v>0</v>
      </c>
      <c r="AE89" s="168">
        <f>M89-J89</f>
        <v>-309.47927294413103</v>
      </c>
      <c r="AF89" s="141">
        <f>M89/J89</f>
        <v>0.9054447684252579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1924</v>
      </c>
      <c r="G90" s="148">
        <f t="shared" ref="G90:G91" si="50">E90*F90</f>
        <v>29841.239999999998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2350.9591965903774</v>
      </c>
      <c r="N90" s="152">
        <f>M90/L90</f>
        <v>391.82653276506289</v>
      </c>
      <c r="O90" s="154">
        <f>L90-I90</f>
        <v>0</v>
      </c>
      <c r="P90" s="155">
        <f>N90-K90</f>
        <v>-41.506800568270421</v>
      </c>
      <c r="Q90" s="156">
        <f>N90/K90</f>
        <v>0.90421507561168368</v>
      </c>
      <c r="R90" s="322">
        <f>Q106</f>
        <v>0.90400511775754455</v>
      </c>
      <c r="S90" s="157">
        <v>0.25</v>
      </c>
      <c r="T90" s="158">
        <v>0.28409722222222222</v>
      </c>
      <c r="U90" s="159"/>
      <c r="V90" s="160">
        <v>49.103361796931203</v>
      </c>
      <c r="W90" s="158"/>
      <c r="X90" s="169"/>
      <c r="Y90" s="12"/>
      <c r="Z90" s="198"/>
      <c r="AA90" s="325"/>
      <c r="AB90" s="326"/>
      <c r="AC90" s="12"/>
      <c r="AD90" s="198"/>
      <c r="AE90" s="115">
        <f>M90-J90</f>
        <v>-249.04080340962264</v>
      </c>
      <c r="AF90" s="156">
        <f>M90/J90</f>
        <v>0.90421507561168357</v>
      </c>
      <c r="AG90" s="327">
        <f>AF106</f>
        <v>0.90400511775754444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2089</v>
      </c>
      <c r="G91" s="103">
        <f t="shared" si="50"/>
        <v>31355.89</v>
      </c>
      <c r="H91" s="26"/>
      <c r="I91" s="104">
        <v>6</v>
      </c>
      <c r="J91" s="105">
        <v>2600</v>
      </c>
      <c r="K91" s="106">
        <f t="shared" si="42"/>
        <v>433.33333333333331</v>
      </c>
      <c r="L91" s="107">
        <v>6</v>
      </c>
      <c r="M91" s="105">
        <f>F91/V91*60</f>
        <v>2349.8674157488545</v>
      </c>
      <c r="N91" s="106">
        <f>M91/L91</f>
        <v>391.64456929147576</v>
      </c>
      <c r="O91" s="108">
        <f>L91-I91</f>
        <v>0</v>
      </c>
      <c r="P91" s="109">
        <f>N91-K91</f>
        <v>-41.688764041857553</v>
      </c>
      <c r="Q91" s="110">
        <f>N91/K91</f>
        <v>0.90379515990340564</v>
      </c>
      <c r="R91" s="323"/>
      <c r="S91" s="47">
        <v>0.28819444444444442</v>
      </c>
      <c r="T91" s="48">
        <v>0.32523148148148145</v>
      </c>
      <c r="U91" s="111">
        <v>5.8999999999999631</v>
      </c>
      <c r="V91" s="112">
        <v>53.339179546883798</v>
      </c>
      <c r="W91" s="113"/>
      <c r="X91" s="13"/>
      <c r="Y91" s="12"/>
      <c r="Z91" s="198"/>
      <c r="AA91" s="332"/>
      <c r="AB91" s="333"/>
      <c r="AC91" s="12"/>
      <c r="AD91" s="198"/>
      <c r="AE91" s="117">
        <f>M91-J91</f>
        <v>-250.13258425114554</v>
      </c>
      <c r="AF91" s="110">
        <f>M91/J91</f>
        <v>0.90379515990340553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2600</v>
      </c>
      <c r="K106" s="138">
        <f t="shared" ref="K106" si="52">J106/I106</f>
        <v>433.33333333333331</v>
      </c>
      <c r="L106" s="136">
        <f t="shared" ref="L106:M106" si="53">AVERAGE(L90:L105)</f>
        <v>6</v>
      </c>
      <c r="M106" s="137">
        <f t="shared" si="53"/>
        <v>2350.4133061696157</v>
      </c>
      <c r="N106" s="138">
        <f>M106/L106</f>
        <v>391.7355510282693</v>
      </c>
      <c r="O106" s="139">
        <f>L106-I106</f>
        <v>0</v>
      </c>
      <c r="P106" s="140">
        <f>N106-K106</f>
        <v>-41.597782305064015</v>
      </c>
      <c r="Q106" s="141">
        <f>N106/K106</f>
        <v>0.90400511775754455</v>
      </c>
      <c r="R106" s="324"/>
      <c r="S106" s="142">
        <f>S90</f>
        <v>0.25</v>
      </c>
      <c r="T106" s="143">
        <f>INDEX(T90:T105,COUNTA(T90:T105))</f>
        <v>0.32523148148148145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0</v>
      </c>
      <c r="AD106" s="191">
        <f>SUM(AD90:AD105)</f>
        <v>0</v>
      </c>
      <c r="AE106" s="168">
        <f>M106-J106</f>
        <v>-249.58669383038432</v>
      </c>
      <c r="AF106" s="141">
        <f>M106/J106</f>
        <v>0.90400511775754444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718</v>
      </c>
      <c r="G107" s="148">
        <f t="shared" ref="G107:G108" si="54">E107*F107</f>
        <v>32295.64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1609.2455331561532</v>
      </c>
      <c r="N107" s="152">
        <f>M107/L107</f>
        <v>76.630739674102529</v>
      </c>
      <c r="O107" s="154">
        <f>L107-I107</f>
        <v>0</v>
      </c>
      <c r="P107" s="155">
        <f>N107-K107</f>
        <v>-9.0835460401831796</v>
      </c>
      <c r="Q107" s="156">
        <f>N107/K107</f>
        <v>0.89402529619786286</v>
      </c>
      <c r="R107" s="322">
        <f>Q123</f>
        <v>0.90611240303310936</v>
      </c>
      <c r="S107" s="157">
        <v>0.70833333333333337</v>
      </c>
      <c r="T107" s="158">
        <v>0.72692129629629632</v>
      </c>
      <c r="U107" s="159"/>
      <c r="V107" s="160">
        <v>26.770308888481921</v>
      </c>
      <c r="W107" s="158"/>
      <c r="X107" s="169"/>
      <c r="Y107" s="196"/>
      <c r="Z107" s="197"/>
      <c r="AA107" s="325"/>
      <c r="AB107" s="326"/>
      <c r="AC107" s="196"/>
      <c r="AD107" s="197"/>
      <c r="AE107" s="115">
        <f>M107-J107</f>
        <v>-190.75446684384679</v>
      </c>
      <c r="AF107" s="156">
        <f>M107/J107</f>
        <v>0.89402529619786286</v>
      </c>
      <c r="AG107" s="327">
        <f>AF123</f>
        <v>0.88453829819898766</v>
      </c>
    </row>
    <row r="108" spans="1:33" ht="15.75" customHeight="1">
      <c r="A108" s="318"/>
      <c r="B108" s="163" t="s">
        <v>187</v>
      </c>
      <c r="C108" s="330" t="s">
        <v>227</v>
      </c>
      <c r="D108" s="331"/>
      <c r="E108" s="101">
        <v>57.3</v>
      </c>
      <c r="F108" s="102">
        <v>1655</v>
      </c>
      <c r="G108" s="103">
        <f t="shared" si="54"/>
        <v>94831.5</v>
      </c>
      <c r="H108" s="26"/>
      <c r="I108" s="104">
        <v>21</v>
      </c>
      <c r="J108" s="105">
        <v>2000</v>
      </c>
      <c r="K108" s="106">
        <f t="shared" ref="K108" si="55">J108/I108</f>
        <v>95.238095238095241</v>
      </c>
      <c r="L108" s="107">
        <v>20</v>
      </c>
      <c r="M108" s="105">
        <f>F108/V108*60</f>
        <v>1752</v>
      </c>
      <c r="N108" s="106">
        <f>M108/L108</f>
        <v>87.6</v>
      </c>
      <c r="O108" s="108">
        <f>L108-I108</f>
        <v>-1</v>
      </c>
      <c r="P108" s="109">
        <f>N108-K108</f>
        <v>-7.6380952380952465</v>
      </c>
      <c r="Q108" s="110">
        <f>N108/K108</f>
        <v>0.91979999999999995</v>
      </c>
      <c r="R108" s="323"/>
      <c r="S108" s="47">
        <v>0.72986111111111118</v>
      </c>
      <c r="T108" s="48">
        <v>0.76921296296296304</v>
      </c>
      <c r="U108" s="111">
        <v>5</v>
      </c>
      <c r="V108" s="112">
        <v>56.678082191780824</v>
      </c>
      <c r="W108" s="113"/>
      <c r="X108" s="116"/>
      <c r="Y108" s="12"/>
      <c r="Z108" s="198"/>
      <c r="AA108" s="332"/>
      <c r="AB108" s="333"/>
      <c r="AC108" s="12"/>
      <c r="AD108" s="198"/>
      <c r="AE108" s="117">
        <f>M108-J108</f>
        <v>-248</v>
      </c>
      <c r="AF108" s="110">
        <f>M108/J108</f>
        <v>0.876</v>
      </c>
      <c r="AG108" s="328"/>
    </row>
    <row r="109" spans="1:33" ht="15.75" customHeight="1">
      <c r="A109" s="318"/>
      <c r="B109" s="163"/>
      <c r="C109" s="330"/>
      <c r="D109" s="331"/>
      <c r="E109" s="101"/>
      <c r="F109" s="102"/>
      <c r="G109" s="103"/>
      <c r="H109" s="26"/>
      <c r="I109" s="104"/>
      <c r="J109" s="105"/>
      <c r="K109" s="106"/>
      <c r="L109" s="107"/>
      <c r="M109" s="105"/>
      <c r="N109" s="106"/>
      <c r="O109" s="108"/>
      <c r="P109" s="109"/>
      <c r="Q109" s="110"/>
      <c r="R109" s="323"/>
      <c r="S109" s="47"/>
      <c r="T109" s="48"/>
      <c r="U109" s="111"/>
      <c r="V109" s="112"/>
      <c r="W109" s="113"/>
      <c r="X109" s="116"/>
      <c r="Y109" s="12"/>
      <c r="Z109" s="198"/>
      <c r="AA109" s="332"/>
      <c r="AB109" s="333"/>
      <c r="AC109" s="12"/>
      <c r="AD109" s="198"/>
      <c r="AE109" s="117"/>
      <c r="AF109" s="110"/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56">AVERAGE(I107:I122)</f>
        <v>21</v>
      </c>
      <c r="J123" s="137">
        <f t="shared" si="56"/>
        <v>1900</v>
      </c>
      <c r="K123" s="138">
        <f t="shared" ref="K123" si="57">J123/I123</f>
        <v>90.476190476190482</v>
      </c>
      <c r="L123" s="136">
        <f t="shared" ref="L123:M123" si="58">AVERAGE(L107:L122)</f>
        <v>20.5</v>
      </c>
      <c r="M123" s="137">
        <f t="shared" si="58"/>
        <v>1680.6227665780766</v>
      </c>
      <c r="N123" s="138">
        <f>M123/L123</f>
        <v>81.981598369662279</v>
      </c>
      <c r="O123" s="139">
        <f>L123-I123</f>
        <v>-0.5</v>
      </c>
      <c r="P123" s="140">
        <f>N123-K123</f>
        <v>-8.4945921065282022</v>
      </c>
      <c r="Q123" s="141">
        <f>N123/K123</f>
        <v>0.90611240303310936</v>
      </c>
      <c r="R123" s="324"/>
      <c r="S123" s="142">
        <f>S107</f>
        <v>0.70833333333333337</v>
      </c>
      <c r="T123" s="143">
        <f>INDEX(T107:T122,COUNTA(T107:T122))</f>
        <v>0.76921296296296304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4"/>
      <c r="AB123" s="355"/>
      <c r="AC123" s="179">
        <f t="shared" ref="AC123:AD123" si="60">SUM(AC107:AC122)</f>
        <v>0</v>
      </c>
      <c r="AD123" s="180">
        <f t="shared" si="60"/>
        <v>0</v>
      </c>
      <c r="AE123" s="168">
        <f>M123-J123</f>
        <v>-219.37723342192339</v>
      </c>
      <c r="AF123" s="141">
        <f>M123/J123</f>
        <v>0.88453829819898766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229</v>
      </c>
      <c r="D124" s="321"/>
      <c r="E124" s="147">
        <v>56.87</v>
      </c>
      <c r="F124" s="159">
        <v>1268</v>
      </c>
      <c r="G124" s="148">
        <f t="shared" ref="G124:G126" si="61">E124*F124</f>
        <v>72111.16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1791.3607611406549</v>
      </c>
      <c r="N124" s="152">
        <f>M124/L124</f>
        <v>77.8852504843763</v>
      </c>
      <c r="O124" s="154">
        <f>L124-I124</f>
        <v>0</v>
      </c>
      <c r="P124" s="155">
        <f>N124-K124</f>
        <v>-9.0712712547541372</v>
      </c>
      <c r="Q124" s="156">
        <f>N124/K124</f>
        <v>0.89568038057032739</v>
      </c>
      <c r="R124" s="322">
        <f>Q140</f>
        <v>0.89574179629408524</v>
      </c>
      <c r="S124" s="157">
        <v>0.70833333333333337</v>
      </c>
      <c r="T124" s="158">
        <v>0.73782407407407413</v>
      </c>
      <c r="U124" s="159"/>
      <c r="V124" s="160">
        <v>42.470507142043132</v>
      </c>
      <c r="W124" s="97"/>
      <c r="X124" s="98"/>
      <c r="Y124" s="196"/>
      <c r="Z124" s="197"/>
      <c r="AA124" s="325"/>
      <c r="AB124" s="326"/>
      <c r="AC124" s="196"/>
      <c r="AD124" s="197"/>
      <c r="AE124" s="115">
        <f>M124-J124</f>
        <v>-208.63923885934514</v>
      </c>
      <c r="AF124" s="156">
        <f>M124/J124</f>
        <v>0.89568038057032739</v>
      </c>
      <c r="AG124" s="376">
        <f>AF140</f>
        <v>0.89574179629408524</v>
      </c>
    </row>
    <row r="125" spans="1:33" ht="15.75" customHeight="1">
      <c r="A125" s="357"/>
      <c r="B125" s="163" t="s">
        <v>187</v>
      </c>
      <c r="C125" s="330" t="s">
        <v>230</v>
      </c>
      <c r="D125" s="331"/>
      <c r="E125" s="101">
        <v>56.79</v>
      </c>
      <c r="F125" s="111">
        <v>1639</v>
      </c>
      <c r="G125" s="103">
        <f t="shared" si="61"/>
        <v>93078.81</v>
      </c>
      <c r="H125" s="26"/>
      <c r="I125" s="104">
        <v>23</v>
      </c>
      <c r="J125" s="105">
        <v>2000</v>
      </c>
      <c r="K125" s="106">
        <f t="shared" ref="K125:K126" si="62">J125/I125</f>
        <v>86.956521739130437</v>
      </c>
      <c r="L125" s="107">
        <v>23</v>
      </c>
      <c r="M125" s="105">
        <f>F125/V125*60</f>
        <v>1789.8716658094866</v>
      </c>
      <c r="N125" s="106">
        <f>M125/L125</f>
        <v>77.820507209108115</v>
      </c>
      <c r="O125" s="108">
        <f>L125-I125</f>
        <v>0</v>
      </c>
      <c r="P125" s="109">
        <f>N125-K125</f>
        <v>-9.1360145300223223</v>
      </c>
      <c r="Q125" s="110">
        <f>N125/K125</f>
        <v>0.89493583290474332</v>
      </c>
      <c r="R125" s="323"/>
      <c r="S125" s="47">
        <v>0.74097222222222225</v>
      </c>
      <c r="T125" s="48">
        <v>0.77912037037037041</v>
      </c>
      <c r="U125" s="111">
        <v>4.5333333333332959</v>
      </c>
      <c r="V125" s="112">
        <v>54.942486591922666</v>
      </c>
      <c r="W125" s="113"/>
      <c r="X125" s="116"/>
      <c r="Y125" s="12"/>
      <c r="Z125" s="198"/>
      <c r="AA125" s="332"/>
      <c r="AB125" s="333"/>
      <c r="AC125" s="12"/>
      <c r="AD125" s="198"/>
      <c r="AE125" s="117">
        <f>M125-J125</f>
        <v>-210.12833419051344</v>
      </c>
      <c r="AF125" s="110">
        <f>M125/J125</f>
        <v>0.89493583290474332</v>
      </c>
      <c r="AG125" s="369"/>
    </row>
    <row r="126" spans="1:33" ht="15.75" customHeight="1">
      <c r="A126" s="357"/>
      <c r="B126" s="163" t="s">
        <v>187</v>
      </c>
      <c r="C126" s="330" t="s">
        <v>231</v>
      </c>
      <c r="D126" s="331"/>
      <c r="E126" s="101">
        <v>47.6</v>
      </c>
      <c r="F126" s="111">
        <v>1504</v>
      </c>
      <c r="G126" s="103">
        <f t="shared" si="61"/>
        <v>71590.400000000009</v>
      </c>
      <c r="H126" s="26"/>
      <c r="I126" s="104">
        <v>23</v>
      </c>
      <c r="J126" s="105">
        <v>2000</v>
      </c>
      <c r="K126" s="106">
        <f t="shared" si="62"/>
        <v>86.956521739130437</v>
      </c>
      <c r="L126" s="107">
        <v>23</v>
      </c>
      <c r="M126" s="105">
        <f>F126/V126*60</f>
        <v>1793.2183508143701</v>
      </c>
      <c r="N126" s="106">
        <f>M126/L126</f>
        <v>77.966015252798698</v>
      </c>
      <c r="O126" s="108">
        <f>L126-I126</f>
        <v>0</v>
      </c>
      <c r="P126" s="109">
        <f>N126-K126</f>
        <v>-8.9905064863317392</v>
      </c>
      <c r="Q126" s="110">
        <f>N126/K126</f>
        <v>0.89660917540718499</v>
      </c>
      <c r="R126" s="323"/>
      <c r="S126" s="47">
        <v>0.78263888888888888</v>
      </c>
      <c r="T126" s="48">
        <v>0.8175810185185185</v>
      </c>
      <c r="U126" s="111">
        <v>5.066666666666606</v>
      </c>
      <c r="V126" s="112">
        <v>50.322929139677001</v>
      </c>
      <c r="W126" s="113"/>
      <c r="X126" s="116"/>
      <c r="Y126" s="12"/>
      <c r="Z126" s="198"/>
      <c r="AA126" s="332"/>
      <c r="AB126" s="333"/>
      <c r="AC126" s="12"/>
      <c r="AD126" s="198"/>
      <c r="AE126" s="117">
        <f>M126-J126</f>
        <v>-206.78164918562993</v>
      </c>
      <c r="AF126" s="110">
        <f>M126/J126</f>
        <v>0.89660917540718499</v>
      </c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3">AVERAGE(I124:I139)</f>
        <v>23</v>
      </c>
      <c r="J140" s="137">
        <f t="shared" si="63"/>
        <v>2000</v>
      </c>
      <c r="K140" s="138">
        <f t="shared" ref="K140" si="64">J140/I140</f>
        <v>86.956521739130437</v>
      </c>
      <c r="L140" s="136">
        <f t="shared" ref="L140:M140" si="65">AVERAGE(L124:L139)</f>
        <v>23</v>
      </c>
      <c r="M140" s="137">
        <f t="shared" si="65"/>
        <v>1791.4835925881705</v>
      </c>
      <c r="N140" s="138">
        <f>M140/L140</f>
        <v>77.890590982094366</v>
      </c>
      <c r="O140" s="139">
        <f>L140-I140</f>
        <v>0</v>
      </c>
      <c r="P140" s="140">
        <f>N140-K140</f>
        <v>-9.065930757036071</v>
      </c>
      <c r="Q140" s="141">
        <f>N140/K140</f>
        <v>0.89574179629408524</v>
      </c>
      <c r="R140" s="324"/>
      <c r="S140" s="142">
        <f>S124</f>
        <v>0.70833333333333337</v>
      </c>
      <c r="T140" s="143">
        <f>INDEX(T124:T139,COUNTA(T124:T139))</f>
        <v>0.8175810185185185</v>
      </c>
      <c r="U140" s="144"/>
      <c r="V140" s="166"/>
      <c r="W140" s="187"/>
      <c r="X140" s="188"/>
      <c r="Y140" s="179">
        <f t="shared" ref="Y140:Z140" si="66">SUM(Y124:Y139)</f>
        <v>0</v>
      </c>
      <c r="Z140" s="180">
        <f t="shared" si="66"/>
        <v>0</v>
      </c>
      <c r="AA140" s="354"/>
      <c r="AB140" s="355"/>
      <c r="AC140" s="179">
        <f t="shared" ref="AC140:AD140" si="67">SUM(AC124:AC139)</f>
        <v>0</v>
      </c>
      <c r="AD140" s="180">
        <f t="shared" si="67"/>
        <v>0</v>
      </c>
      <c r="AE140" s="168">
        <f>M140-J140</f>
        <v>-208.5164074118295</v>
      </c>
      <c r="AF140" s="141">
        <f>M140/J140</f>
        <v>0.89574179629408524</v>
      </c>
      <c r="AG140" s="370"/>
    </row>
    <row r="141" spans="1:33" ht="15.75" customHeight="1">
      <c r="A141" s="317" t="s">
        <v>232</v>
      </c>
      <c r="B141" s="146" t="s">
        <v>187</v>
      </c>
      <c r="C141" s="320" t="s">
        <v>233</v>
      </c>
      <c r="D141" s="321"/>
      <c r="E141" s="147">
        <v>52.21</v>
      </c>
      <c r="F141" s="97">
        <v>1942</v>
      </c>
      <c r="G141" s="148">
        <f t="shared" ref="G141:G143" si="68">E141*F141</f>
        <v>101391.82</v>
      </c>
      <c r="H141" s="149"/>
      <c r="I141" s="150">
        <v>18</v>
      </c>
      <c r="J141" s="151">
        <v>2000</v>
      </c>
      <c r="K141" s="152">
        <f>J141/I141</f>
        <v>111.11111111111111</v>
      </c>
      <c r="L141" s="153">
        <v>18</v>
      </c>
      <c r="M141" s="151">
        <f>F141/V141*60</f>
        <v>1789.51371332384</v>
      </c>
      <c r="N141" s="152">
        <f>M141/L141</f>
        <v>99.417428517991112</v>
      </c>
      <c r="O141" s="154">
        <f>L141-I141</f>
        <v>0</v>
      </c>
      <c r="P141" s="155">
        <f>N141-K141</f>
        <v>-11.693682593120002</v>
      </c>
      <c r="Q141" s="156">
        <f>N141/K141</f>
        <v>0.89475685666191995</v>
      </c>
      <c r="R141" s="322">
        <f>Q157</f>
        <v>0.89425228555397329</v>
      </c>
      <c r="S141" s="157">
        <v>0.70833333333333337</v>
      </c>
      <c r="T141" s="158">
        <v>0.75354166666666667</v>
      </c>
      <c r="U141" s="159"/>
      <c r="V141" s="160">
        <v>65.112661128243573</v>
      </c>
      <c r="W141" s="158"/>
      <c r="X141" s="169"/>
      <c r="Y141" s="196"/>
      <c r="Z141" s="197"/>
      <c r="AA141" s="325"/>
      <c r="AB141" s="326"/>
      <c r="AC141" s="196"/>
      <c r="AD141" s="197"/>
      <c r="AE141" s="115">
        <f>M141-J141</f>
        <v>-210.48628667616003</v>
      </c>
      <c r="AF141" s="156">
        <f>M141/J141</f>
        <v>0.89475685666191995</v>
      </c>
      <c r="AG141" s="327">
        <f>AF157</f>
        <v>0.89425228555397329</v>
      </c>
    </row>
    <row r="142" spans="1:33" ht="15.75" customHeight="1">
      <c r="A142" s="318"/>
      <c r="B142" s="163" t="s">
        <v>187</v>
      </c>
      <c r="C142" s="330" t="s">
        <v>234</v>
      </c>
      <c r="D142" s="331"/>
      <c r="E142" s="101">
        <v>58.17</v>
      </c>
      <c r="F142" s="102">
        <v>1465</v>
      </c>
      <c r="G142" s="103">
        <f t="shared" si="68"/>
        <v>85219.05</v>
      </c>
      <c r="H142" s="26"/>
      <c r="I142" s="104">
        <v>18</v>
      </c>
      <c r="J142" s="105">
        <v>2000</v>
      </c>
      <c r="K142" s="106">
        <f t="shared" ref="K142:K143" si="69">J142/I142</f>
        <v>111.11111111111111</v>
      </c>
      <c r="L142" s="107">
        <v>18</v>
      </c>
      <c r="M142" s="105">
        <f>F142/V142*60</f>
        <v>1787.9999999999998</v>
      </c>
      <c r="N142" s="106">
        <f>M142/L142</f>
        <v>99.333333333333314</v>
      </c>
      <c r="O142" s="108">
        <f>L142-I142</f>
        <v>0</v>
      </c>
      <c r="P142" s="109">
        <f>N142-K142</f>
        <v>-11.7777777777778</v>
      </c>
      <c r="Q142" s="110">
        <f>N142/K142</f>
        <v>0.89399999999999979</v>
      </c>
      <c r="R142" s="323"/>
      <c r="S142" s="47">
        <v>0.75694444444444442</v>
      </c>
      <c r="T142" s="48">
        <v>0.79107638888888887</v>
      </c>
      <c r="U142" s="111">
        <v>4.8999999999999666</v>
      </c>
      <c r="V142" s="112">
        <v>49.161073825503358</v>
      </c>
      <c r="W142" s="113"/>
      <c r="X142" s="116"/>
      <c r="Y142" s="12"/>
      <c r="Z142" s="198"/>
      <c r="AA142" s="332"/>
      <c r="AB142" s="333"/>
      <c r="AC142" s="12"/>
      <c r="AD142" s="198"/>
      <c r="AE142" s="117">
        <f>M142-J142</f>
        <v>-212.00000000000023</v>
      </c>
      <c r="AF142" s="110">
        <f>M142/J142</f>
        <v>0.89399999999999991</v>
      </c>
      <c r="AG142" s="328"/>
    </row>
    <row r="143" spans="1:33" ht="15.75" customHeight="1">
      <c r="A143" s="318"/>
      <c r="B143" s="163" t="s">
        <v>187</v>
      </c>
      <c r="C143" s="330" t="s">
        <v>235</v>
      </c>
      <c r="D143" s="331"/>
      <c r="E143" s="101">
        <v>50.67</v>
      </c>
      <c r="F143" s="102">
        <v>1186</v>
      </c>
      <c r="G143" s="103">
        <f t="shared" si="68"/>
        <v>60094.62</v>
      </c>
      <c r="H143" s="26"/>
      <c r="I143" s="104">
        <v>20</v>
      </c>
      <c r="J143" s="105">
        <v>2000</v>
      </c>
      <c r="K143" s="106">
        <f t="shared" si="69"/>
        <v>100</v>
      </c>
      <c r="L143" s="107">
        <v>20</v>
      </c>
      <c r="M143" s="105">
        <f>F143/V143*60</f>
        <v>1787.9999999999998</v>
      </c>
      <c r="N143" s="106">
        <f>M143/L143</f>
        <v>89.399999999999991</v>
      </c>
      <c r="O143" s="108">
        <f>L143-I143</f>
        <v>0</v>
      </c>
      <c r="P143" s="109">
        <f>N143-K143</f>
        <v>-10.600000000000009</v>
      </c>
      <c r="Q143" s="110">
        <f>N143/K143</f>
        <v>0.89399999999999991</v>
      </c>
      <c r="R143" s="323"/>
      <c r="S143" s="47">
        <v>0.79513888888888884</v>
      </c>
      <c r="T143" s="48">
        <v>0.82276620370370368</v>
      </c>
      <c r="U143" s="111">
        <v>5.8499999999999552</v>
      </c>
      <c r="V143" s="112">
        <v>39.798657718120808</v>
      </c>
      <c r="W143" s="113"/>
      <c r="X143" s="116"/>
      <c r="Y143" s="12"/>
      <c r="Z143" s="198"/>
      <c r="AA143" s="332"/>
      <c r="AB143" s="333"/>
      <c r="AC143" s="12"/>
      <c r="AD143" s="198"/>
      <c r="AE143" s="117">
        <f>M143-J143</f>
        <v>-212.00000000000023</v>
      </c>
      <c r="AF143" s="110">
        <f>M143/J143</f>
        <v>0.89399999999999991</v>
      </c>
      <c r="AG143" s="328"/>
    </row>
    <row r="144" spans="1:33" ht="15.75" customHeight="1">
      <c r="A144" s="318"/>
      <c r="B144" s="163"/>
      <c r="C144" s="330"/>
      <c r="D144" s="331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23"/>
      <c r="S144" s="47"/>
      <c r="T144" s="48"/>
      <c r="U144" s="111"/>
      <c r="V144" s="112"/>
      <c r="W144" s="113"/>
      <c r="X144" s="116"/>
      <c r="Y144" s="12"/>
      <c r="Z144" s="198"/>
      <c r="AA144" s="332"/>
      <c r="AB144" s="333"/>
      <c r="AC144" s="12"/>
      <c r="AD144" s="198"/>
      <c r="AE144" s="117"/>
      <c r="AF144" s="110"/>
      <c r="AG144" s="328"/>
    </row>
    <row r="145" spans="1:33" ht="15.75" customHeight="1">
      <c r="A145" s="318"/>
      <c r="B145" s="163"/>
      <c r="C145" s="330"/>
      <c r="D145" s="331"/>
      <c r="E145" s="101"/>
      <c r="F145" s="102"/>
      <c r="G145" s="103"/>
      <c r="H145" s="13"/>
      <c r="I145" s="104"/>
      <c r="J145" s="105"/>
      <c r="K145" s="106"/>
      <c r="L145" s="107"/>
      <c r="M145" s="105"/>
      <c r="N145" s="106"/>
      <c r="O145" s="108"/>
      <c r="P145" s="109"/>
      <c r="Q145" s="110"/>
      <c r="R145" s="323"/>
      <c r="S145" s="47"/>
      <c r="T145" s="48"/>
      <c r="U145" s="111"/>
      <c r="V145" s="112"/>
      <c r="W145" s="113"/>
      <c r="X145" s="116"/>
      <c r="Y145" s="12"/>
      <c r="Z145" s="198"/>
      <c r="AA145" s="332"/>
      <c r="AB145" s="333"/>
      <c r="AC145" s="12"/>
      <c r="AD145" s="198"/>
      <c r="AE145" s="117"/>
      <c r="AF145" s="110"/>
      <c r="AG145" s="328"/>
    </row>
    <row r="146" spans="1:33" ht="15.75" customHeight="1">
      <c r="A146" s="318"/>
      <c r="B146" s="163"/>
      <c r="C146" s="330"/>
      <c r="D146" s="331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23"/>
      <c r="S146" s="47"/>
      <c r="T146" s="120"/>
      <c r="U146" s="111"/>
      <c r="V146" s="112"/>
      <c r="W146" s="113"/>
      <c r="X146" s="116"/>
      <c r="Y146" s="12"/>
      <c r="Z146" s="198"/>
      <c r="AA146" s="332"/>
      <c r="AB146" s="333"/>
      <c r="AC146" s="12"/>
      <c r="AD146" s="198"/>
      <c r="AE146" s="117"/>
      <c r="AF146" s="110"/>
      <c r="AG146" s="328"/>
    </row>
    <row r="147" spans="1:33" ht="15.75" customHeight="1">
      <c r="A147" s="318"/>
      <c r="B147" s="163"/>
      <c r="C147" s="330"/>
      <c r="D147" s="331"/>
      <c r="E147" s="101"/>
      <c r="F147" s="102"/>
      <c r="G147" s="121"/>
      <c r="H147" s="62"/>
      <c r="I147" s="104"/>
      <c r="J147" s="105"/>
      <c r="K147" s="106"/>
      <c r="L147" s="107"/>
      <c r="M147" s="105"/>
      <c r="N147" s="106"/>
      <c r="O147" s="123"/>
      <c r="P147" s="124"/>
      <c r="Q147" s="125"/>
      <c r="R147" s="323"/>
      <c r="S147" s="119"/>
      <c r="T147" s="120"/>
      <c r="U147" s="111"/>
      <c r="V147" s="112"/>
      <c r="W147" s="120"/>
      <c r="X147" s="189"/>
      <c r="Y147" s="12"/>
      <c r="Z147" s="198"/>
      <c r="AA147" s="332"/>
      <c r="AB147" s="333"/>
      <c r="AC147" s="12"/>
      <c r="AD147" s="198"/>
      <c r="AE147" s="117"/>
      <c r="AF147" s="110"/>
      <c r="AG147" s="328"/>
    </row>
    <row r="148" spans="1:33" ht="15.75" customHeight="1">
      <c r="A148" s="318"/>
      <c r="B148" s="163"/>
      <c r="C148" s="330"/>
      <c r="D148" s="331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23"/>
      <c r="S148" s="119"/>
      <c r="T148" s="120"/>
      <c r="U148" s="111"/>
      <c r="V148" s="112"/>
      <c r="W148" s="120"/>
      <c r="X148" s="189"/>
      <c r="Y148" s="12"/>
      <c r="Z148" s="198"/>
      <c r="AA148" s="332"/>
      <c r="AB148" s="333"/>
      <c r="AC148" s="12"/>
      <c r="AD148" s="198"/>
      <c r="AE148" s="117"/>
      <c r="AF148" s="110"/>
      <c r="AG148" s="328"/>
    </row>
    <row r="149" spans="1:33" ht="15.75" customHeight="1">
      <c r="A149" s="318"/>
      <c r="B149" s="163"/>
      <c r="C149" s="330"/>
      <c r="D149" s="331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23"/>
      <c r="S149" s="119"/>
      <c r="T149" s="120"/>
      <c r="U149" s="111"/>
      <c r="V149" s="112"/>
      <c r="W149" s="120"/>
      <c r="X149" s="189"/>
      <c r="Y149" s="12"/>
      <c r="Z149" s="198"/>
      <c r="AA149" s="332"/>
      <c r="AB149" s="333"/>
      <c r="AC149" s="12"/>
      <c r="AD149" s="198"/>
      <c r="AE149" s="117"/>
      <c r="AF149" s="110"/>
      <c r="AG149" s="328"/>
    </row>
    <row r="150" spans="1:33" ht="15.75" customHeight="1">
      <c r="A150" s="318"/>
      <c r="B150" s="163"/>
      <c r="C150" s="330"/>
      <c r="D150" s="331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23"/>
      <c r="S150" s="119"/>
      <c r="T150" s="120"/>
      <c r="U150" s="111"/>
      <c r="V150" s="112"/>
      <c r="W150" s="120"/>
      <c r="X150" s="189"/>
      <c r="Y150" s="12"/>
      <c r="Z150" s="198"/>
      <c r="AA150" s="332"/>
      <c r="AB150" s="333"/>
      <c r="AC150" s="12"/>
      <c r="AD150" s="198"/>
      <c r="AE150" s="117"/>
      <c r="AF150" s="110"/>
      <c r="AG150" s="328"/>
    </row>
    <row r="151" spans="1:33" ht="15.75" customHeight="1">
      <c r="A151" s="318"/>
      <c r="B151" s="163"/>
      <c r="C151" s="330"/>
      <c r="D151" s="331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23"/>
      <c r="S151" s="119"/>
      <c r="T151" s="120"/>
      <c r="U151" s="111"/>
      <c r="V151" s="112"/>
      <c r="W151" s="120"/>
      <c r="X151" s="189"/>
      <c r="Y151" s="12"/>
      <c r="Z151" s="198"/>
      <c r="AA151" s="332"/>
      <c r="AB151" s="333"/>
      <c r="AC151" s="12"/>
      <c r="AD151" s="198"/>
      <c r="AE151" s="117"/>
      <c r="AF151" s="110"/>
      <c r="AG151" s="328"/>
    </row>
    <row r="152" spans="1:33" ht="15.75" customHeight="1">
      <c r="A152" s="318"/>
      <c r="B152" s="163"/>
      <c r="C152" s="330"/>
      <c r="D152" s="33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23"/>
      <c r="S152" s="119"/>
      <c r="T152" s="120"/>
      <c r="U152" s="111"/>
      <c r="V152" s="112"/>
      <c r="W152" s="120"/>
      <c r="X152" s="189"/>
      <c r="Y152" s="12"/>
      <c r="Z152" s="198"/>
      <c r="AA152" s="332"/>
      <c r="AB152" s="333"/>
      <c r="AC152" s="12"/>
      <c r="AD152" s="198"/>
      <c r="AE152" s="117"/>
      <c r="AF152" s="110"/>
      <c r="AG152" s="328"/>
    </row>
    <row r="153" spans="1:33" ht="15.75" customHeight="1">
      <c r="A153" s="318"/>
      <c r="B153" s="163"/>
      <c r="C153" s="330"/>
      <c r="D153" s="33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23"/>
      <c r="S153" s="119"/>
      <c r="T153" s="120"/>
      <c r="U153" s="111"/>
      <c r="V153" s="112"/>
      <c r="W153" s="120"/>
      <c r="X153" s="189"/>
      <c r="Y153" s="12"/>
      <c r="Z153" s="198"/>
      <c r="AA153" s="332"/>
      <c r="AB153" s="333"/>
      <c r="AC153" s="12"/>
      <c r="AD153" s="198"/>
      <c r="AE153" s="117"/>
      <c r="AF153" s="110"/>
      <c r="AG153" s="328"/>
    </row>
    <row r="154" spans="1:33" ht="15.75" customHeight="1">
      <c r="A154" s="318"/>
      <c r="B154" s="163"/>
      <c r="C154" s="330"/>
      <c r="D154" s="33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23"/>
      <c r="S154" s="119"/>
      <c r="T154" s="120"/>
      <c r="U154" s="111"/>
      <c r="V154" s="112"/>
      <c r="W154" s="120"/>
      <c r="X154" s="189"/>
      <c r="Y154" s="12"/>
      <c r="Z154" s="198"/>
      <c r="AA154" s="332"/>
      <c r="AB154" s="333"/>
      <c r="AC154" s="12"/>
      <c r="AD154" s="198"/>
      <c r="AE154" s="117"/>
      <c r="AF154" s="110"/>
      <c r="AG154" s="328"/>
    </row>
    <row r="155" spans="1:33" ht="15.75" customHeight="1">
      <c r="A155" s="318"/>
      <c r="B155" s="163"/>
      <c r="C155" s="330"/>
      <c r="D155" s="331"/>
      <c r="E155" s="101"/>
      <c r="F155" s="128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23"/>
      <c r="S155" s="119"/>
      <c r="T155" s="120"/>
      <c r="U155" s="111"/>
      <c r="V155" s="112"/>
      <c r="W155" s="120"/>
      <c r="X155" s="189"/>
      <c r="Y155" s="12"/>
      <c r="Z155" s="198"/>
      <c r="AA155" s="332"/>
      <c r="AB155" s="333"/>
      <c r="AC155" s="12"/>
      <c r="AD155" s="198"/>
      <c r="AE155" s="117"/>
      <c r="AF155" s="110"/>
      <c r="AG155" s="328"/>
    </row>
    <row r="156" spans="1:33" ht="15.75" customHeight="1">
      <c r="A156" s="318"/>
      <c r="B156" s="163"/>
      <c r="C156" s="330"/>
      <c r="D156" s="331"/>
      <c r="E156" s="164"/>
      <c r="F156" s="128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23"/>
      <c r="S156" s="119"/>
      <c r="T156" s="120"/>
      <c r="U156" s="130"/>
      <c r="V156" s="131"/>
      <c r="W156" s="126"/>
      <c r="X156" s="127"/>
      <c r="Y156" s="12"/>
      <c r="Z156" s="198"/>
      <c r="AA156" s="332"/>
      <c r="AB156" s="333"/>
      <c r="AC156" s="12"/>
      <c r="AD156" s="198"/>
      <c r="AE156" s="165"/>
      <c r="AF156" s="125"/>
      <c r="AG156" s="328"/>
    </row>
    <row r="157" spans="1:33" ht="15.75" customHeight="1" thickBot="1">
      <c r="A157" s="319"/>
      <c r="B157" s="133" t="s">
        <v>122</v>
      </c>
      <c r="C157" s="353"/>
      <c r="D157" s="353"/>
      <c r="E157" s="134"/>
      <c r="F157" s="167"/>
      <c r="G157" s="135"/>
      <c r="H157" s="69"/>
      <c r="I157" s="136">
        <f t="shared" ref="I157:J157" si="70">AVERAGE(I141:I156)</f>
        <v>18.666666666666668</v>
      </c>
      <c r="J157" s="137">
        <f t="shared" si="70"/>
        <v>2000</v>
      </c>
      <c r="K157" s="138">
        <f t="shared" ref="K157" si="71">J157/I157</f>
        <v>107.14285714285714</v>
      </c>
      <c r="L157" s="136">
        <f t="shared" ref="L157:M157" si="72">AVERAGE(L141:L156)</f>
        <v>18.666666666666668</v>
      </c>
      <c r="M157" s="137">
        <f t="shared" si="72"/>
        <v>1788.5045711079465</v>
      </c>
      <c r="N157" s="138">
        <f>M157/L157</f>
        <v>95.812744880782844</v>
      </c>
      <c r="O157" s="139">
        <f>L157-I157</f>
        <v>0</v>
      </c>
      <c r="P157" s="140">
        <f>N157-K157</f>
        <v>-11.330112262074294</v>
      </c>
      <c r="Q157" s="141">
        <f>N157/K157</f>
        <v>0.89425228555397329</v>
      </c>
      <c r="R157" s="324"/>
      <c r="S157" s="142">
        <f>S141</f>
        <v>0.70833333333333337</v>
      </c>
      <c r="T157" s="143">
        <f>INDEX(T141:T156,COUNTA(T141:T156))</f>
        <v>0.82276620370370368</v>
      </c>
      <c r="U157" s="144"/>
      <c r="V157" s="166"/>
      <c r="W157" s="167"/>
      <c r="X157" s="138"/>
      <c r="Y157" s="179">
        <f t="shared" ref="Y157:Z157" si="73">SUM(Y141:Y156)</f>
        <v>0</v>
      </c>
      <c r="Z157" s="180">
        <f t="shared" si="73"/>
        <v>0</v>
      </c>
      <c r="AA157" s="354"/>
      <c r="AB157" s="355"/>
      <c r="AC157" s="179">
        <f t="shared" ref="AC157:AD157" si="74">SUM(AC141:AC156)</f>
        <v>0</v>
      </c>
      <c r="AD157" s="180">
        <f t="shared" si="74"/>
        <v>0</v>
      </c>
      <c r="AE157" s="168">
        <f>M157-J157</f>
        <v>-211.4954288920535</v>
      </c>
      <c r="AF157" s="141">
        <f>M157/J157</f>
        <v>0.89425228555397329</v>
      </c>
      <c r="AG157" s="329"/>
    </row>
    <row r="159" spans="1:33">
      <c r="AA159" s="360" t="s">
        <v>163</v>
      </c>
      <c r="AB159" s="360"/>
    </row>
    <row r="160" spans="1:33">
      <c r="AA160" s="360" t="s">
        <v>164</v>
      </c>
      <c r="AB160" s="360"/>
    </row>
    <row r="161" spans="27:28">
      <c r="AA161" s="360" t="s">
        <v>165</v>
      </c>
      <c r="AB161" s="360"/>
    </row>
    <row r="162" spans="27:28">
      <c r="AA162" s="360" t="s">
        <v>166</v>
      </c>
      <c r="AB162" s="360"/>
    </row>
    <row r="163" spans="27:28">
      <c r="AA163" s="360" t="s">
        <v>167</v>
      </c>
      <c r="AB163" s="360"/>
    </row>
    <row r="164" spans="27:28">
      <c r="AA164" s="360" t="s">
        <v>168</v>
      </c>
      <c r="AB164" s="360"/>
    </row>
    <row r="165" spans="27:28">
      <c r="AA165" s="360" t="s">
        <v>169</v>
      </c>
      <c r="AB165" s="360"/>
    </row>
    <row r="166" spans="27:28">
      <c r="AA166" s="360" t="s">
        <v>170</v>
      </c>
      <c r="AB166" s="360"/>
    </row>
    <row r="167" spans="27:28">
      <c r="AA167" s="360" t="s">
        <v>171</v>
      </c>
      <c r="AB167" s="360"/>
    </row>
    <row r="168" spans="27:28">
      <c r="AA168" s="360" t="s">
        <v>172</v>
      </c>
      <c r="AB168" s="360"/>
    </row>
    <row r="169" spans="27:28">
      <c r="AA169" s="360" t="s">
        <v>173</v>
      </c>
      <c r="AB169" s="360"/>
    </row>
    <row r="170" spans="27:28">
      <c r="AA170" s="360" t="s">
        <v>174</v>
      </c>
      <c r="AB170" s="360"/>
    </row>
    <row r="171" spans="27:28">
      <c r="AA171" s="360" t="s">
        <v>175</v>
      </c>
      <c r="AB171" s="360"/>
    </row>
  </sheetData>
  <mergeCells count="380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R124:R140"/>
    <mergeCell ref="AA124:AB124"/>
    <mergeCell ref="C137:D137"/>
    <mergeCell ref="AA137:AB137"/>
    <mergeCell ref="C138:D138"/>
    <mergeCell ref="AA138:AB138"/>
    <mergeCell ref="C139:D139"/>
    <mergeCell ref="AA139:AB139"/>
    <mergeCell ref="C134:D134"/>
    <mergeCell ref="AA134:AB134"/>
    <mergeCell ref="C135:D135"/>
    <mergeCell ref="AA135:AB135"/>
    <mergeCell ref="C136:D136"/>
    <mergeCell ref="AA136:AB136"/>
    <mergeCell ref="C140:D140"/>
    <mergeCell ref="AA140:AB140"/>
    <mergeCell ref="A141:A157"/>
    <mergeCell ref="C141:D141"/>
    <mergeCell ref="R141:R157"/>
    <mergeCell ref="AA141:AB141"/>
    <mergeCell ref="AA146:AB146"/>
    <mergeCell ref="C147:D147"/>
    <mergeCell ref="AA147:AB147"/>
    <mergeCell ref="C148:D148"/>
    <mergeCell ref="A124:A140"/>
    <mergeCell ref="C124:D124"/>
    <mergeCell ref="AA148:AB148"/>
    <mergeCell ref="C149:D149"/>
    <mergeCell ref="AA149:AB149"/>
    <mergeCell ref="C150:D150"/>
    <mergeCell ref="AA150:AB150"/>
    <mergeCell ref="C151:D151"/>
    <mergeCell ref="AA151:AB151"/>
    <mergeCell ref="AG141:AG157"/>
    <mergeCell ref="C142:D142"/>
    <mergeCell ref="AA142:AB142"/>
    <mergeCell ref="C143:D143"/>
    <mergeCell ref="AA143:AB143"/>
    <mergeCell ref="C144:D144"/>
    <mergeCell ref="AA144:AB144"/>
    <mergeCell ref="C145:D145"/>
    <mergeCell ref="AA145:AB145"/>
    <mergeCell ref="C146:D146"/>
    <mergeCell ref="C155:D155"/>
    <mergeCell ref="AA155:AB155"/>
    <mergeCell ref="C156:D156"/>
    <mergeCell ref="AA156:AB156"/>
    <mergeCell ref="C157:D157"/>
    <mergeCell ref="AA157:AB157"/>
    <mergeCell ref="C152:D152"/>
    <mergeCell ref="AA152:AB152"/>
    <mergeCell ref="C153:D153"/>
    <mergeCell ref="AA153:AB153"/>
    <mergeCell ref="C154:D154"/>
    <mergeCell ref="AA154:AB154"/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</mergeCells>
  <phoneticPr fontId="5" type="noConversion"/>
  <conditionalFormatting sqref="O5:O157">
    <cfRule type="cellIs" dxfId="596" priority="3" operator="greaterThan">
      <formula>0</formula>
    </cfRule>
  </conditionalFormatting>
  <conditionalFormatting sqref="P5:P157 AE5:AE157">
    <cfRule type="cellIs" dxfId="595" priority="6" operator="lessThan">
      <formula>0</formula>
    </cfRule>
  </conditionalFormatting>
  <conditionalFormatting sqref="Q5:Q157 AF5:AF157">
    <cfRule type="cellIs" dxfId="594" priority="4" operator="greaterThan">
      <formula>1</formula>
    </cfRule>
    <cfRule type="cellIs" dxfId="593" priority="5" operator="lessThan">
      <formula>0.8</formula>
    </cfRule>
  </conditionalFormatting>
  <conditionalFormatting sqref="AG5 R5:R157 AG107:AG124">
    <cfRule type="cellIs" dxfId="592" priority="7" operator="lessThan">
      <formula>0.8</formula>
    </cfRule>
  </conditionalFormatting>
  <conditionalFormatting sqref="AG22">
    <cfRule type="cellIs" dxfId="591" priority="12" operator="lessThan">
      <formula>0.8</formula>
    </cfRule>
  </conditionalFormatting>
  <conditionalFormatting sqref="AG37">
    <cfRule type="cellIs" dxfId="590" priority="11" operator="lessThan">
      <formula>0.8</formula>
    </cfRule>
  </conditionalFormatting>
  <conditionalFormatting sqref="AG39:AG74">
    <cfRule type="cellIs" dxfId="589" priority="9" operator="lessThan">
      <formula>0.8</formula>
    </cfRule>
  </conditionalFormatting>
  <conditionalFormatting sqref="AG80:AG88">
    <cfRule type="cellIs" dxfId="588" priority="10" operator="lessThan">
      <formula>0.8</formula>
    </cfRule>
  </conditionalFormatting>
  <conditionalFormatting sqref="AG90:AG95">
    <cfRule type="cellIs" dxfId="587" priority="8" operator="lessThan">
      <formula>0.8</formula>
    </cfRule>
  </conditionalFormatting>
  <conditionalFormatting sqref="AG139">
    <cfRule type="cellIs" dxfId="586" priority="2" operator="lessThan">
      <formula>0.8</formula>
    </cfRule>
  </conditionalFormatting>
  <conditionalFormatting sqref="AG141:AG157">
    <cfRule type="cellIs" dxfId="585" priority="1" operator="lessThan">
      <formula>0.8</formula>
    </cfRule>
  </conditionalFormatting>
  <dataValidations count="1">
    <dataValidation type="list" allowBlank="1" showInputMessage="1" showErrorMessage="1" sqref="AA5:AB157" xr:uid="{86AC16E8-7264-4B00-B1F4-BC125E0236B3}">
      <formula1>$AA$159:$AA$171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BE0DC-31DE-4A0D-B34B-95A0952E0966}">
  <sheetPr>
    <tabColor theme="9" tint="0.59999389629810485"/>
  </sheetPr>
  <dimension ref="B1:AR42"/>
  <sheetViews>
    <sheetView zoomScale="70" zoomScaleNormal="70" workbookViewId="0">
      <selection activeCell="O49" sqref="O4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240</v>
      </c>
      <c r="D3" s="209"/>
      <c r="E3" s="3" t="s">
        <v>3</v>
      </c>
      <c r="F3" s="210">
        <f>'0625(18度C)'!D1+'0625(4度C)'!D1</f>
        <v>206970</v>
      </c>
      <c r="G3" s="211"/>
      <c r="H3" s="3" t="s">
        <v>4</v>
      </c>
      <c r="I3" s="212">
        <f>'0625(18度C)'!F1+'0625(4度C)'!F1</f>
        <v>6448640.0999999996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460.30287302240993</v>
      </c>
      <c r="F6" s="246" t="e">
        <f>AVERAGE(#REF!,D14:K14)</f>
        <v>#REF!</v>
      </c>
      <c r="G6" s="247">
        <f>AVERAGE(D14:K14)</f>
        <v>260.62572356366343</v>
      </c>
      <c r="H6" s="248"/>
      <c r="I6" s="247">
        <f>AVERAGE(L14:O14)</f>
        <v>94.8585231193927</v>
      </c>
      <c r="J6" s="248"/>
      <c r="K6" s="247">
        <f>AVERAGE(D32:O32)</f>
        <v>758.22628458498025</v>
      </c>
      <c r="L6" s="248"/>
      <c r="M6" s="247">
        <f>AVERAGE(P32:X32)</f>
        <v>735.97844807522233</v>
      </c>
      <c r="N6" s="248"/>
      <c r="O6" s="236">
        <f>'0625(4度C)'!Y2</f>
        <v>0</v>
      </c>
      <c r="P6" s="236">
        <f>'0625(4度C)'!Z2</f>
        <v>0</v>
      </c>
      <c r="Q6" s="236">
        <f>'0625(4度C)'!AC2</f>
        <v>0</v>
      </c>
      <c r="R6" s="236">
        <f>'0625(4度C)'!AD2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408.85165612440477</v>
      </c>
      <c r="F7" s="242" t="e">
        <f>AVERAGE(#REF!,D15:K15)</f>
        <v>#REF!</v>
      </c>
      <c r="G7" s="243">
        <f>AVERAGE(D15:K15)</f>
        <v>226.42147554911958</v>
      </c>
      <c r="H7" s="244"/>
      <c r="I7" s="243">
        <f>AVERAGE(L15:O15)</f>
        <v>85.071120331330903</v>
      </c>
      <c r="J7" s="244"/>
      <c r="K7" s="243">
        <f>AVERAGE(D33:O33)</f>
        <v>676.76013003365028</v>
      </c>
      <c r="L7" s="244"/>
      <c r="M7" s="243">
        <f>AVERAGE(P33:X33)</f>
        <v>657.4238549228927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0.89108823458635733</v>
      </c>
      <c r="F8" s="261" t="e">
        <f>AVERAGE(D16:K16,#REF!)</f>
        <v>#REF!</v>
      </c>
      <c r="G8" s="249">
        <f>AVERAGE(D16:K16)</f>
        <v>0.88776896007438977</v>
      </c>
      <c r="H8" s="250"/>
      <c r="I8" s="249">
        <f>AVERAGE(L16:O16)</f>
        <v>0.89697179136859095</v>
      </c>
      <c r="J8" s="250"/>
      <c r="K8" s="249">
        <f>AVERAGE(D34:O34)</f>
        <v>0.89055801355143371</v>
      </c>
      <c r="L8" s="250"/>
      <c r="M8" s="249">
        <f>AVERAGE(P34:X34)</f>
        <v>0.8921846998025571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91.357142857142861</v>
      </c>
      <c r="F14" s="28">
        <v>117.70833333333333</v>
      </c>
      <c r="G14" s="28">
        <v>92.561983471074385</v>
      </c>
      <c r="H14" s="28">
        <v>174.19354838709677</v>
      </c>
      <c r="I14" s="28">
        <v>654.6</v>
      </c>
      <c r="J14" s="28">
        <v>433.33333333333331</v>
      </c>
      <c r="K14" s="29" t="s">
        <v>43</v>
      </c>
      <c r="L14" s="27" t="s">
        <v>43</v>
      </c>
      <c r="M14" s="30">
        <v>90.476190476190482</v>
      </c>
      <c r="N14" s="28">
        <v>86.956521739130437</v>
      </c>
      <c r="O14" s="31">
        <v>107.14285714285714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82.838947921641676</v>
      </c>
      <c r="F15" s="35">
        <v>105.99231348431137</v>
      </c>
      <c r="G15" s="35">
        <v>82.919790065971952</v>
      </c>
      <c r="H15" s="35">
        <v>156.124605782423</v>
      </c>
      <c r="I15" s="35">
        <v>538.91121401015801</v>
      </c>
      <c r="J15" s="35">
        <v>391.74198203021143</v>
      </c>
      <c r="K15" s="36" t="s">
        <v>43</v>
      </c>
      <c r="L15" s="34" t="s">
        <v>43</v>
      </c>
      <c r="M15" s="37">
        <v>81.514942315380495</v>
      </c>
      <c r="N15" s="35">
        <v>77.896388083543641</v>
      </c>
      <c r="O15" s="38">
        <v>95.802030595068572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0.90675939867316924</v>
      </c>
      <c r="F16" s="43">
        <f t="shared" si="0"/>
        <v>0.90046567207910544</v>
      </c>
      <c r="G16" s="43">
        <f t="shared" si="0"/>
        <v>0.89582987481987553</v>
      </c>
      <c r="H16" s="43">
        <f t="shared" si="0"/>
        <v>0.89627088504724317</v>
      </c>
      <c r="I16" s="43">
        <f t="shared" si="0"/>
        <v>0.82326797129568896</v>
      </c>
      <c r="J16" s="43">
        <f t="shared" si="0"/>
        <v>0.90401995853125716</v>
      </c>
      <c r="K16" s="44" t="s">
        <v>43</v>
      </c>
      <c r="L16" s="42" t="s">
        <v>43</v>
      </c>
      <c r="M16" s="45">
        <f t="shared" ref="M16:O16" si="1">M15/M14</f>
        <v>0.90095462559104755</v>
      </c>
      <c r="N16" s="43">
        <f t="shared" si="1"/>
        <v>0.89580846296075189</v>
      </c>
      <c r="O16" s="46">
        <f t="shared" si="1"/>
        <v>0.89415228555397341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0.56725694444444441</v>
      </c>
      <c r="F18" s="48">
        <v>0.58875</v>
      </c>
      <c r="G18" s="48">
        <v>0.59538194444444448</v>
      </c>
      <c r="H18" s="48">
        <v>0.67001157407407397</v>
      </c>
      <c r="I18" s="48">
        <v>0.44425925925925924</v>
      </c>
      <c r="J18" s="48">
        <v>0.34462962962962962</v>
      </c>
      <c r="K18" s="48" t="s">
        <v>43</v>
      </c>
      <c r="L18" s="47" t="s">
        <v>43</v>
      </c>
      <c r="M18" s="49">
        <v>0.78534722222222231</v>
      </c>
      <c r="N18" s="48">
        <v>0.81070601851851853</v>
      </c>
      <c r="O18" s="50">
        <v>0.81858796296296288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</v>
      </c>
      <c r="F23" s="58">
        <v>16</v>
      </c>
      <c r="G23" s="58">
        <v>20.166666666666668</v>
      </c>
      <c r="H23" s="58">
        <v>20.666666666666668</v>
      </c>
      <c r="I23" s="58">
        <v>5.5</v>
      </c>
      <c r="J23" s="58">
        <v>6</v>
      </c>
      <c r="K23" s="59" t="s">
        <v>43</v>
      </c>
      <c r="L23" s="57" t="s">
        <v>43</v>
      </c>
      <c r="M23" s="60">
        <v>20.5</v>
      </c>
      <c r="N23" s="58">
        <v>23</v>
      </c>
      <c r="O23" s="61">
        <v>18.666666666666668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954.54545454545462</v>
      </c>
      <c r="O32" s="28">
        <v>926.08695652173913</v>
      </c>
      <c r="P32" s="27">
        <v>348.38709677419354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757.14285714285711</v>
      </c>
      <c r="W32" s="28">
        <v>927.27272727272737</v>
      </c>
      <c r="X32" s="31">
        <v>911.11111111111109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287.27729272497726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747.23869009980956</v>
      </c>
      <c r="N33" s="35">
        <v>848.50174447171332</v>
      </c>
      <c r="O33" s="35">
        <v>824.02279283810083</v>
      </c>
      <c r="P33" s="34">
        <v>307.61846021674336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685.29719519974174</v>
      </c>
      <c r="W33" s="35">
        <v>826.74022846805224</v>
      </c>
      <c r="X33" s="38">
        <v>810.03953580703353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0.87779172777076386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0.90574386678764796</v>
      </c>
      <c r="N34" s="43">
        <f>N33/N32</f>
        <v>0.88890658944655676</v>
      </c>
      <c r="O34" s="43">
        <f>O33/O32</f>
        <v>0.88978987020076616</v>
      </c>
      <c r="P34" s="42">
        <f>P33/P32</f>
        <v>0.88297891358509673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0.90510950309399851</v>
      </c>
      <c r="W34" s="43">
        <f>W33/W32</f>
        <v>0.89158259932829154</v>
      </c>
      <c r="X34" s="46">
        <f>X33/X32</f>
        <v>0.88906778320284174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0.25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0.25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0.78055555555555567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0.44425925925925924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0.35508101851851848</v>
      </c>
      <c r="N36" s="48">
        <v>0.5406712962962964</v>
      </c>
      <c r="O36" s="48">
        <v>0.54062500000000002</v>
      </c>
      <c r="P36" s="47">
        <v>0.7940625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0.86327546296296287</v>
      </c>
      <c r="W36" s="48">
        <v>1.0932407407407405</v>
      </c>
      <c r="X36" s="50">
        <v>1.1014351851851847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4</v>
      </c>
      <c r="N37" s="58">
        <v>3.6666666666666665</v>
      </c>
      <c r="O37" s="58">
        <v>3.8333333333333335</v>
      </c>
      <c r="P37" s="57">
        <v>10.333333333333334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4.2</v>
      </c>
      <c r="W37" s="58">
        <v>3.6666666666666665</v>
      </c>
      <c r="X37" s="61">
        <v>3.8571428571428572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AB191-418C-4F02-A7E2-D422056A3C7E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O49" sqref="O49"/>
      <selection activeCell="O49" sqref="O49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107253</v>
      </c>
      <c r="E1" s="88" t="s">
        <v>4</v>
      </c>
      <c r="F1" s="89">
        <f>SUM(G5:G140)</f>
        <v>2095091.74</v>
      </c>
      <c r="G1" s="90" t="s">
        <v>85</v>
      </c>
      <c r="H1" s="91">
        <f>L21+L38+L55+L72+L89+L106+L123+L140</f>
        <v>44.557142857142857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46198</v>
      </c>
      <c r="B2" s="295"/>
      <c r="C2" s="92" t="s">
        <v>41</v>
      </c>
      <c r="D2" s="93">
        <f>AVERAGE(N21,N38,N55,N72,N89,N106,N123,N140)</f>
        <v>667.09199247827144</v>
      </c>
      <c r="E2" s="93" t="s">
        <v>92</v>
      </c>
      <c r="F2" s="94">
        <f>F1/D1</f>
        <v>19.534108509785273</v>
      </c>
      <c r="G2" s="95" t="s">
        <v>93</v>
      </c>
      <c r="H2" s="96">
        <f>COUNT(H5:H140)</f>
        <v>9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1754</v>
      </c>
      <c r="G5" s="148">
        <f t="shared" ref="G5:G8" si="0">E5*F5</f>
        <v>44972.56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3212.0407952940755</v>
      </c>
      <c r="N5" s="152">
        <f>M5/L5</f>
        <v>321.20407952940752</v>
      </c>
      <c r="O5" s="154">
        <f>L5-I5</f>
        <v>0</v>
      </c>
      <c r="P5" s="155">
        <f>N5-K5</f>
        <v>-38.795920470592478</v>
      </c>
      <c r="Q5" s="156">
        <f>N5/K5</f>
        <v>0.89223355424835427</v>
      </c>
      <c r="R5" s="322">
        <f>Q21</f>
        <v>0.87779172777076386</v>
      </c>
      <c r="S5" s="157">
        <v>0.25</v>
      </c>
      <c r="T5" s="158">
        <v>0.27274305555555556</v>
      </c>
      <c r="U5" s="159"/>
      <c r="V5" s="160">
        <v>32.764216492575663</v>
      </c>
      <c r="W5" s="161"/>
      <c r="X5" s="162"/>
      <c r="Y5" s="325"/>
      <c r="Z5" s="326"/>
      <c r="AA5" s="115">
        <f>M5-J5</f>
        <v>-387.95920470592455</v>
      </c>
      <c r="AB5" s="156">
        <f>M5/J5</f>
        <v>0.89223355424835427</v>
      </c>
      <c r="AC5" s="327">
        <f>AB21</f>
        <v>0.87779172777076386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2968</v>
      </c>
      <c r="G6" s="103">
        <f t="shared" si="0"/>
        <v>87615.360000000001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3159.204098455436</v>
      </c>
      <c r="N6" s="106">
        <f>M6/L6</f>
        <v>287.20037258685784</v>
      </c>
      <c r="O6" s="108">
        <f>L6-I6</f>
        <v>0</v>
      </c>
      <c r="P6" s="109">
        <f>N6-K6</f>
        <v>-40.072354685869414</v>
      </c>
      <c r="Q6" s="110">
        <f>N6/K6</f>
        <v>0.87755669401539904</v>
      </c>
      <c r="R6" s="323"/>
      <c r="S6" s="47">
        <v>0.27569444444444441</v>
      </c>
      <c r="T6" s="48">
        <v>0.31483796296296296</v>
      </c>
      <c r="U6" s="111">
        <v>5</v>
      </c>
      <c r="V6" s="112">
        <v>56.368627809474212</v>
      </c>
      <c r="W6" s="113"/>
      <c r="X6" s="116"/>
      <c r="Y6" s="332"/>
      <c r="Z6" s="333"/>
      <c r="AA6" s="117">
        <f>M6-J6</f>
        <v>-440.795901544564</v>
      </c>
      <c r="AB6" s="110">
        <f>M6/J6</f>
        <v>0.87755669401539893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3384</v>
      </c>
      <c r="G7" s="103">
        <f t="shared" si="0"/>
        <v>101012.40000000001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3156.6949047971584</v>
      </c>
      <c r="N7" s="106">
        <f>M7/L7</f>
        <v>286.97226407246893</v>
      </c>
      <c r="O7" s="108">
        <f>L7-I7</f>
        <v>0</v>
      </c>
      <c r="P7" s="109">
        <f>N7-K7</f>
        <v>-40.300463200258321</v>
      </c>
      <c r="Q7" s="110">
        <f>N7/K7</f>
        <v>0.87685969577698841</v>
      </c>
      <c r="R7" s="323"/>
      <c r="S7" s="47">
        <v>0.31805555555555554</v>
      </c>
      <c r="T7" s="48">
        <v>0.36271990740740739</v>
      </c>
      <c r="U7" s="111">
        <v>4.6333333333333115</v>
      </c>
      <c r="V7" s="112">
        <v>64.320438345639502</v>
      </c>
      <c r="W7" s="113"/>
      <c r="X7" s="116"/>
      <c r="Y7" s="332"/>
      <c r="Z7" s="333"/>
      <c r="AA7" s="117">
        <f>M7-J7</f>
        <v>-443.30509520284158</v>
      </c>
      <c r="AB7" s="110">
        <f>M7/J7</f>
        <v>0.87685969577698841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1854</v>
      </c>
      <c r="G8" s="103">
        <f t="shared" si="0"/>
        <v>52968.78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3112.261081352327</v>
      </c>
      <c r="N8" s="106">
        <f>M8/L8</f>
        <v>259.35509011269392</v>
      </c>
      <c r="O8" s="108">
        <f>L8-I8</f>
        <v>0</v>
      </c>
      <c r="P8" s="109">
        <f>N8-K8</f>
        <v>-40.644909887306085</v>
      </c>
      <c r="Q8" s="110">
        <f>N8/K8</f>
        <v>0.86451696704231307</v>
      </c>
      <c r="R8" s="323"/>
      <c r="S8" s="47">
        <v>0.36666666666666664</v>
      </c>
      <c r="T8" s="48">
        <v>0.39148148148148143</v>
      </c>
      <c r="U8" s="111">
        <v>5.6833333333333158</v>
      </c>
      <c r="V8" s="112">
        <v>35.742502666795694</v>
      </c>
      <c r="W8" s="113"/>
      <c r="X8" s="116"/>
      <c r="Y8" s="332"/>
      <c r="Z8" s="333"/>
      <c r="AA8" s="117">
        <f>M8-J8</f>
        <v>-487.73891864767302</v>
      </c>
      <c r="AB8" s="110">
        <f>M8/J8</f>
        <v>0.86451696704231307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3160.0502199747498</v>
      </c>
      <c r="N21" s="138">
        <f>M21/L21</f>
        <v>287.27729272497726</v>
      </c>
      <c r="O21" s="139">
        <f>L21-I21</f>
        <v>0</v>
      </c>
      <c r="P21" s="140">
        <f>N21-K21</f>
        <v>-39.995434547749994</v>
      </c>
      <c r="Q21" s="141">
        <f>N21/K21</f>
        <v>0.87779172777076386</v>
      </c>
      <c r="R21" s="324"/>
      <c r="S21" s="142">
        <v>0.25</v>
      </c>
      <c r="T21" s="143">
        <v>0.44425925925925924</v>
      </c>
      <c r="U21" s="144"/>
      <c r="V21" s="166"/>
      <c r="W21" s="167"/>
      <c r="X21" s="138"/>
      <c r="Y21" s="354"/>
      <c r="Z21" s="355"/>
      <c r="AA21" s="168">
        <f>M21-J21</f>
        <v>-439.94978002525022</v>
      </c>
      <c r="AB21" s="141">
        <f>M21/J21</f>
        <v>0.87779172777076386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2776</v>
      </c>
      <c r="G22" s="148">
        <f t="shared" ref="G22:G24" si="5">E22*F22</f>
        <v>51439.280000000006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2987.2642811977144</v>
      </c>
      <c r="N22" s="152">
        <f>M22/L22</f>
        <v>995.75476039923808</v>
      </c>
      <c r="O22" s="154">
        <f>L22-I22</f>
        <v>0</v>
      </c>
      <c r="P22" s="155">
        <f>N22-K22</f>
        <v>-104.24523960076192</v>
      </c>
      <c r="Q22" s="156">
        <f>N22/K22</f>
        <v>0.9052316003629437</v>
      </c>
      <c r="R22" s="322">
        <f>Q38</f>
        <v>0.90574386678764796</v>
      </c>
      <c r="S22" s="157">
        <v>0.25</v>
      </c>
      <c r="T22" s="158">
        <v>0.28871527777777778</v>
      </c>
      <c r="U22" s="159"/>
      <c r="V22" s="112">
        <v>55.756700553196247</v>
      </c>
      <c r="W22" s="161"/>
      <c r="X22" s="162"/>
      <c r="Y22" s="325"/>
      <c r="Z22" s="326"/>
      <c r="AA22" s="115">
        <f>M22-J22</f>
        <v>-312.73571880228565</v>
      </c>
      <c r="AB22" s="156">
        <f>M22/J22</f>
        <v>0.9052316003629437</v>
      </c>
      <c r="AC22" s="327">
        <f>AB38</f>
        <v>0.90574386678764796</v>
      </c>
    </row>
    <row r="23" spans="1:29" ht="15.75" customHeight="1">
      <c r="A23" s="357"/>
      <c r="B23" s="100" t="s">
        <v>120</v>
      </c>
      <c r="C23" s="330" t="s">
        <v>125</v>
      </c>
      <c r="D23" s="331"/>
      <c r="E23" s="101">
        <v>22.28</v>
      </c>
      <c r="F23" s="102">
        <v>1180</v>
      </c>
      <c r="G23" s="103">
        <f t="shared" si="5"/>
        <v>26290.400000000001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2989.8</v>
      </c>
      <c r="N23" s="106">
        <f>M23/L23</f>
        <v>597.96</v>
      </c>
      <c r="O23" s="108">
        <f>L23-I23</f>
        <v>0</v>
      </c>
      <c r="P23" s="109">
        <f>N23-K23</f>
        <v>-62.039999999999964</v>
      </c>
      <c r="Q23" s="110">
        <f>N23/K23</f>
        <v>0.90600000000000003</v>
      </c>
      <c r="R23" s="323"/>
      <c r="S23" s="47">
        <v>0.29166666666666663</v>
      </c>
      <c r="T23" s="48">
        <v>0.30810185185185179</v>
      </c>
      <c r="U23" s="111">
        <v>5</v>
      </c>
      <c r="V23" s="112">
        <v>23.68051374673891</v>
      </c>
      <c r="W23" s="113"/>
      <c r="X23" s="116"/>
      <c r="Y23" s="332"/>
      <c r="Z23" s="333"/>
      <c r="AA23" s="117">
        <f>M23-J23</f>
        <v>-310.19999999999982</v>
      </c>
      <c r="AB23" s="110">
        <f>M23/J23</f>
        <v>0.90600000000000003</v>
      </c>
      <c r="AC23" s="328"/>
    </row>
    <row r="24" spans="1:29" ht="15.75" customHeight="1">
      <c r="A24" s="357"/>
      <c r="B24" s="100" t="s">
        <v>120</v>
      </c>
      <c r="C24" s="330" t="s">
        <v>126</v>
      </c>
      <c r="D24" s="331"/>
      <c r="E24" s="101">
        <v>17.89</v>
      </c>
      <c r="F24" s="102">
        <v>3106</v>
      </c>
      <c r="G24" s="103">
        <f t="shared" si="5"/>
        <v>55566.340000000004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2989.8</v>
      </c>
      <c r="N24" s="106">
        <f>M24/L24</f>
        <v>747.45</v>
      </c>
      <c r="O24" s="108">
        <f>L24-I24</f>
        <v>0</v>
      </c>
      <c r="P24" s="109">
        <f>N24-K24</f>
        <v>-77.549999999999955</v>
      </c>
      <c r="Q24" s="110">
        <f>N24/K24</f>
        <v>0.90600000000000003</v>
      </c>
      <c r="R24" s="323"/>
      <c r="S24" s="47">
        <v>0.3118055555555555</v>
      </c>
      <c r="T24" s="48">
        <v>0.35508101851851848</v>
      </c>
      <c r="U24" s="111">
        <v>5.333333333333341</v>
      </c>
      <c r="V24" s="112">
        <v>62.331928557094109</v>
      </c>
      <c r="W24" s="113"/>
      <c r="X24" s="116"/>
      <c r="Y24" s="332"/>
      <c r="Z24" s="333"/>
      <c r="AA24" s="117">
        <f>M24-J24</f>
        <v>-310.19999999999982</v>
      </c>
      <c r="AB24" s="110">
        <f>M24/J24</f>
        <v>0.90600000000000003</v>
      </c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2988.9547603992382</v>
      </c>
      <c r="N38" s="138">
        <f t="shared" ref="N38:N44" si="10">M38/L38</f>
        <v>747.23869009980956</v>
      </c>
      <c r="O38" s="139">
        <f t="shared" ref="O38:O44" si="11">L38-I38</f>
        <v>0</v>
      </c>
      <c r="P38" s="140">
        <f t="shared" ref="P38:P44" si="12">N38-K38</f>
        <v>-77.76130990019044</v>
      </c>
      <c r="Q38" s="141">
        <f t="shared" ref="Q38:Q44" si="13">N38/K38</f>
        <v>0.90574386678764796</v>
      </c>
      <c r="R38" s="324"/>
      <c r="S38" s="142">
        <v>0.25</v>
      </c>
      <c r="T38" s="143">
        <v>0.35508101851851848</v>
      </c>
      <c r="U38" s="144"/>
      <c r="V38" s="166"/>
      <c r="W38" s="99"/>
      <c r="X38" s="69"/>
      <c r="Y38" s="354"/>
      <c r="Z38" s="355"/>
      <c r="AA38" s="168">
        <f t="shared" ref="AA38:AA44" si="14">M38-J38</f>
        <v>-311.04523960076176</v>
      </c>
      <c r="AB38" s="141">
        <f t="shared" ref="AB38:AB44" si="15">M38/J38</f>
        <v>0.90574386678764796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127</v>
      </c>
      <c r="D39" s="321"/>
      <c r="E39" s="147">
        <v>25.2</v>
      </c>
      <c r="F39" s="97">
        <v>1612</v>
      </c>
      <c r="G39" s="148">
        <f t="shared" ref="G39:G44" si="16">E39*F39</f>
        <v>40622.400000000001</v>
      </c>
      <c r="H39" s="149"/>
      <c r="I39" s="150">
        <v>3</v>
      </c>
      <c r="J39" s="151">
        <v>3600</v>
      </c>
      <c r="K39" s="152">
        <f>J39/I39</f>
        <v>1200</v>
      </c>
      <c r="L39" s="153">
        <v>3</v>
      </c>
      <c r="M39" s="151">
        <f t="shared" ref="M39:M44" si="17">F39/V39*60</f>
        <v>3187.428895946739</v>
      </c>
      <c r="N39" s="152">
        <f t="shared" si="10"/>
        <v>1062.4762986489129</v>
      </c>
      <c r="O39" s="154">
        <f t="shared" si="11"/>
        <v>0</v>
      </c>
      <c r="P39" s="155">
        <f t="shared" si="12"/>
        <v>-137.52370135108708</v>
      </c>
      <c r="Q39" s="156">
        <f t="shared" si="13"/>
        <v>0.88539691554076072</v>
      </c>
      <c r="R39" s="322">
        <f>Q55</f>
        <v>0.88890658944655676</v>
      </c>
      <c r="S39" s="157">
        <v>0.25</v>
      </c>
      <c r="T39" s="158">
        <v>0.27106481481481481</v>
      </c>
      <c r="U39" s="159"/>
      <c r="V39" s="160">
        <v>30.344206304646669</v>
      </c>
      <c r="W39" s="161"/>
      <c r="X39" s="162"/>
      <c r="Y39" s="325"/>
      <c r="Z39" s="326"/>
      <c r="AA39" s="115">
        <f t="shared" si="14"/>
        <v>-412.57110405326102</v>
      </c>
      <c r="AB39" s="156">
        <f t="shared" si="15"/>
        <v>0.88539691554076083</v>
      </c>
      <c r="AC39" s="327">
        <f>AB55</f>
        <v>0.88890658944655676</v>
      </c>
    </row>
    <row r="40" spans="1:29" ht="15.75" customHeight="1">
      <c r="A40" s="318"/>
      <c r="B40" s="100" t="s">
        <v>120</v>
      </c>
      <c r="C40" s="330" t="s">
        <v>128</v>
      </c>
      <c r="D40" s="331"/>
      <c r="E40" s="101">
        <v>25.03</v>
      </c>
      <c r="F40" s="102">
        <v>1479</v>
      </c>
      <c r="G40" s="103">
        <f t="shared" si="16"/>
        <v>37019.370000000003</v>
      </c>
      <c r="H40" s="26"/>
      <c r="I40" s="104">
        <v>5</v>
      </c>
      <c r="J40" s="105">
        <v>3600</v>
      </c>
      <c r="K40" s="106">
        <f t="shared" ref="K40:K75" si="18">J40/I40</f>
        <v>720</v>
      </c>
      <c r="L40" s="107">
        <v>5</v>
      </c>
      <c r="M40" s="105">
        <f t="shared" si="17"/>
        <v>3191.6961676975407</v>
      </c>
      <c r="N40" s="106">
        <f t="shared" si="10"/>
        <v>638.33923353950809</v>
      </c>
      <c r="O40" s="108">
        <f t="shared" si="11"/>
        <v>0</v>
      </c>
      <c r="P40" s="109">
        <f t="shared" si="12"/>
        <v>-81.660766460491914</v>
      </c>
      <c r="Q40" s="110">
        <f t="shared" si="13"/>
        <v>0.88658226880487234</v>
      </c>
      <c r="R40" s="323"/>
      <c r="S40" s="47">
        <v>0.28125</v>
      </c>
      <c r="T40" s="48">
        <v>0.30055555555555558</v>
      </c>
      <c r="U40" s="111">
        <v>14.666666666666668</v>
      </c>
      <c r="V40" s="112">
        <v>27.803398361698129</v>
      </c>
      <c r="W40" s="113"/>
      <c r="X40" s="116"/>
      <c r="Y40" s="332"/>
      <c r="Z40" s="333"/>
      <c r="AA40" s="117">
        <f t="shared" si="14"/>
        <v>-408.30383230245934</v>
      </c>
      <c r="AB40" s="110">
        <f t="shared" si="15"/>
        <v>0.88658226880487245</v>
      </c>
      <c r="AC40" s="328"/>
    </row>
    <row r="41" spans="1:29" ht="15.75" customHeight="1">
      <c r="A41" s="318"/>
      <c r="B41" s="100" t="s">
        <v>120</v>
      </c>
      <c r="C41" s="330" t="s">
        <v>129</v>
      </c>
      <c r="D41" s="331"/>
      <c r="E41" s="101">
        <v>18.18</v>
      </c>
      <c r="F41" s="102">
        <v>1522</v>
      </c>
      <c r="G41" s="103">
        <f t="shared" si="16"/>
        <v>27669.96</v>
      </c>
      <c r="H41" s="26"/>
      <c r="I41" s="104">
        <v>3</v>
      </c>
      <c r="J41" s="105">
        <v>3600</v>
      </c>
      <c r="K41" s="106">
        <f t="shared" si="18"/>
        <v>1200</v>
      </c>
      <c r="L41" s="107">
        <v>3</v>
      </c>
      <c r="M41" s="105">
        <f t="shared" si="17"/>
        <v>3187.3459073571762</v>
      </c>
      <c r="N41" s="106">
        <f t="shared" si="10"/>
        <v>1062.4486357857254</v>
      </c>
      <c r="O41" s="108">
        <f t="shared" si="11"/>
        <v>0</v>
      </c>
      <c r="P41" s="109">
        <f t="shared" si="12"/>
        <v>-137.5513642142746</v>
      </c>
      <c r="Q41" s="110">
        <f t="shared" si="13"/>
        <v>0.88537386315477118</v>
      </c>
      <c r="R41" s="323"/>
      <c r="S41" s="47">
        <v>0.31041666666666667</v>
      </c>
      <c r="T41" s="48">
        <v>0.33031250000000001</v>
      </c>
      <c r="U41" s="111">
        <v>15</v>
      </c>
      <c r="V41" s="112">
        <v>28.650796824157378</v>
      </c>
      <c r="W41" s="113"/>
      <c r="X41" s="116"/>
      <c r="Y41" s="332"/>
      <c r="Z41" s="333"/>
      <c r="AA41" s="117">
        <f t="shared" si="14"/>
        <v>-412.6540926428238</v>
      </c>
      <c r="AB41" s="110">
        <f t="shared" si="15"/>
        <v>0.88537386315477118</v>
      </c>
      <c r="AC41" s="328"/>
    </row>
    <row r="42" spans="1:29" ht="15.75" customHeight="1">
      <c r="A42" s="318"/>
      <c r="B42" s="100" t="s">
        <v>120</v>
      </c>
      <c r="C42" s="330" t="s">
        <v>130</v>
      </c>
      <c r="D42" s="331"/>
      <c r="E42" s="101">
        <v>23.72</v>
      </c>
      <c r="F42" s="102">
        <v>1628</v>
      </c>
      <c r="G42" s="103">
        <f t="shared" si="16"/>
        <v>38616.159999999996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3195.551149484942</v>
      </c>
      <c r="N42" s="106">
        <f t="shared" si="10"/>
        <v>639.11022989698836</v>
      </c>
      <c r="O42" s="108">
        <f t="shared" si="11"/>
        <v>0</v>
      </c>
      <c r="P42" s="109">
        <f t="shared" si="12"/>
        <v>-80.889770103011642</v>
      </c>
      <c r="Q42" s="110">
        <f t="shared" si="13"/>
        <v>0.88765309707915052</v>
      </c>
      <c r="R42" s="323"/>
      <c r="S42" s="47">
        <v>0.34027777777777779</v>
      </c>
      <c r="T42" s="48">
        <v>0.36150462962962965</v>
      </c>
      <c r="U42" s="111">
        <v>15</v>
      </c>
      <c r="V42" s="112">
        <v>30.567496945165168</v>
      </c>
      <c r="W42" s="113"/>
      <c r="X42" s="116"/>
      <c r="Y42" s="332"/>
      <c r="Z42" s="333"/>
      <c r="AA42" s="117">
        <f t="shared" si="14"/>
        <v>-404.44885051505798</v>
      </c>
      <c r="AB42" s="110">
        <f t="shared" si="15"/>
        <v>0.88765309707915052</v>
      </c>
      <c r="AC42" s="328"/>
    </row>
    <row r="43" spans="1:29" ht="15.75" customHeight="1">
      <c r="A43" s="318"/>
      <c r="B43" s="100" t="s">
        <v>120</v>
      </c>
      <c r="C43" s="330" t="s">
        <v>131</v>
      </c>
      <c r="D43" s="331"/>
      <c r="E43" s="101">
        <v>14.28</v>
      </c>
      <c r="F43" s="102">
        <v>6657</v>
      </c>
      <c r="G43" s="103">
        <f t="shared" si="16"/>
        <v>95061.959999999992</v>
      </c>
      <c r="H43" s="13"/>
      <c r="I43" s="104">
        <v>3</v>
      </c>
      <c r="J43" s="105">
        <v>3600</v>
      </c>
      <c r="K43" s="106">
        <f t="shared" si="18"/>
        <v>1200</v>
      </c>
      <c r="L43" s="107">
        <v>3</v>
      </c>
      <c r="M43" s="105">
        <f t="shared" si="17"/>
        <v>3189.7240921512021</v>
      </c>
      <c r="N43" s="106">
        <f t="shared" si="10"/>
        <v>1063.2413640504008</v>
      </c>
      <c r="O43" s="108">
        <f t="shared" si="11"/>
        <v>0</v>
      </c>
      <c r="P43" s="109">
        <f t="shared" si="12"/>
        <v>-136.75863594959924</v>
      </c>
      <c r="Q43" s="110">
        <f t="shared" si="13"/>
        <v>0.88603447004200064</v>
      </c>
      <c r="R43" s="323"/>
      <c r="S43" s="47">
        <v>0.37152777777777779</v>
      </c>
      <c r="T43" s="48">
        <v>0.45848379629629632</v>
      </c>
      <c r="U43" s="111">
        <v>15</v>
      </c>
      <c r="V43" s="112">
        <v>125.22086188671719</v>
      </c>
      <c r="W43" s="113"/>
      <c r="X43" s="116"/>
      <c r="Y43" s="332"/>
      <c r="Z43" s="333"/>
      <c r="AA43" s="117">
        <f t="shared" si="14"/>
        <v>-410.27590784879794</v>
      </c>
      <c r="AB43" s="110">
        <f t="shared" si="15"/>
        <v>0.88603447004200053</v>
      </c>
      <c r="AC43" s="328"/>
    </row>
    <row r="44" spans="1:29" ht="15.75" customHeight="1">
      <c r="A44" s="318"/>
      <c r="B44" s="100" t="s">
        <v>120</v>
      </c>
      <c r="C44" s="330" t="s">
        <v>132</v>
      </c>
      <c r="D44" s="331"/>
      <c r="E44" s="101">
        <v>14.03</v>
      </c>
      <c r="F44" s="102">
        <v>4687</v>
      </c>
      <c r="G44" s="121">
        <f t="shared" si="16"/>
        <v>65758.61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2715.2921657400939</v>
      </c>
      <c r="N44" s="106">
        <f t="shared" si="10"/>
        <v>905.09738858003129</v>
      </c>
      <c r="O44" s="108">
        <f t="shared" si="11"/>
        <v>0</v>
      </c>
      <c r="P44" s="109">
        <f t="shared" si="12"/>
        <v>-94.902611419968707</v>
      </c>
      <c r="Q44" s="110">
        <f t="shared" si="13"/>
        <v>0.9050973885800313</v>
      </c>
      <c r="R44" s="323"/>
      <c r="S44" s="47">
        <v>0.46875000000000006</v>
      </c>
      <c r="T44" s="120">
        <v>0.5406712962962964</v>
      </c>
      <c r="U44" s="111">
        <v>14.783333333333379</v>
      </c>
      <c r="V44" s="112">
        <v>103.56896526578724</v>
      </c>
      <c r="W44" s="113"/>
      <c r="X44" s="116"/>
      <c r="Y44" s="332"/>
      <c r="Z44" s="333"/>
      <c r="AA44" s="117">
        <f t="shared" si="14"/>
        <v>-284.70783425990612</v>
      </c>
      <c r="AB44" s="110">
        <f t="shared" si="15"/>
        <v>0.9050973885800313</v>
      </c>
      <c r="AC44" s="328"/>
    </row>
    <row r="45" spans="1:29" ht="15.75" customHeight="1">
      <c r="A45" s="318"/>
      <c r="B45" s="100"/>
      <c r="C45" s="330"/>
      <c r="D45" s="33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3"/>
      <c r="S45" s="47"/>
      <c r="T45" s="120"/>
      <c r="U45" s="111"/>
      <c r="V45" s="112"/>
      <c r="W45" s="113"/>
      <c r="X45" s="116"/>
      <c r="Y45" s="332"/>
      <c r="Z45" s="333"/>
      <c r="AA45" s="117"/>
      <c r="AB45" s="110"/>
      <c r="AC45" s="328"/>
    </row>
    <row r="46" spans="1:29" ht="15.75" customHeight="1">
      <c r="A46" s="318"/>
      <c r="B46" s="100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47"/>
      <c r="T46" s="120"/>
      <c r="U46" s="111"/>
      <c r="V46" s="112"/>
      <c r="W46" s="113"/>
      <c r="X46" s="116"/>
      <c r="Y46" s="332"/>
      <c r="Z46" s="333"/>
      <c r="AA46" s="117"/>
      <c r="AB46" s="110"/>
      <c r="AC46" s="328"/>
    </row>
    <row r="47" spans="1:29" ht="15.75" customHeight="1">
      <c r="A47" s="318"/>
      <c r="B47" s="100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47"/>
      <c r="T47" s="120"/>
      <c r="U47" s="111"/>
      <c r="V47" s="112"/>
      <c r="W47" s="113"/>
      <c r="X47" s="116"/>
      <c r="Y47" s="332"/>
      <c r="Z47" s="333"/>
      <c r="AA47" s="117"/>
      <c r="AB47" s="110"/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3111.1730630629486</v>
      </c>
      <c r="N55" s="138">
        <f t="shared" ref="N55:N61" si="22">M55/L55</f>
        <v>848.50174447171332</v>
      </c>
      <c r="O55" s="139">
        <f t="shared" ref="O55:O61" si="23">L55-I55</f>
        <v>0</v>
      </c>
      <c r="P55" s="140">
        <f t="shared" ref="P55:P61" si="24">N55-K55</f>
        <v>-106.04371007374129</v>
      </c>
      <c r="Q55" s="141">
        <f t="shared" ref="Q55:Q61" si="25">N55/K55</f>
        <v>0.88890658944655676</v>
      </c>
      <c r="R55" s="324"/>
      <c r="S55" s="142">
        <v>0.25</v>
      </c>
      <c r="T55" s="143">
        <v>0.5406712962962964</v>
      </c>
      <c r="U55" s="144"/>
      <c r="V55" s="166"/>
      <c r="W55" s="99"/>
      <c r="X55" s="69"/>
      <c r="Y55" s="354"/>
      <c r="Z55" s="355"/>
      <c r="AA55" s="168">
        <f t="shared" ref="AA55:AA61" si="26">M55-J55</f>
        <v>-388.82693693705141</v>
      </c>
      <c r="AB55" s="141">
        <f t="shared" ref="AB55:AB61" si="27">M55/J55</f>
        <v>0.88890658944655676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133</v>
      </c>
      <c r="D56" s="321"/>
      <c r="E56" s="147">
        <v>17.07</v>
      </c>
      <c r="F56" s="97">
        <v>3114</v>
      </c>
      <c r="G56" s="148">
        <f t="shared" ref="G56:G61" si="28">E56*F56</f>
        <v>53155.98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2977.4488102369737</v>
      </c>
      <c r="N56" s="152">
        <f t="shared" si="22"/>
        <v>992.48293674565787</v>
      </c>
      <c r="O56" s="154">
        <f t="shared" si="23"/>
        <v>0</v>
      </c>
      <c r="P56" s="155">
        <f t="shared" si="24"/>
        <v>-107.51706325434213</v>
      </c>
      <c r="Q56" s="156">
        <f t="shared" si="25"/>
        <v>0.90225721522332536</v>
      </c>
      <c r="R56" s="322">
        <f>Q72</f>
        <v>0.88978987020076616</v>
      </c>
      <c r="S56" s="157">
        <v>0.25</v>
      </c>
      <c r="T56" s="158">
        <v>0.29357638888888887</v>
      </c>
      <c r="U56" s="159"/>
      <c r="V56" s="160">
        <v>62.751708562582976</v>
      </c>
      <c r="W56" s="158"/>
      <c r="X56" s="169"/>
      <c r="Y56" s="325"/>
      <c r="Z56" s="326"/>
      <c r="AA56" s="115">
        <f t="shared" si="26"/>
        <v>-322.55118976302629</v>
      </c>
      <c r="AB56" s="156">
        <f t="shared" si="27"/>
        <v>0.90225721522332536</v>
      </c>
      <c r="AC56" s="327">
        <f>AB72</f>
        <v>0.88978987020076616</v>
      </c>
    </row>
    <row r="57" spans="1:29" ht="15.75" customHeight="1">
      <c r="A57" s="357"/>
      <c r="B57" s="100" t="s">
        <v>120</v>
      </c>
      <c r="C57" s="330" t="s">
        <v>134</v>
      </c>
      <c r="D57" s="331"/>
      <c r="E57" s="101">
        <v>20.72</v>
      </c>
      <c r="F57" s="102">
        <v>2995</v>
      </c>
      <c r="G57" s="103">
        <f t="shared" si="28"/>
        <v>62056.399999999994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3199.3579821693857</v>
      </c>
      <c r="N57" s="106">
        <f t="shared" si="22"/>
        <v>1066.4526607231285</v>
      </c>
      <c r="O57" s="108">
        <f t="shared" si="23"/>
        <v>0</v>
      </c>
      <c r="P57" s="109">
        <f t="shared" si="24"/>
        <v>-133.54733927687153</v>
      </c>
      <c r="Q57" s="110">
        <f t="shared" si="25"/>
        <v>0.88871055060260706</v>
      </c>
      <c r="R57" s="323"/>
      <c r="S57" s="47">
        <v>0.30347222222222225</v>
      </c>
      <c r="T57" s="48">
        <v>0.34247685185185189</v>
      </c>
      <c r="U57" s="111">
        <v>15</v>
      </c>
      <c r="V57" s="112">
        <v>56.167518921452796</v>
      </c>
      <c r="W57" s="113"/>
      <c r="X57" s="13"/>
      <c r="Y57" s="332"/>
      <c r="Z57" s="333"/>
      <c r="AA57" s="117">
        <f t="shared" si="26"/>
        <v>-400.64201783061435</v>
      </c>
      <c r="AB57" s="110">
        <f t="shared" si="27"/>
        <v>0.88871055060260717</v>
      </c>
      <c r="AC57" s="328"/>
    </row>
    <row r="58" spans="1:29" ht="15.75" customHeight="1">
      <c r="A58" s="357"/>
      <c r="B58" s="100" t="s">
        <v>120</v>
      </c>
      <c r="C58" s="330" t="s">
        <v>135</v>
      </c>
      <c r="D58" s="331"/>
      <c r="E58" s="101">
        <v>24.82</v>
      </c>
      <c r="F58" s="102">
        <v>1833</v>
      </c>
      <c r="G58" s="103">
        <f t="shared" si="28"/>
        <v>45495.06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3196.8233287546209</v>
      </c>
      <c r="N58" s="106">
        <f t="shared" si="22"/>
        <v>639.36466575092413</v>
      </c>
      <c r="O58" s="108">
        <f t="shared" si="23"/>
        <v>0</v>
      </c>
      <c r="P58" s="109">
        <f t="shared" si="24"/>
        <v>-80.635334249075868</v>
      </c>
      <c r="Q58" s="110">
        <f t="shared" si="25"/>
        <v>0.88800648020961681</v>
      </c>
      <c r="R58" s="323"/>
      <c r="S58" s="47">
        <v>0.3527777777777778</v>
      </c>
      <c r="T58" s="48">
        <v>0.37666666666666671</v>
      </c>
      <c r="U58" s="111">
        <v>14.833333333333307</v>
      </c>
      <c r="V58" s="112">
        <v>34.402902096827681</v>
      </c>
      <c r="W58" s="113"/>
      <c r="X58" s="13"/>
      <c r="Y58" s="332"/>
      <c r="Z58" s="333"/>
      <c r="AA58" s="117">
        <f t="shared" si="26"/>
        <v>-403.17667124537911</v>
      </c>
      <c r="AB58" s="110">
        <f t="shared" si="27"/>
        <v>0.88800648020961692</v>
      </c>
      <c r="AC58" s="328"/>
    </row>
    <row r="59" spans="1:29" ht="15.75" customHeight="1">
      <c r="A59" s="357"/>
      <c r="B59" s="100" t="s">
        <v>120</v>
      </c>
      <c r="C59" s="330" t="s">
        <v>136</v>
      </c>
      <c r="D59" s="331"/>
      <c r="E59" s="101">
        <v>18.18</v>
      </c>
      <c r="F59" s="102">
        <v>2332</v>
      </c>
      <c r="G59" s="103">
        <f t="shared" si="28"/>
        <v>42395.76</v>
      </c>
      <c r="H59" s="26"/>
      <c r="I59" s="104">
        <v>3</v>
      </c>
      <c r="J59" s="105">
        <v>3600</v>
      </c>
      <c r="K59" s="106">
        <f t="shared" si="18"/>
        <v>1200</v>
      </c>
      <c r="L59" s="107">
        <v>3</v>
      </c>
      <c r="M59" s="105">
        <f t="shared" si="29"/>
        <v>3194.1582864460011</v>
      </c>
      <c r="N59" s="106">
        <f t="shared" si="22"/>
        <v>1064.7194288153337</v>
      </c>
      <c r="O59" s="108">
        <f t="shared" si="23"/>
        <v>0</v>
      </c>
      <c r="P59" s="109">
        <f t="shared" si="24"/>
        <v>-135.28057118466631</v>
      </c>
      <c r="Q59" s="110">
        <f t="shared" si="25"/>
        <v>0.88726619067944479</v>
      </c>
      <c r="R59" s="323"/>
      <c r="S59" s="47">
        <v>0.38680555555555557</v>
      </c>
      <c r="T59" s="48">
        <v>0.41722222222222222</v>
      </c>
      <c r="U59" s="111">
        <v>14.599999999999964</v>
      </c>
      <c r="V59" s="112">
        <v>43.804967522659254</v>
      </c>
      <c r="W59" s="113"/>
      <c r="X59" s="116"/>
      <c r="Y59" s="332"/>
      <c r="Z59" s="333"/>
      <c r="AA59" s="117">
        <f t="shared" si="26"/>
        <v>-405.84171355399894</v>
      </c>
      <c r="AB59" s="110">
        <f t="shared" si="27"/>
        <v>0.88726619067944479</v>
      </c>
      <c r="AC59" s="328"/>
    </row>
    <row r="60" spans="1:29" ht="15.75" customHeight="1">
      <c r="A60" s="358"/>
      <c r="B60" s="100" t="s">
        <v>120</v>
      </c>
      <c r="C60" s="330" t="s">
        <v>137</v>
      </c>
      <c r="D60" s="331"/>
      <c r="E60" s="101">
        <v>30</v>
      </c>
      <c r="F60" s="102">
        <v>2442</v>
      </c>
      <c r="G60" s="103">
        <f t="shared" si="28"/>
        <v>73260</v>
      </c>
      <c r="H60" s="13"/>
      <c r="I60" s="104">
        <v>4</v>
      </c>
      <c r="J60" s="105">
        <v>3600</v>
      </c>
      <c r="K60" s="106">
        <f t="shared" si="18"/>
        <v>900</v>
      </c>
      <c r="L60" s="107">
        <v>4</v>
      </c>
      <c r="M60" s="105">
        <f t="shared" si="29"/>
        <v>3191.4000000000028</v>
      </c>
      <c r="N60" s="106">
        <f t="shared" si="22"/>
        <v>797.8500000000007</v>
      </c>
      <c r="O60" s="108">
        <f t="shared" si="23"/>
        <v>0</v>
      </c>
      <c r="P60" s="109">
        <f t="shared" si="24"/>
        <v>-102.1499999999993</v>
      </c>
      <c r="Q60" s="110">
        <f t="shared" si="25"/>
        <v>0.88650000000000073</v>
      </c>
      <c r="R60" s="323"/>
      <c r="S60" s="47">
        <v>0.42708333333333337</v>
      </c>
      <c r="T60" s="48">
        <v>0.45895833333333336</v>
      </c>
      <c r="U60" s="111">
        <v>15</v>
      </c>
      <c r="V60" s="112">
        <v>45.910885504794095</v>
      </c>
      <c r="W60" s="113"/>
      <c r="X60" s="116"/>
      <c r="Y60" s="332"/>
      <c r="Z60" s="333"/>
      <c r="AA60" s="117">
        <f t="shared" si="26"/>
        <v>-408.59999999999718</v>
      </c>
      <c r="AB60" s="110">
        <f t="shared" si="27"/>
        <v>0.88650000000000073</v>
      </c>
      <c r="AC60" s="328"/>
    </row>
    <row r="61" spans="1:29" ht="15.75" customHeight="1">
      <c r="A61" s="358"/>
      <c r="B61" s="100" t="s">
        <v>120</v>
      </c>
      <c r="C61" s="330" t="s">
        <v>138</v>
      </c>
      <c r="D61" s="331"/>
      <c r="E61" s="101">
        <v>16.66</v>
      </c>
      <c r="F61" s="102">
        <v>5509</v>
      </c>
      <c r="G61" s="121">
        <f t="shared" si="28"/>
        <v>91779.94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3193.3358276693357</v>
      </c>
      <c r="N61" s="106">
        <f t="shared" si="22"/>
        <v>638.66716553386709</v>
      </c>
      <c r="O61" s="108">
        <f t="shared" si="23"/>
        <v>0</v>
      </c>
      <c r="P61" s="109">
        <f t="shared" si="24"/>
        <v>-81.332834466132908</v>
      </c>
      <c r="Q61" s="110">
        <f t="shared" si="25"/>
        <v>0.88703772990814878</v>
      </c>
      <c r="R61" s="323"/>
      <c r="S61" s="47">
        <v>0.46875000000000006</v>
      </c>
      <c r="T61" s="120">
        <v>0.54062500000000002</v>
      </c>
      <c r="U61" s="111">
        <v>15</v>
      </c>
      <c r="V61" s="112">
        <v>103.50931372014369</v>
      </c>
      <c r="W61" s="113"/>
      <c r="X61" s="50"/>
      <c r="Y61" s="332"/>
      <c r="Z61" s="333"/>
      <c r="AA61" s="117">
        <f t="shared" si="26"/>
        <v>-406.66417233066431</v>
      </c>
      <c r="AB61" s="110">
        <f t="shared" si="27"/>
        <v>0.88703772990814878</v>
      </c>
      <c r="AC61" s="328"/>
    </row>
    <row r="62" spans="1:29" ht="15.75" customHeight="1">
      <c r="A62" s="358"/>
      <c r="B62" s="100"/>
      <c r="C62" s="330"/>
      <c r="D62" s="331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3"/>
      <c r="S62" s="47"/>
      <c r="T62" s="120"/>
      <c r="U62" s="111"/>
      <c r="V62" s="112"/>
      <c r="W62" s="113"/>
      <c r="X62" s="116"/>
      <c r="Y62" s="332"/>
      <c r="Z62" s="333"/>
      <c r="AA62" s="117"/>
      <c r="AB62" s="110"/>
      <c r="AC62" s="328"/>
    </row>
    <row r="63" spans="1:29" ht="15.75" customHeight="1">
      <c r="A63" s="358"/>
      <c r="B63" s="100"/>
      <c r="C63" s="330"/>
      <c r="D63" s="33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3"/>
      <c r="S63" s="47"/>
      <c r="T63" s="120"/>
      <c r="U63" s="111"/>
      <c r="V63" s="112"/>
      <c r="W63" s="113"/>
      <c r="X63" s="116"/>
      <c r="Y63" s="332"/>
      <c r="Z63" s="333"/>
      <c r="AA63" s="117"/>
      <c r="AB63" s="110"/>
      <c r="AC63" s="328"/>
    </row>
    <row r="64" spans="1:29" ht="15.75" customHeight="1">
      <c r="A64" s="358"/>
      <c r="B64" s="100"/>
      <c r="C64" s="330"/>
      <c r="D64" s="33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26"/>
      <c r="X64" s="127"/>
      <c r="Y64" s="332"/>
      <c r="Z64" s="333"/>
      <c r="AA64" s="117"/>
      <c r="AB64" s="110"/>
      <c r="AC64" s="328"/>
    </row>
    <row r="65" spans="1:29" ht="15.75" customHeight="1">
      <c r="A65" s="358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30">AVERAGE(I56:I71)</f>
        <v>3.8333333333333335</v>
      </c>
      <c r="J72" s="137">
        <f t="shared" si="30"/>
        <v>3550</v>
      </c>
      <c r="K72" s="138">
        <f t="shared" ref="K72" si="31">J72/I72</f>
        <v>926.08695652173913</v>
      </c>
      <c r="L72" s="136">
        <f t="shared" ref="L72:M72" si="32">AVERAGE(L56:L71)</f>
        <v>3.8333333333333335</v>
      </c>
      <c r="M72" s="137">
        <f t="shared" si="32"/>
        <v>3158.7540392127198</v>
      </c>
      <c r="N72" s="138">
        <f>M72/L72</f>
        <v>824.02279283810083</v>
      </c>
      <c r="O72" s="139">
        <f>L72-I72</f>
        <v>0</v>
      </c>
      <c r="P72" s="140">
        <f>N72-K72</f>
        <v>-102.0641636836383</v>
      </c>
      <c r="Q72" s="141">
        <f>N72/K72</f>
        <v>0.88978987020076616</v>
      </c>
      <c r="R72" s="324"/>
      <c r="S72" s="142">
        <v>0.25</v>
      </c>
      <c r="T72" s="143">
        <v>0.54062500000000002</v>
      </c>
      <c r="U72" s="144"/>
      <c r="V72" s="166"/>
      <c r="W72" s="167"/>
      <c r="X72" s="138"/>
      <c r="Y72" s="354"/>
      <c r="Z72" s="355"/>
      <c r="AA72" s="168">
        <f>M72-J72</f>
        <v>-391.24596078728018</v>
      </c>
      <c r="AB72" s="141">
        <f>M72/J72</f>
        <v>0.88978987020076616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1491</v>
      </c>
      <c r="G73" s="148">
        <f t="shared" ref="G73:G75" si="33">E73*F73</f>
        <v>42597.87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3109.8121635433986</v>
      </c>
      <c r="N73" s="152">
        <f>M73/L73</f>
        <v>259.15101362861657</v>
      </c>
      <c r="O73" s="154">
        <f>L73-I73</f>
        <v>0</v>
      </c>
      <c r="P73" s="155">
        <f>N73-K73</f>
        <v>-40.848986371383432</v>
      </c>
      <c r="Q73" s="156">
        <f>N73/K73</f>
        <v>0.86383671209538859</v>
      </c>
      <c r="R73" s="322">
        <f>Q89</f>
        <v>0.88297891358509673</v>
      </c>
      <c r="S73" s="157">
        <v>0.70833333333333337</v>
      </c>
      <c r="T73" s="158">
        <v>0.7283101851851852</v>
      </c>
      <c r="U73" s="159"/>
      <c r="V73" s="160">
        <v>28.767010769572337</v>
      </c>
      <c r="W73" s="158"/>
      <c r="X73" s="169"/>
      <c r="Y73" s="325"/>
      <c r="Z73" s="326"/>
      <c r="AA73" s="115">
        <f>M73-J73</f>
        <v>-490.18783645660142</v>
      </c>
      <c r="AB73" s="156">
        <f>M73/J73</f>
        <v>0.86383671209538848</v>
      </c>
      <c r="AC73" s="327">
        <f>AB89</f>
        <v>0.88297891358509673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551</v>
      </c>
      <c r="G74" s="103">
        <f t="shared" si="33"/>
        <v>11251.42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3262.0237684264034</v>
      </c>
      <c r="N74" s="106">
        <f>M74/L74</f>
        <v>250.92490526356949</v>
      </c>
      <c r="O74" s="108">
        <f>L74-I74</f>
        <v>0</v>
      </c>
      <c r="P74" s="109">
        <f>N74-K74</f>
        <v>-25.99817165950742</v>
      </c>
      <c r="Q74" s="110">
        <f>N74/K74</f>
        <v>0.90611771345177872</v>
      </c>
      <c r="R74" s="323"/>
      <c r="S74" s="47">
        <v>0.73194444444444451</v>
      </c>
      <c r="T74" s="48">
        <v>0.73898148148148157</v>
      </c>
      <c r="U74" s="111">
        <v>5.2333333333334053</v>
      </c>
      <c r="V74" s="112">
        <v>10.134812725766283</v>
      </c>
      <c r="W74" s="113"/>
      <c r="X74" s="13"/>
      <c r="Y74" s="332"/>
      <c r="Z74" s="333"/>
      <c r="AA74" s="117">
        <f>M74-J74</f>
        <v>-337.97623157359658</v>
      </c>
      <c r="AB74" s="110">
        <f>M74/J74</f>
        <v>0.90611771345177872</v>
      </c>
      <c r="AC74" s="328"/>
    </row>
    <row r="75" spans="1:29" ht="15.75" customHeight="1">
      <c r="A75" s="318"/>
      <c r="B75" s="100" t="s">
        <v>120</v>
      </c>
      <c r="C75" s="330" t="s">
        <v>142</v>
      </c>
      <c r="D75" s="331"/>
      <c r="E75" s="101">
        <v>18.920000000000002</v>
      </c>
      <c r="F75" s="102">
        <v>3874</v>
      </c>
      <c r="G75" s="103">
        <f t="shared" si="33"/>
        <v>73296.08</v>
      </c>
      <c r="H75" s="26"/>
      <c r="I75" s="104">
        <v>6</v>
      </c>
      <c r="J75" s="105">
        <v>3600</v>
      </c>
      <c r="K75" s="106">
        <f t="shared" si="18"/>
        <v>600</v>
      </c>
      <c r="L75" s="107">
        <v>6</v>
      </c>
      <c r="M75" s="105">
        <f>F75/V75*60</f>
        <v>3164.3363347492427</v>
      </c>
      <c r="N75" s="106">
        <f>M75/L75</f>
        <v>527.38938912487379</v>
      </c>
      <c r="O75" s="108">
        <f>L75-I75</f>
        <v>0</v>
      </c>
      <c r="P75" s="109">
        <f>N75-K75</f>
        <v>-72.610610875126213</v>
      </c>
      <c r="Q75" s="110">
        <f>N75/K75</f>
        <v>0.87898231520812298</v>
      </c>
      <c r="R75" s="323"/>
      <c r="S75" s="47">
        <v>0.74305555555555558</v>
      </c>
      <c r="T75" s="48">
        <v>0.7940625</v>
      </c>
      <c r="U75" s="111">
        <v>5.8666666666665712</v>
      </c>
      <c r="V75" s="112">
        <v>73.456161232753303</v>
      </c>
      <c r="W75" s="113"/>
      <c r="X75" s="13"/>
      <c r="Y75" s="332"/>
      <c r="Z75" s="333"/>
      <c r="AA75" s="117">
        <f>M75-J75</f>
        <v>-435.66366525075728</v>
      </c>
      <c r="AB75" s="110">
        <f>M75/J75</f>
        <v>0.87898231520812298</v>
      </c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4">AVERAGE(I73:I88)</f>
        <v>10.333333333333334</v>
      </c>
      <c r="J89" s="137">
        <f t="shared" si="34"/>
        <v>3600</v>
      </c>
      <c r="K89" s="138">
        <f t="shared" ref="K89" si="35">J89/I89</f>
        <v>348.38709677419354</v>
      </c>
      <c r="L89" s="136">
        <f t="shared" ref="L89:M89" si="36">AVERAGE(L73:L88)</f>
        <v>10.333333333333334</v>
      </c>
      <c r="M89" s="137">
        <f t="shared" si="36"/>
        <v>3178.7240889063482</v>
      </c>
      <c r="N89" s="138">
        <f t="shared" ref="N89:N94" si="37">M89/L89</f>
        <v>307.61846021674336</v>
      </c>
      <c r="O89" s="139">
        <f t="shared" ref="O89:O94" si="38">L89-I89</f>
        <v>0</v>
      </c>
      <c r="P89" s="140">
        <f t="shared" ref="P89:P94" si="39">N89-K89</f>
        <v>-40.768636557450179</v>
      </c>
      <c r="Q89" s="141">
        <f t="shared" ref="Q89:Q94" si="40">N89/K89</f>
        <v>0.88297891358509673</v>
      </c>
      <c r="R89" s="324"/>
      <c r="S89" s="142">
        <v>0.70833333333333337</v>
      </c>
      <c r="T89" s="143">
        <v>0.7940625</v>
      </c>
      <c r="U89" s="144"/>
      <c r="V89" s="166"/>
      <c r="W89" s="167"/>
      <c r="X89" s="138"/>
      <c r="Y89" s="354"/>
      <c r="Z89" s="355"/>
      <c r="AA89" s="168">
        <f t="shared" ref="AA89:AA94" si="41">M89-J89</f>
        <v>-421.27591109365176</v>
      </c>
      <c r="AB89" s="141">
        <f t="shared" ref="AB89:AB94" si="42">M89/J89</f>
        <v>0.88297891358509673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148</v>
      </c>
      <c r="D90" s="321"/>
      <c r="E90" s="147">
        <v>24.54</v>
      </c>
      <c r="F90" s="97">
        <v>1521</v>
      </c>
      <c r="G90" s="148">
        <f t="shared" ref="G90:G94" si="43">E90*F90</f>
        <v>37325.339999999997</v>
      </c>
      <c r="H90" s="149"/>
      <c r="I90" s="150">
        <v>4</v>
      </c>
      <c r="J90" s="151">
        <v>3000</v>
      </c>
      <c r="K90" s="152">
        <f>J90/I90</f>
        <v>750</v>
      </c>
      <c r="L90" s="153">
        <v>4</v>
      </c>
      <c r="M90" s="151">
        <f>F90/V90*60</f>
        <v>2709.9757488864625</v>
      </c>
      <c r="N90" s="152">
        <f t="shared" si="37"/>
        <v>677.49393722161562</v>
      </c>
      <c r="O90" s="154">
        <f t="shared" si="38"/>
        <v>0</v>
      </c>
      <c r="P90" s="155">
        <f t="shared" si="39"/>
        <v>-72.506062778384376</v>
      </c>
      <c r="Q90" s="156">
        <f t="shared" si="40"/>
        <v>0.90332524962882088</v>
      </c>
      <c r="R90" s="322">
        <f>Q106</f>
        <v>0.90510950309399851</v>
      </c>
      <c r="S90" s="157">
        <v>0.70833333333333337</v>
      </c>
      <c r="T90" s="158">
        <v>0.73171296296296295</v>
      </c>
      <c r="U90" s="159"/>
      <c r="V90" s="160">
        <v>33.675578107110006</v>
      </c>
      <c r="W90" s="161"/>
      <c r="X90" s="162"/>
      <c r="Y90" s="325"/>
      <c r="Z90" s="326"/>
      <c r="AA90" s="115">
        <f t="shared" si="41"/>
        <v>-290.0242511135375</v>
      </c>
      <c r="AB90" s="156">
        <f t="shared" si="42"/>
        <v>0.90332524962882088</v>
      </c>
      <c r="AC90" s="327">
        <f>AB106</f>
        <v>0.90510950309399851</v>
      </c>
    </row>
    <row r="91" spans="1:29" ht="15.75" customHeight="1">
      <c r="A91" s="357"/>
      <c r="B91" s="100" t="s">
        <v>120</v>
      </c>
      <c r="C91" s="330" t="s">
        <v>149</v>
      </c>
      <c r="D91" s="331"/>
      <c r="E91" s="101">
        <v>23.27</v>
      </c>
      <c r="F91" s="102">
        <v>912</v>
      </c>
      <c r="G91" s="103">
        <f t="shared" si="43"/>
        <v>21222.239999999998</v>
      </c>
      <c r="H91" s="26"/>
      <c r="I91" s="104">
        <v>5</v>
      </c>
      <c r="J91" s="105">
        <v>3000</v>
      </c>
      <c r="K91" s="106">
        <f t="shared" ref="K91:K137" si="44">J91/I91</f>
        <v>600</v>
      </c>
      <c r="L91" s="107">
        <v>5</v>
      </c>
      <c r="M91" s="105">
        <f>F91/V91*60</f>
        <v>2708.0498421626839</v>
      </c>
      <c r="N91" s="106">
        <f t="shared" si="37"/>
        <v>541.60996843253679</v>
      </c>
      <c r="O91" s="108">
        <f t="shared" si="38"/>
        <v>0</v>
      </c>
      <c r="P91" s="109">
        <f t="shared" si="39"/>
        <v>-58.390031567463211</v>
      </c>
      <c r="Q91" s="110">
        <f t="shared" si="40"/>
        <v>0.90268328072089465</v>
      </c>
      <c r="R91" s="323"/>
      <c r="S91" s="47">
        <v>0.73472222222222228</v>
      </c>
      <c r="T91" s="48">
        <v>0.74875000000000003</v>
      </c>
      <c r="U91" s="111">
        <v>5</v>
      </c>
      <c r="V91" s="112">
        <v>20.206422772595609</v>
      </c>
      <c r="W91" s="113"/>
      <c r="X91" s="116"/>
      <c r="Y91" s="332"/>
      <c r="Z91" s="333"/>
      <c r="AA91" s="117">
        <f t="shared" si="41"/>
        <v>-291.95015783731606</v>
      </c>
      <c r="AB91" s="110">
        <f t="shared" si="42"/>
        <v>0.90268328072089465</v>
      </c>
      <c r="AC91" s="328"/>
    </row>
    <row r="92" spans="1:29" ht="15.75" customHeight="1">
      <c r="A92" s="357"/>
      <c r="B92" s="100" t="s">
        <v>120</v>
      </c>
      <c r="C92" s="330" t="s">
        <v>145</v>
      </c>
      <c r="D92" s="331"/>
      <c r="E92" s="101">
        <v>17.22</v>
      </c>
      <c r="F92" s="102">
        <v>1065</v>
      </c>
      <c r="G92" s="103">
        <f t="shared" si="43"/>
        <v>18339.3</v>
      </c>
      <c r="H92" s="26"/>
      <c r="I92" s="104">
        <v>3</v>
      </c>
      <c r="J92" s="105">
        <v>3300</v>
      </c>
      <c r="K92" s="106">
        <f t="shared" si="44"/>
        <v>1100</v>
      </c>
      <c r="L92" s="107">
        <v>3</v>
      </c>
      <c r="M92" s="105">
        <f>F92/V92*60</f>
        <v>2993.6155081454299</v>
      </c>
      <c r="N92" s="106">
        <f t="shared" si="37"/>
        <v>997.87183604847667</v>
      </c>
      <c r="O92" s="108">
        <f t="shared" si="38"/>
        <v>0</v>
      </c>
      <c r="P92" s="109">
        <f t="shared" si="39"/>
        <v>-102.12816395152333</v>
      </c>
      <c r="Q92" s="110">
        <f t="shared" si="40"/>
        <v>0.90715621458952422</v>
      </c>
      <c r="R92" s="323"/>
      <c r="S92" s="47">
        <v>0.75208333333333333</v>
      </c>
      <c r="T92" s="48">
        <v>0.76689814814814816</v>
      </c>
      <c r="U92" s="111">
        <v>4.799999999999951</v>
      </c>
      <c r="V92" s="112">
        <v>21.345426567350525</v>
      </c>
      <c r="W92" s="113"/>
      <c r="X92" s="116"/>
      <c r="Y92" s="332"/>
      <c r="Z92" s="333"/>
      <c r="AA92" s="117">
        <f t="shared" si="41"/>
        <v>-306.38449185457011</v>
      </c>
      <c r="AB92" s="110">
        <f t="shared" si="42"/>
        <v>0.90715621458952422</v>
      </c>
      <c r="AC92" s="328"/>
    </row>
    <row r="93" spans="1:29" ht="15.75" customHeight="1">
      <c r="A93" s="357"/>
      <c r="B93" s="100" t="s">
        <v>120</v>
      </c>
      <c r="C93" s="330" t="s">
        <v>146</v>
      </c>
      <c r="D93" s="331"/>
      <c r="E93" s="101">
        <v>22.28</v>
      </c>
      <c r="F93" s="102">
        <v>1680</v>
      </c>
      <c r="G93" s="103">
        <f t="shared" si="43"/>
        <v>37430.400000000001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2989.7999999999997</v>
      </c>
      <c r="N93" s="106">
        <f t="shared" si="37"/>
        <v>597.95999999999992</v>
      </c>
      <c r="O93" s="108">
        <f t="shared" si="38"/>
        <v>0</v>
      </c>
      <c r="P93" s="109">
        <f t="shared" si="39"/>
        <v>-62.040000000000077</v>
      </c>
      <c r="Q93" s="110">
        <f t="shared" si="40"/>
        <v>0.90599999999999992</v>
      </c>
      <c r="R93" s="323"/>
      <c r="S93" s="47">
        <v>0.77083333333333326</v>
      </c>
      <c r="T93" s="48">
        <v>0.79423611111111103</v>
      </c>
      <c r="U93" s="111">
        <v>5.66666666666654</v>
      </c>
      <c r="V93" s="112">
        <v>33.714629741119808</v>
      </c>
      <c r="W93" s="113"/>
      <c r="X93" s="116"/>
      <c r="Y93" s="332"/>
      <c r="Z93" s="333"/>
      <c r="AA93" s="117">
        <f t="shared" si="41"/>
        <v>-310.20000000000027</v>
      </c>
      <c r="AB93" s="110">
        <f t="shared" si="42"/>
        <v>0.90599999999999992</v>
      </c>
      <c r="AC93" s="328"/>
    </row>
    <row r="94" spans="1:29" ht="15.75" customHeight="1">
      <c r="A94" s="358"/>
      <c r="B94" s="100" t="s">
        <v>120</v>
      </c>
      <c r="C94" s="330" t="s">
        <v>147</v>
      </c>
      <c r="D94" s="331"/>
      <c r="E94" s="101">
        <v>17.89</v>
      </c>
      <c r="F94" s="102">
        <v>4740</v>
      </c>
      <c r="G94" s="103">
        <f t="shared" si="43"/>
        <v>84798.6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2989.8</v>
      </c>
      <c r="N94" s="106">
        <f t="shared" si="37"/>
        <v>747.45</v>
      </c>
      <c r="O94" s="108">
        <f t="shared" si="38"/>
        <v>0</v>
      </c>
      <c r="P94" s="109">
        <f t="shared" si="39"/>
        <v>-77.549999999999955</v>
      </c>
      <c r="Q94" s="110">
        <f t="shared" si="40"/>
        <v>0.90600000000000003</v>
      </c>
      <c r="R94" s="323"/>
      <c r="S94" s="47">
        <v>0.79722222222222217</v>
      </c>
      <c r="T94" s="48">
        <v>0.86327546296296287</v>
      </c>
      <c r="U94" s="111">
        <v>5</v>
      </c>
      <c r="V94" s="112">
        <v>95.123419626730879</v>
      </c>
      <c r="W94" s="113"/>
      <c r="X94" s="116"/>
      <c r="Y94" s="332"/>
      <c r="Z94" s="333"/>
      <c r="AA94" s="117">
        <f t="shared" si="41"/>
        <v>-310.19999999999982</v>
      </c>
      <c r="AB94" s="110">
        <f t="shared" si="42"/>
        <v>0.90600000000000003</v>
      </c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45">AVERAGE(I90:I105)</f>
        <v>4.2</v>
      </c>
      <c r="J106" s="137">
        <f t="shared" si="45"/>
        <v>3180</v>
      </c>
      <c r="K106" s="138">
        <f t="shared" ref="K106" si="46">J106/I106</f>
        <v>757.14285714285711</v>
      </c>
      <c r="L106" s="136">
        <f t="shared" ref="L106:M106" si="47">AVERAGE(L90:L105)</f>
        <v>4.2</v>
      </c>
      <c r="M106" s="137">
        <f t="shared" si="47"/>
        <v>2878.2482198389152</v>
      </c>
      <c r="N106" s="138">
        <f t="shared" ref="N106:N112" si="48">M106/L106</f>
        <v>685.29719519974174</v>
      </c>
      <c r="O106" s="139">
        <f t="shared" ref="O106:O112" si="49">L106-I106</f>
        <v>0</v>
      </c>
      <c r="P106" s="140">
        <f t="shared" ref="P106:P112" si="50">N106-K106</f>
        <v>-71.845661943115374</v>
      </c>
      <c r="Q106" s="141">
        <f t="shared" ref="Q106:Q112" si="51">N106/K106</f>
        <v>0.90510950309399851</v>
      </c>
      <c r="R106" s="324"/>
      <c r="S106" s="142">
        <v>0.70833333333333337</v>
      </c>
      <c r="T106" s="143">
        <v>0.86327546296296287</v>
      </c>
      <c r="U106" s="144"/>
      <c r="V106" s="166"/>
      <c r="W106" s="99"/>
      <c r="X106" s="69"/>
      <c r="Y106" s="354"/>
      <c r="Z106" s="355"/>
      <c r="AA106" s="168">
        <f t="shared" ref="AA106:AA112" si="52">M106-J106</f>
        <v>-301.75178016108475</v>
      </c>
      <c r="AB106" s="141">
        <f t="shared" ref="AB106:AB112" si="53">M106/J106</f>
        <v>0.90510950309399851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152</v>
      </c>
      <c r="D107" s="321"/>
      <c r="E107" s="147">
        <v>14.03</v>
      </c>
      <c r="F107" s="97">
        <v>279</v>
      </c>
      <c r="G107" s="148">
        <f t="shared" ref="G107:G112" si="54">E107*F107</f>
        <v>3914.37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2" si="55">F107/V107*60</f>
        <v>2715.0250361065082</v>
      </c>
      <c r="N107" s="152">
        <f t="shared" si="48"/>
        <v>905.0083453688361</v>
      </c>
      <c r="O107" s="154">
        <f t="shared" si="49"/>
        <v>0</v>
      </c>
      <c r="P107" s="155">
        <f t="shared" si="50"/>
        <v>-94.991654631163897</v>
      </c>
      <c r="Q107" s="156">
        <f t="shared" si="51"/>
        <v>0.90500834536883612</v>
      </c>
      <c r="R107" s="322">
        <f>Q123</f>
        <v>0.89158259932829154</v>
      </c>
      <c r="S107" s="157">
        <v>0.78055555555555567</v>
      </c>
      <c r="T107" s="158">
        <v>0.784826388888889</v>
      </c>
      <c r="U107" s="159"/>
      <c r="V107" s="160">
        <v>6.1656890000565374</v>
      </c>
      <c r="W107" s="161"/>
      <c r="X107" s="162"/>
      <c r="Y107" s="325"/>
      <c r="Z107" s="326"/>
      <c r="AA107" s="115">
        <f t="shared" si="52"/>
        <v>-284.9749638934918</v>
      </c>
      <c r="AB107" s="156">
        <f t="shared" si="53"/>
        <v>0.90500834536883612</v>
      </c>
      <c r="AC107" s="327">
        <f>AB123</f>
        <v>0.89158259932829154</v>
      </c>
    </row>
    <row r="108" spans="1:29" ht="15.75" customHeight="1">
      <c r="A108" s="318"/>
      <c r="B108" s="100" t="s">
        <v>120</v>
      </c>
      <c r="C108" s="330" t="s">
        <v>157</v>
      </c>
      <c r="D108" s="331"/>
      <c r="E108" s="101">
        <v>16.66</v>
      </c>
      <c r="F108" s="102">
        <v>225</v>
      </c>
      <c r="G108" s="103">
        <f t="shared" si="54"/>
        <v>3748.5</v>
      </c>
      <c r="H108" s="26">
        <v>3</v>
      </c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 t="shared" si="55"/>
        <v>3191.3478973714537</v>
      </c>
      <c r="N108" s="106">
        <f t="shared" si="48"/>
        <v>638.26957947429071</v>
      </c>
      <c r="O108" s="108">
        <f t="shared" si="49"/>
        <v>0</v>
      </c>
      <c r="P108" s="109">
        <f t="shared" si="50"/>
        <v>-81.730420525709292</v>
      </c>
      <c r="Q108" s="110">
        <f t="shared" si="51"/>
        <v>0.88648552704762595</v>
      </c>
      <c r="R108" s="323"/>
      <c r="S108" s="47">
        <v>0.79513888888888895</v>
      </c>
      <c r="T108" s="48">
        <v>0.79806712962962967</v>
      </c>
      <c r="U108" s="111">
        <v>14.849999999999923</v>
      </c>
      <c r="V108" s="112">
        <v>4.2301875051351328</v>
      </c>
      <c r="W108" s="113"/>
      <c r="X108" s="116"/>
      <c r="Y108" s="332"/>
      <c r="Z108" s="333"/>
      <c r="AA108" s="117">
        <f t="shared" si="52"/>
        <v>-408.65210262854634</v>
      </c>
      <c r="AB108" s="110">
        <f t="shared" si="53"/>
        <v>0.88648552704762607</v>
      </c>
      <c r="AC108" s="328"/>
    </row>
    <row r="109" spans="1:29" ht="15.75" customHeight="1">
      <c r="A109" s="318"/>
      <c r="B109" s="100" t="s">
        <v>120</v>
      </c>
      <c r="C109" s="330" t="s">
        <v>153</v>
      </c>
      <c r="D109" s="331"/>
      <c r="E109" s="101">
        <v>14.28</v>
      </c>
      <c r="F109" s="102">
        <v>2457</v>
      </c>
      <c r="G109" s="103">
        <f t="shared" si="54"/>
        <v>35085.96</v>
      </c>
      <c r="H109" s="26">
        <v>2</v>
      </c>
      <c r="I109" s="104">
        <v>3</v>
      </c>
      <c r="J109" s="105">
        <v>3600</v>
      </c>
      <c r="K109" s="106">
        <f t="shared" si="44"/>
        <v>1200</v>
      </c>
      <c r="L109" s="107">
        <v>3</v>
      </c>
      <c r="M109" s="105">
        <f t="shared" si="55"/>
        <v>3187.7695796706116</v>
      </c>
      <c r="N109" s="106">
        <f t="shared" si="48"/>
        <v>1062.5898598902038</v>
      </c>
      <c r="O109" s="108">
        <f t="shared" si="49"/>
        <v>0</v>
      </c>
      <c r="P109" s="109">
        <f t="shared" si="50"/>
        <v>-137.4101401097962</v>
      </c>
      <c r="Q109" s="110">
        <f t="shared" si="51"/>
        <v>0.88549154990850321</v>
      </c>
      <c r="R109" s="323"/>
      <c r="S109" s="47">
        <v>0.80833333333333335</v>
      </c>
      <c r="T109" s="48">
        <v>0.84043981481481478</v>
      </c>
      <c r="U109" s="111">
        <v>14.783333333333299</v>
      </c>
      <c r="V109" s="112">
        <v>46.245500597076635</v>
      </c>
      <c r="W109" s="113"/>
      <c r="X109" s="116"/>
      <c r="Y109" s="332"/>
      <c r="Z109" s="333"/>
      <c r="AA109" s="117">
        <f t="shared" si="52"/>
        <v>-412.23042032938838</v>
      </c>
      <c r="AB109" s="110">
        <f t="shared" si="53"/>
        <v>0.88549154990850321</v>
      </c>
      <c r="AC109" s="328"/>
    </row>
    <row r="110" spans="1:29" ht="15.75" customHeight="1">
      <c r="A110" s="318"/>
      <c r="B110" s="100" t="s">
        <v>120</v>
      </c>
      <c r="C110" s="330" t="s">
        <v>157</v>
      </c>
      <c r="D110" s="331"/>
      <c r="E110" s="101">
        <v>16.66</v>
      </c>
      <c r="F110" s="102">
        <v>1846</v>
      </c>
      <c r="G110" s="103">
        <f t="shared" si="54"/>
        <v>30754.36</v>
      </c>
      <c r="H110" s="26"/>
      <c r="I110" s="104">
        <v>5</v>
      </c>
      <c r="J110" s="105">
        <v>3600</v>
      </c>
      <c r="K110" s="106">
        <f t="shared" si="44"/>
        <v>720</v>
      </c>
      <c r="L110" s="107">
        <v>5</v>
      </c>
      <c r="M110" s="105">
        <f t="shared" si="55"/>
        <v>3191.3478973714537</v>
      </c>
      <c r="N110" s="106">
        <f t="shared" si="48"/>
        <v>638.26957947429071</v>
      </c>
      <c r="O110" s="108">
        <f t="shared" si="49"/>
        <v>0</v>
      </c>
      <c r="P110" s="109">
        <f t="shared" si="50"/>
        <v>-81.730420525709292</v>
      </c>
      <c r="Q110" s="110">
        <f t="shared" si="51"/>
        <v>0.88648552704762595</v>
      </c>
      <c r="R110" s="323"/>
      <c r="S110" s="47">
        <v>0.85069444444444442</v>
      </c>
      <c r="T110" s="48">
        <v>0.87479166666666663</v>
      </c>
      <c r="U110" s="111">
        <v>14.766666666666683</v>
      </c>
      <c r="V110" s="112">
        <v>34.706338375464242</v>
      </c>
      <c r="W110" s="113"/>
      <c r="X110" s="116"/>
      <c r="Y110" s="332"/>
      <c r="Z110" s="333"/>
      <c r="AA110" s="117">
        <f t="shared" si="52"/>
        <v>-408.65210262854634</v>
      </c>
      <c r="AB110" s="110">
        <f t="shared" si="53"/>
        <v>0.88648552704762607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6859</v>
      </c>
      <c r="G111" s="103">
        <f t="shared" si="54"/>
        <v>96231.76999999999</v>
      </c>
      <c r="H111" s="13"/>
      <c r="I111" s="104">
        <v>3</v>
      </c>
      <c r="J111" s="105">
        <v>3000</v>
      </c>
      <c r="K111" s="106">
        <f t="shared" si="44"/>
        <v>1000</v>
      </c>
      <c r="L111" s="107">
        <v>3</v>
      </c>
      <c r="M111" s="105">
        <f t="shared" si="55"/>
        <v>2715.0250361065082</v>
      </c>
      <c r="N111" s="106">
        <f t="shared" si="48"/>
        <v>905.0083453688361</v>
      </c>
      <c r="O111" s="108">
        <f t="shared" si="49"/>
        <v>0</v>
      </c>
      <c r="P111" s="109">
        <f t="shared" si="50"/>
        <v>-94.991654631163897</v>
      </c>
      <c r="Q111" s="110">
        <f t="shared" si="51"/>
        <v>0.90500834536883612</v>
      </c>
      <c r="R111" s="323"/>
      <c r="S111" s="47">
        <v>0.88472222222222219</v>
      </c>
      <c r="T111" s="48">
        <v>0.9899768518518518</v>
      </c>
      <c r="U111" s="111">
        <v>15</v>
      </c>
      <c r="V111" s="112">
        <v>151.57871272898851</v>
      </c>
      <c r="W111" s="113"/>
      <c r="X111" s="116"/>
      <c r="Y111" s="332"/>
      <c r="Z111" s="333"/>
      <c r="AA111" s="117">
        <f t="shared" si="52"/>
        <v>-284.9749638934918</v>
      </c>
      <c r="AB111" s="110">
        <f t="shared" si="53"/>
        <v>0.90500834536883612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7134</v>
      </c>
      <c r="G112" s="121">
        <f t="shared" si="54"/>
        <v>101873.51999999999</v>
      </c>
      <c r="H112" s="122"/>
      <c r="I112" s="104">
        <v>3</v>
      </c>
      <c r="J112" s="105">
        <v>3600</v>
      </c>
      <c r="K112" s="106">
        <f t="shared" si="44"/>
        <v>1200</v>
      </c>
      <c r="L112" s="107">
        <v>3</v>
      </c>
      <c r="M112" s="105">
        <f t="shared" si="55"/>
        <v>3187.7695796706116</v>
      </c>
      <c r="N112" s="106">
        <f t="shared" si="48"/>
        <v>1062.5898598902038</v>
      </c>
      <c r="O112" s="108">
        <f t="shared" si="49"/>
        <v>0</v>
      </c>
      <c r="P112" s="109">
        <f t="shared" si="50"/>
        <v>-137.4101401097962</v>
      </c>
      <c r="Q112" s="110">
        <f t="shared" si="51"/>
        <v>0.88549154990850321</v>
      </c>
      <c r="R112" s="323"/>
      <c r="S112" s="47">
        <v>0.99999999999999989</v>
      </c>
      <c r="T112" s="120">
        <v>1.0932407407407405</v>
      </c>
      <c r="U112" s="111">
        <v>15</v>
      </c>
      <c r="V112" s="112">
        <v>134.27570258833728</v>
      </c>
      <c r="W112" s="113"/>
      <c r="X112" s="116"/>
      <c r="Y112" s="332"/>
      <c r="Z112" s="333"/>
      <c r="AA112" s="117">
        <f t="shared" si="52"/>
        <v>-412.23042032938838</v>
      </c>
      <c r="AB112" s="110">
        <f t="shared" si="53"/>
        <v>0.88549154990850321</v>
      </c>
      <c r="AC112" s="328"/>
    </row>
    <row r="113" spans="1:29" ht="15.75" customHeight="1">
      <c r="A113" s="318"/>
      <c r="B113" s="100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47"/>
      <c r="T113" s="120"/>
      <c r="U113" s="111"/>
      <c r="V113" s="112"/>
      <c r="W113" s="113"/>
      <c r="X113" s="116"/>
      <c r="Y113" s="332"/>
      <c r="Z113" s="333"/>
      <c r="AA113" s="117"/>
      <c r="AB113" s="110"/>
      <c r="AC113" s="328"/>
    </row>
    <row r="114" spans="1:29" ht="15.75" customHeight="1">
      <c r="A114" s="318"/>
      <c r="B114" s="100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47"/>
      <c r="T114" s="120"/>
      <c r="U114" s="111"/>
      <c r="V114" s="112"/>
      <c r="W114" s="113"/>
      <c r="X114" s="116"/>
      <c r="Y114" s="332"/>
      <c r="Z114" s="333"/>
      <c r="AA114" s="117"/>
      <c r="AB114" s="110"/>
      <c r="AC114" s="328"/>
    </row>
    <row r="115" spans="1:29" ht="15.75" customHeight="1">
      <c r="A115" s="318"/>
      <c r="B115" s="100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47"/>
      <c r="T115" s="120"/>
      <c r="U115" s="111"/>
      <c r="V115" s="112"/>
      <c r="W115" s="113"/>
      <c r="X115" s="116"/>
      <c r="Y115" s="332"/>
      <c r="Z115" s="333"/>
      <c r="AA115" s="117"/>
      <c r="AB115" s="110"/>
      <c r="AC115" s="328"/>
    </row>
    <row r="116" spans="1:29" ht="15.75" customHeight="1">
      <c r="A116" s="318"/>
      <c r="B116" s="100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47"/>
      <c r="T116" s="120"/>
      <c r="U116" s="111"/>
      <c r="V116" s="112"/>
      <c r="W116" s="113"/>
      <c r="X116" s="116"/>
      <c r="Y116" s="332"/>
      <c r="Z116" s="333"/>
      <c r="AA116" s="117"/>
      <c r="AB116" s="110"/>
      <c r="AC116" s="328"/>
    </row>
    <row r="117" spans="1:29" ht="15.75" customHeight="1">
      <c r="A117" s="318"/>
      <c r="B117" s="100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47"/>
      <c r="T117" s="120"/>
      <c r="U117" s="111"/>
      <c r="V117" s="112"/>
      <c r="W117" s="126"/>
      <c r="X117" s="127"/>
      <c r="Y117" s="332"/>
      <c r="Z117" s="333"/>
      <c r="AA117" s="117"/>
      <c r="AB117" s="110"/>
      <c r="AC117" s="328"/>
    </row>
    <row r="118" spans="1:29" ht="15.75" customHeight="1">
      <c r="A118" s="318"/>
      <c r="B118" s="100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47"/>
      <c r="T118" s="120"/>
      <c r="U118" s="111"/>
      <c r="V118" s="112"/>
      <c r="W118" s="126"/>
      <c r="X118" s="127"/>
      <c r="Y118" s="332"/>
      <c r="Z118" s="333"/>
      <c r="AA118" s="117"/>
      <c r="AB118" s="110"/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56">AVERAGE(I107:I122)</f>
        <v>3.6666666666666665</v>
      </c>
      <c r="J123" s="137">
        <f t="shared" si="56"/>
        <v>3400</v>
      </c>
      <c r="K123" s="138">
        <f t="shared" ref="K123" si="57">J123/I123</f>
        <v>927.27272727272737</v>
      </c>
      <c r="L123" s="136">
        <f t="shared" ref="L123:M123" si="58">AVERAGE(L107:L122)</f>
        <v>3.6666666666666665</v>
      </c>
      <c r="M123" s="137">
        <f t="shared" si="58"/>
        <v>3031.3808377161913</v>
      </c>
      <c r="N123" s="138">
        <f t="shared" ref="N123:N137" si="59">M123/L123</f>
        <v>826.74022846805224</v>
      </c>
      <c r="O123" s="139">
        <f t="shared" ref="O123:O137" si="60">L123-I123</f>
        <v>0</v>
      </c>
      <c r="P123" s="140">
        <f t="shared" ref="P123:P137" si="61">N123-K123</f>
        <v>-100.53249880467513</v>
      </c>
      <c r="Q123" s="141">
        <f t="shared" ref="Q123:Q137" si="62">N123/K123</f>
        <v>0.89158259932829154</v>
      </c>
      <c r="R123" s="324"/>
      <c r="S123" s="142">
        <v>0.78055555555555567</v>
      </c>
      <c r="T123" s="143">
        <v>1.0932407407407405</v>
      </c>
      <c r="U123" s="144"/>
      <c r="V123" s="166"/>
      <c r="W123" s="99"/>
      <c r="X123" s="69"/>
      <c r="Y123" s="354"/>
      <c r="Z123" s="355"/>
      <c r="AA123" s="168">
        <f t="shared" ref="AA123:AA137" si="63">M123-J123</f>
        <v>-368.61916228380869</v>
      </c>
      <c r="AB123" s="141">
        <f t="shared" ref="AB123:AB137" si="64">M123/J123</f>
        <v>0.89158259932829154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160</v>
      </c>
      <c r="D124" s="321"/>
      <c r="E124" s="147">
        <v>18.18</v>
      </c>
      <c r="F124" s="97">
        <v>1166</v>
      </c>
      <c r="G124" s="148">
        <f t="shared" ref="G124:G137" si="65">E124*F124</f>
        <v>21197.88</v>
      </c>
      <c r="H124" s="149"/>
      <c r="I124" s="150">
        <v>3</v>
      </c>
      <c r="J124" s="151">
        <v>3600</v>
      </c>
      <c r="K124" s="152">
        <f>J124/I124</f>
        <v>1200</v>
      </c>
      <c r="L124" s="153">
        <v>3</v>
      </c>
      <c r="M124" s="151">
        <f t="shared" ref="M124:M137" si="66">F124/V124*60</f>
        <v>3196.3160598015224</v>
      </c>
      <c r="N124" s="152">
        <f t="shared" si="59"/>
        <v>1065.4386866005075</v>
      </c>
      <c r="O124" s="154">
        <f t="shared" si="60"/>
        <v>0</v>
      </c>
      <c r="P124" s="155">
        <f t="shared" si="61"/>
        <v>-134.56131339949252</v>
      </c>
      <c r="Q124" s="156">
        <f t="shared" si="62"/>
        <v>0.88786557216708961</v>
      </c>
      <c r="R124" s="322">
        <f>Q140</f>
        <v>0.88906778320284174</v>
      </c>
      <c r="S124" s="157">
        <v>0.70833333333333337</v>
      </c>
      <c r="T124" s="158">
        <v>0.7235300925925926</v>
      </c>
      <c r="U124" s="159"/>
      <c r="V124" s="160">
        <v>21.887697803059005</v>
      </c>
      <c r="W124" s="158"/>
      <c r="X124" s="169"/>
      <c r="Y124" s="325"/>
      <c r="Z124" s="326"/>
      <c r="AA124" s="171">
        <f t="shared" si="63"/>
        <v>-403.68394019847756</v>
      </c>
      <c r="AB124" s="156">
        <f t="shared" si="64"/>
        <v>0.88786557216708961</v>
      </c>
      <c r="AC124" s="327">
        <f>AB140</f>
        <v>0.88906778320284174</v>
      </c>
    </row>
    <row r="125" spans="1:29" ht="15.75" customHeight="1">
      <c r="A125" s="357"/>
      <c r="B125" s="100" t="s">
        <v>120</v>
      </c>
      <c r="C125" s="330" t="s">
        <v>161</v>
      </c>
      <c r="D125" s="331"/>
      <c r="E125" s="101">
        <v>16.7</v>
      </c>
      <c r="F125" s="102">
        <v>473</v>
      </c>
      <c r="G125" s="103">
        <f t="shared" si="65"/>
        <v>7899.0999999999995</v>
      </c>
      <c r="H125" s="26">
        <v>2</v>
      </c>
      <c r="I125" s="104">
        <v>3</v>
      </c>
      <c r="J125" s="105">
        <v>3600</v>
      </c>
      <c r="K125" s="106">
        <f t="shared" si="44"/>
        <v>1200</v>
      </c>
      <c r="L125" s="107">
        <v>3</v>
      </c>
      <c r="M125" s="105">
        <f t="shared" si="66"/>
        <v>3189.3223507222001</v>
      </c>
      <c r="N125" s="106">
        <f t="shared" si="59"/>
        <v>1063.1074502407334</v>
      </c>
      <c r="O125" s="108">
        <f t="shared" si="60"/>
        <v>0</v>
      </c>
      <c r="P125" s="109">
        <f t="shared" si="61"/>
        <v>-136.89254975926656</v>
      </c>
      <c r="Q125" s="110">
        <f t="shared" si="62"/>
        <v>0.88592287520061119</v>
      </c>
      <c r="R125" s="323"/>
      <c r="S125" s="47">
        <v>0.73333333333333328</v>
      </c>
      <c r="T125" s="48">
        <v>0.73950231481481477</v>
      </c>
      <c r="U125" s="111">
        <v>15</v>
      </c>
      <c r="V125" s="112">
        <v>8.8984420134181619</v>
      </c>
      <c r="W125" s="113"/>
      <c r="X125" s="13"/>
      <c r="Y125" s="332"/>
      <c r="Z125" s="333"/>
      <c r="AA125" s="172">
        <f t="shared" si="63"/>
        <v>-410.6776492777999</v>
      </c>
      <c r="AB125" s="110">
        <f t="shared" si="64"/>
        <v>0.88592287520061119</v>
      </c>
      <c r="AC125" s="328"/>
    </row>
    <row r="126" spans="1:29" ht="15.75" customHeight="1">
      <c r="A126" s="357"/>
      <c r="B126" s="100" t="s">
        <v>120</v>
      </c>
      <c r="C126" s="330" t="s">
        <v>154</v>
      </c>
      <c r="D126" s="331"/>
      <c r="E126" s="101">
        <v>25.03</v>
      </c>
      <c r="F126" s="102">
        <v>508</v>
      </c>
      <c r="G126" s="103">
        <f t="shared" si="65"/>
        <v>12715.24</v>
      </c>
      <c r="H126" s="26">
        <v>2</v>
      </c>
      <c r="I126" s="104">
        <v>5</v>
      </c>
      <c r="J126" s="105">
        <v>3600</v>
      </c>
      <c r="K126" s="106">
        <f t="shared" si="44"/>
        <v>720</v>
      </c>
      <c r="L126" s="107">
        <v>5</v>
      </c>
      <c r="M126" s="105">
        <f t="shared" si="66"/>
        <v>3200.4290736793491</v>
      </c>
      <c r="N126" s="106">
        <f t="shared" si="59"/>
        <v>640.0858147358698</v>
      </c>
      <c r="O126" s="108">
        <f t="shared" si="60"/>
        <v>0</v>
      </c>
      <c r="P126" s="109">
        <f t="shared" si="61"/>
        <v>-79.914185264130197</v>
      </c>
      <c r="Q126" s="110">
        <f t="shared" si="62"/>
        <v>0.88900807602204135</v>
      </c>
      <c r="R126" s="323"/>
      <c r="S126" s="47">
        <v>0.74930555555555545</v>
      </c>
      <c r="T126" s="48">
        <v>0.75591435185185174</v>
      </c>
      <c r="U126" s="111">
        <v>15</v>
      </c>
      <c r="V126" s="112">
        <v>9.5237230066026424</v>
      </c>
      <c r="W126" s="113"/>
      <c r="X126" s="13"/>
      <c r="Y126" s="332"/>
      <c r="Z126" s="333"/>
      <c r="AA126" s="172">
        <f t="shared" si="63"/>
        <v>-399.57092632065087</v>
      </c>
      <c r="AB126" s="110">
        <f t="shared" si="64"/>
        <v>0.88900807602204146</v>
      </c>
      <c r="AC126" s="328"/>
    </row>
    <row r="127" spans="1:29" ht="15.75" customHeight="1">
      <c r="A127" s="357"/>
      <c r="B127" s="100" t="s">
        <v>120</v>
      </c>
      <c r="C127" s="330" t="s">
        <v>155</v>
      </c>
      <c r="D127" s="331"/>
      <c r="E127" s="101">
        <v>18.18</v>
      </c>
      <c r="F127" s="102">
        <v>566</v>
      </c>
      <c r="G127" s="103">
        <f t="shared" si="65"/>
        <v>10289.879999999999</v>
      </c>
      <c r="H127" s="26">
        <v>2</v>
      </c>
      <c r="I127" s="104">
        <v>3</v>
      </c>
      <c r="J127" s="105">
        <v>3000</v>
      </c>
      <c r="K127" s="106">
        <f t="shared" si="44"/>
        <v>1000</v>
      </c>
      <c r="L127" s="107">
        <v>3</v>
      </c>
      <c r="M127" s="105">
        <f t="shared" si="66"/>
        <v>2717.8088803998253</v>
      </c>
      <c r="N127" s="106">
        <f t="shared" si="59"/>
        <v>905.93629346660839</v>
      </c>
      <c r="O127" s="108">
        <f t="shared" si="60"/>
        <v>0</v>
      </c>
      <c r="P127" s="109">
        <f t="shared" si="61"/>
        <v>-94.06370653339161</v>
      </c>
      <c r="Q127" s="110">
        <f t="shared" si="62"/>
        <v>0.90593629346660842</v>
      </c>
      <c r="R127" s="323"/>
      <c r="S127" s="47">
        <v>0.76597222222222205</v>
      </c>
      <c r="T127" s="48">
        <v>0.77464120370370348</v>
      </c>
      <c r="U127" s="111">
        <v>15</v>
      </c>
      <c r="V127" s="112">
        <v>12.495359863201285</v>
      </c>
      <c r="W127" s="113"/>
      <c r="X127" s="13"/>
      <c r="Y127" s="332"/>
      <c r="Z127" s="333"/>
      <c r="AA127" s="172">
        <f t="shared" si="63"/>
        <v>-282.19111960017472</v>
      </c>
      <c r="AB127" s="110">
        <f t="shared" si="64"/>
        <v>0.90593629346660842</v>
      </c>
      <c r="AC127" s="328"/>
    </row>
    <row r="128" spans="1:29" ht="15.75" customHeight="1">
      <c r="A128" s="358"/>
      <c r="B128" s="100" t="s">
        <v>120</v>
      </c>
      <c r="C128" s="330" t="s">
        <v>158</v>
      </c>
      <c r="D128" s="331"/>
      <c r="E128" s="101">
        <v>30</v>
      </c>
      <c r="F128" s="102">
        <v>671</v>
      </c>
      <c r="G128" s="103">
        <f t="shared" si="65"/>
        <v>20130</v>
      </c>
      <c r="H128" s="26">
        <v>2</v>
      </c>
      <c r="I128" s="104">
        <v>4</v>
      </c>
      <c r="J128" s="105">
        <v>3600</v>
      </c>
      <c r="K128" s="106">
        <f t="shared" si="44"/>
        <v>900</v>
      </c>
      <c r="L128" s="107">
        <v>4</v>
      </c>
      <c r="M128" s="105">
        <f t="shared" si="66"/>
        <v>3191.7599999999984</v>
      </c>
      <c r="N128" s="106">
        <f t="shared" si="59"/>
        <v>797.9399999999996</v>
      </c>
      <c r="O128" s="108">
        <f t="shared" si="60"/>
        <v>0</v>
      </c>
      <c r="P128" s="109">
        <f t="shared" si="61"/>
        <v>-102.0600000000004</v>
      </c>
      <c r="Q128" s="110">
        <f t="shared" si="62"/>
        <v>0.88659999999999961</v>
      </c>
      <c r="R128" s="323"/>
      <c r="S128" s="47">
        <v>0.78472222222222199</v>
      </c>
      <c r="T128" s="48">
        <v>0.79347222222222202</v>
      </c>
      <c r="U128" s="111">
        <v>14.516666666666644</v>
      </c>
      <c r="V128" s="112">
        <v>12.613730355665847</v>
      </c>
      <c r="W128" s="113"/>
      <c r="X128" s="116"/>
      <c r="Y128" s="332"/>
      <c r="Z128" s="333"/>
      <c r="AA128" s="172">
        <f t="shared" si="63"/>
        <v>-408.2400000000016</v>
      </c>
      <c r="AB128" s="110">
        <f t="shared" si="64"/>
        <v>0.88659999999999961</v>
      </c>
      <c r="AC128" s="328"/>
    </row>
    <row r="129" spans="1:29" ht="15.75" customHeight="1">
      <c r="A129" s="358"/>
      <c r="B129" s="100" t="s">
        <v>120</v>
      </c>
      <c r="C129" s="330" t="s">
        <v>159</v>
      </c>
      <c r="D129" s="331"/>
      <c r="E129" s="101">
        <v>24.82</v>
      </c>
      <c r="F129" s="102">
        <v>694</v>
      </c>
      <c r="G129" s="121">
        <f t="shared" si="65"/>
        <v>17225.080000000002</v>
      </c>
      <c r="H129" s="26">
        <v>2</v>
      </c>
      <c r="I129" s="104">
        <v>5</v>
      </c>
      <c r="J129" s="105">
        <v>3600</v>
      </c>
      <c r="K129" s="106">
        <f t="shared" si="44"/>
        <v>720</v>
      </c>
      <c r="L129" s="107">
        <v>5</v>
      </c>
      <c r="M129" s="105">
        <f t="shared" si="66"/>
        <v>3186.1517796373842</v>
      </c>
      <c r="N129" s="106">
        <f t="shared" si="59"/>
        <v>637.23035592747681</v>
      </c>
      <c r="O129" s="108">
        <f t="shared" si="60"/>
        <v>0</v>
      </c>
      <c r="P129" s="109">
        <f t="shared" si="61"/>
        <v>-82.769644072523192</v>
      </c>
      <c r="Q129" s="110">
        <f t="shared" si="62"/>
        <v>0.88504216101038446</v>
      </c>
      <c r="R129" s="323"/>
      <c r="S129" s="47">
        <v>0.80347222222222192</v>
      </c>
      <c r="T129" s="120">
        <v>0.81254629629629604</v>
      </c>
      <c r="U129" s="111">
        <v>15</v>
      </c>
      <c r="V129" s="112">
        <v>13.069057245207272</v>
      </c>
      <c r="W129" s="113"/>
      <c r="X129" s="50"/>
      <c r="Y129" s="332"/>
      <c r="Z129" s="333"/>
      <c r="AA129" s="172">
        <f t="shared" si="63"/>
        <v>-413.84822036261585</v>
      </c>
      <c r="AB129" s="110">
        <f t="shared" si="64"/>
        <v>0.88504216101038446</v>
      </c>
      <c r="AC129" s="328"/>
    </row>
    <row r="130" spans="1:29" ht="15.75" customHeight="1">
      <c r="A130" s="358"/>
      <c r="B130" s="100" t="s">
        <v>120</v>
      </c>
      <c r="C130" s="330" t="s">
        <v>162</v>
      </c>
      <c r="D130" s="331"/>
      <c r="E130" s="101">
        <v>18.18</v>
      </c>
      <c r="F130" s="102">
        <v>900</v>
      </c>
      <c r="G130" s="121">
        <f t="shared" si="65"/>
        <v>16362</v>
      </c>
      <c r="H130" s="26">
        <v>2</v>
      </c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6"/>
        <v>3191.7634037646631</v>
      </c>
      <c r="N130" s="106">
        <f t="shared" si="59"/>
        <v>1063.9211345882211</v>
      </c>
      <c r="O130" s="123">
        <f t="shared" si="60"/>
        <v>0</v>
      </c>
      <c r="P130" s="124">
        <f t="shared" si="61"/>
        <v>-136.07886541177891</v>
      </c>
      <c r="Q130" s="125">
        <f t="shared" si="62"/>
        <v>0.8866009454901842</v>
      </c>
      <c r="R130" s="323"/>
      <c r="S130" s="47">
        <v>0.8229166666666663</v>
      </c>
      <c r="T130" s="120">
        <v>0.8346643518518515</v>
      </c>
      <c r="U130" s="111">
        <v>14.933333333333163</v>
      </c>
      <c r="V130" s="112">
        <v>16.918547263342695</v>
      </c>
      <c r="W130" s="113"/>
      <c r="X130" s="116"/>
      <c r="Y130" s="332"/>
      <c r="Z130" s="333"/>
      <c r="AA130" s="172">
        <f t="shared" si="63"/>
        <v>-408.23659623533695</v>
      </c>
      <c r="AB130" s="110">
        <f t="shared" si="64"/>
        <v>0.8866009454901842</v>
      </c>
      <c r="AC130" s="328"/>
    </row>
    <row r="131" spans="1:29" ht="15.75" customHeight="1">
      <c r="A131" s="358"/>
      <c r="B131" s="100" t="s">
        <v>120</v>
      </c>
      <c r="C131" s="330" t="s">
        <v>161</v>
      </c>
      <c r="D131" s="331"/>
      <c r="E131" s="101">
        <v>16.7</v>
      </c>
      <c r="F131" s="102">
        <v>1117</v>
      </c>
      <c r="G131" s="121">
        <f t="shared" si="65"/>
        <v>18653.899999999998</v>
      </c>
      <c r="H131" s="26"/>
      <c r="I131" s="104">
        <v>3</v>
      </c>
      <c r="J131" s="105">
        <v>3600</v>
      </c>
      <c r="K131" s="106">
        <f t="shared" si="44"/>
        <v>1200</v>
      </c>
      <c r="L131" s="118">
        <v>3</v>
      </c>
      <c r="M131" s="105">
        <f t="shared" si="66"/>
        <v>3189.3223507222001</v>
      </c>
      <c r="N131" s="106">
        <f t="shared" si="59"/>
        <v>1063.1074502407334</v>
      </c>
      <c r="O131" s="123">
        <f t="shared" si="60"/>
        <v>0</v>
      </c>
      <c r="P131" s="124">
        <f t="shared" si="61"/>
        <v>-136.89254975926656</v>
      </c>
      <c r="Q131" s="125">
        <f t="shared" si="62"/>
        <v>0.88592287520061119</v>
      </c>
      <c r="R131" s="323"/>
      <c r="S131" s="47">
        <v>0.844444444444444</v>
      </c>
      <c r="T131" s="120">
        <v>0.85902777777777728</v>
      </c>
      <c r="U131" s="111">
        <v>15</v>
      </c>
      <c r="V131" s="112">
        <v>21.013868348812021</v>
      </c>
      <c r="W131" s="113"/>
      <c r="X131" s="116"/>
      <c r="Y131" s="332"/>
      <c r="Z131" s="333"/>
      <c r="AA131" s="172">
        <f t="shared" si="63"/>
        <v>-410.6776492777999</v>
      </c>
      <c r="AB131" s="110">
        <f t="shared" si="64"/>
        <v>0.88592287520061119</v>
      </c>
      <c r="AC131" s="328"/>
    </row>
    <row r="132" spans="1:29" ht="15.75" customHeight="1">
      <c r="A132" s="358"/>
      <c r="B132" s="100" t="s">
        <v>120</v>
      </c>
      <c r="C132" s="330" t="s">
        <v>154</v>
      </c>
      <c r="D132" s="331"/>
      <c r="E132" s="101">
        <v>25.03</v>
      </c>
      <c r="F132" s="102">
        <v>1121</v>
      </c>
      <c r="G132" s="121">
        <f t="shared" si="65"/>
        <v>28058.63</v>
      </c>
      <c r="H132" s="26"/>
      <c r="I132" s="104">
        <v>5</v>
      </c>
      <c r="J132" s="105">
        <v>3600</v>
      </c>
      <c r="K132" s="106">
        <f t="shared" si="44"/>
        <v>720</v>
      </c>
      <c r="L132" s="118">
        <v>5</v>
      </c>
      <c r="M132" s="105">
        <f t="shared" si="66"/>
        <v>3200.4290736793487</v>
      </c>
      <c r="N132" s="106">
        <f t="shared" si="59"/>
        <v>640.08581473586969</v>
      </c>
      <c r="O132" s="123">
        <f t="shared" si="60"/>
        <v>0</v>
      </c>
      <c r="P132" s="124">
        <f t="shared" si="61"/>
        <v>-79.91418526413031</v>
      </c>
      <c r="Q132" s="125">
        <f t="shared" si="62"/>
        <v>0.88900807602204124</v>
      </c>
      <c r="R132" s="323"/>
      <c r="S132" s="47">
        <v>0.86944444444444391</v>
      </c>
      <c r="T132" s="120">
        <v>0.88402777777777719</v>
      </c>
      <c r="U132" s="111">
        <v>14.999999999999947</v>
      </c>
      <c r="V132" s="112">
        <v>21.015932067719614</v>
      </c>
      <c r="W132" s="126"/>
      <c r="X132" s="127"/>
      <c r="Y132" s="332"/>
      <c r="Z132" s="333"/>
      <c r="AA132" s="172">
        <f t="shared" si="63"/>
        <v>-399.57092632065132</v>
      </c>
      <c r="AB132" s="110">
        <f t="shared" si="64"/>
        <v>0.88900807602204135</v>
      </c>
      <c r="AC132" s="328"/>
    </row>
    <row r="133" spans="1:29" ht="15.75" customHeight="1">
      <c r="A133" s="358"/>
      <c r="B133" s="100" t="s">
        <v>120</v>
      </c>
      <c r="C133" s="330" t="s">
        <v>155</v>
      </c>
      <c r="D133" s="331"/>
      <c r="E133" s="101">
        <v>18.18</v>
      </c>
      <c r="F133" s="102">
        <v>1266</v>
      </c>
      <c r="G133" s="121">
        <f t="shared" si="65"/>
        <v>23015.88</v>
      </c>
      <c r="H133" s="26"/>
      <c r="I133" s="104">
        <v>3</v>
      </c>
      <c r="J133" s="105">
        <v>3000</v>
      </c>
      <c r="K133" s="106">
        <f t="shared" si="44"/>
        <v>1000</v>
      </c>
      <c r="L133" s="118">
        <v>3</v>
      </c>
      <c r="M133" s="105">
        <f t="shared" si="66"/>
        <v>2717.8088803998253</v>
      </c>
      <c r="N133" s="106">
        <f t="shared" si="59"/>
        <v>905.93629346660839</v>
      </c>
      <c r="O133" s="123">
        <f t="shared" si="60"/>
        <v>0</v>
      </c>
      <c r="P133" s="124">
        <f t="shared" si="61"/>
        <v>-94.06370653339161</v>
      </c>
      <c r="Q133" s="125">
        <f t="shared" si="62"/>
        <v>0.90593629346660842</v>
      </c>
      <c r="R133" s="323"/>
      <c r="S133" s="47">
        <v>0.89444444444444382</v>
      </c>
      <c r="T133" s="120">
        <v>0.91384259259259193</v>
      </c>
      <c r="U133" s="111">
        <v>14.999999999999947</v>
      </c>
      <c r="V133" s="112">
        <v>27.948985135711709</v>
      </c>
      <c r="W133" s="126"/>
      <c r="X133" s="127"/>
      <c r="Y133" s="332"/>
      <c r="Z133" s="333"/>
      <c r="AA133" s="172">
        <f t="shared" si="63"/>
        <v>-282.19111960017472</v>
      </c>
      <c r="AB133" s="110">
        <f t="shared" si="64"/>
        <v>0.90593629346660842</v>
      </c>
      <c r="AC133" s="328"/>
    </row>
    <row r="134" spans="1:29" ht="15.75" customHeight="1">
      <c r="A134" s="358"/>
      <c r="B134" s="100" t="s">
        <v>120</v>
      </c>
      <c r="C134" s="330" t="s">
        <v>159</v>
      </c>
      <c r="D134" s="331"/>
      <c r="E134" s="101">
        <v>24.82</v>
      </c>
      <c r="F134" s="102">
        <v>1700</v>
      </c>
      <c r="G134" s="121">
        <f t="shared" si="65"/>
        <v>42194</v>
      </c>
      <c r="H134" s="26"/>
      <c r="I134" s="104">
        <v>5</v>
      </c>
      <c r="J134" s="105">
        <v>3600</v>
      </c>
      <c r="K134" s="106">
        <f t="shared" si="44"/>
        <v>720</v>
      </c>
      <c r="L134" s="118">
        <v>5</v>
      </c>
      <c r="M134" s="105">
        <f t="shared" si="66"/>
        <v>3186.1517796373837</v>
      </c>
      <c r="N134" s="106">
        <f t="shared" si="59"/>
        <v>637.23035592747669</v>
      </c>
      <c r="O134" s="123">
        <f t="shared" si="60"/>
        <v>0</v>
      </c>
      <c r="P134" s="124">
        <f t="shared" si="61"/>
        <v>-82.769644072523306</v>
      </c>
      <c r="Q134" s="125">
        <f t="shared" si="62"/>
        <v>0.88504216101038424</v>
      </c>
      <c r="R134" s="323"/>
      <c r="S134" s="47">
        <v>0.92361111111111049</v>
      </c>
      <c r="T134" s="120">
        <v>0.94583333333333275</v>
      </c>
      <c r="U134" s="111">
        <v>15</v>
      </c>
      <c r="V134" s="112">
        <v>32.01354080238093</v>
      </c>
      <c r="W134" s="126"/>
      <c r="X134" s="127"/>
      <c r="Y134" s="332"/>
      <c r="Z134" s="333"/>
      <c r="AA134" s="172">
        <f t="shared" si="63"/>
        <v>-413.8482203626163</v>
      </c>
      <c r="AB134" s="110">
        <f t="shared" si="64"/>
        <v>0.88504216101038435</v>
      </c>
      <c r="AC134" s="328"/>
    </row>
    <row r="135" spans="1:29" ht="15.75" customHeight="1">
      <c r="A135" s="358"/>
      <c r="B135" s="100" t="s">
        <v>120</v>
      </c>
      <c r="C135" s="330" t="s">
        <v>158</v>
      </c>
      <c r="D135" s="331"/>
      <c r="E135" s="101">
        <v>30</v>
      </c>
      <c r="F135" s="102">
        <v>1736</v>
      </c>
      <c r="G135" s="121">
        <f t="shared" si="65"/>
        <v>52080</v>
      </c>
      <c r="H135" s="62"/>
      <c r="I135" s="104">
        <v>4</v>
      </c>
      <c r="J135" s="105">
        <v>3600</v>
      </c>
      <c r="K135" s="106">
        <f t="shared" si="44"/>
        <v>900</v>
      </c>
      <c r="L135" s="118">
        <v>4</v>
      </c>
      <c r="M135" s="105">
        <f t="shared" si="66"/>
        <v>3191.7599999999984</v>
      </c>
      <c r="N135" s="106">
        <f t="shared" si="59"/>
        <v>797.9399999999996</v>
      </c>
      <c r="O135" s="123">
        <f t="shared" si="60"/>
        <v>0</v>
      </c>
      <c r="P135" s="124">
        <f t="shared" si="61"/>
        <v>-102.0600000000004</v>
      </c>
      <c r="Q135" s="125">
        <f t="shared" si="62"/>
        <v>0.88659999999999961</v>
      </c>
      <c r="R135" s="323"/>
      <c r="S135" s="47">
        <v>0.95624999999999938</v>
      </c>
      <c r="T135" s="120">
        <v>0.97891203703703644</v>
      </c>
      <c r="U135" s="111">
        <v>14.999999999999947</v>
      </c>
      <c r="V135" s="112">
        <v>32.63403263403265</v>
      </c>
      <c r="W135" s="126"/>
      <c r="X135" s="127"/>
      <c r="Y135" s="332"/>
      <c r="Z135" s="333"/>
      <c r="AA135" s="172">
        <f t="shared" si="63"/>
        <v>-408.2400000000016</v>
      </c>
      <c r="AB135" s="110">
        <f t="shared" si="64"/>
        <v>0.88659999999999961</v>
      </c>
      <c r="AC135" s="328"/>
    </row>
    <row r="136" spans="1:29" ht="15.75" customHeight="1">
      <c r="A136" s="358"/>
      <c r="B136" s="100" t="s">
        <v>120</v>
      </c>
      <c r="C136" s="330" t="s">
        <v>162</v>
      </c>
      <c r="D136" s="331"/>
      <c r="E136" s="101">
        <v>18.18</v>
      </c>
      <c r="F136" s="102">
        <v>2333</v>
      </c>
      <c r="G136" s="121">
        <f t="shared" si="65"/>
        <v>42413.94</v>
      </c>
      <c r="H136" s="62"/>
      <c r="I136" s="104">
        <v>3</v>
      </c>
      <c r="J136" s="105">
        <v>3600</v>
      </c>
      <c r="K136" s="106">
        <f t="shared" si="44"/>
        <v>1200</v>
      </c>
      <c r="L136" s="118">
        <v>3</v>
      </c>
      <c r="M136" s="105">
        <f t="shared" si="66"/>
        <v>3191.7634037646631</v>
      </c>
      <c r="N136" s="106">
        <f t="shared" si="59"/>
        <v>1063.9211345882211</v>
      </c>
      <c r="O136" s="123">
        <f t="shared" si="60"/>
        <v>0</v>
      </c>
      <c r="P136" s="124">
        <f t="shared" si="61"/>
        <v>-136.07886541177891</v>
      </c>
      <c r="Q136" s="125">
        <f t="shared" si="62"/>
        <v>0.8866009454901842</v>
      </c>
      <c r="R136" s="323"/>
      <c r="S136" s="47">
        <v>0.98888888888888826</v>
      </c>
      <c r="T136" s="120">
        <v>1.0193402777777771</v>
      </c>
      <c r="U136" s="111">
        <v>15</v>
      </c>
      <c r="V136" s="112">
        <v>43.856634183753897</v>
      </c>
      <c r="W136" s="126"/>
      <c r="X136" s="127"/>
      <c r="Y136" s="332"/>
      <c r="Z136" s="333"/>
      <c r="AA136" s="172">
        <f t="shared" si="63"/>
        <v>-408.23659623533695</v>
      </c>
      <c r="AB136" s="110">
        <f t="shared" si="64"/>
        <v>0.8866009454901842</v>
      </c>
      <c r="AC136" s="328"/>
    </row>
    <row r="137" spans="1:29" ht="15.75" customHeight="1">
      <c r="A137" s="358"/>
      <c r="B137" s="100" t="s">
        <v>120</v>
      </c>
      <c r="C137" s="330" t="s">
        <v>157</v>
      </c>
      <c r="D137" s="331"/>
      <c r="E137" s="101">
        <v>16.66</v>
      </c>
      <c r="F137" s="102">
        <v>5536</v>
      </c>
      <c r="G137" s="121">
        <f t="shared" si="65"/>
        <v>92229.759999999995</v>
      </c>
      <c r="H137" s="62"/>
      <c r="I137" s="104">
        <v>5</v>
      </c>
      <c r="J137" s="105">
        <v>3600</v>
      </c>
      <c r="K137" s="106">
        <f t="shared" si="44"/>
        <v>720</v>
      </c>
      <c r="L137" s="118">
        <v>5</v>
      </c>
      <c r="M137" s="105">
        <f t="shared" si="66"/>
        <v>3191.3478973714537</v>
      </c>
      <c r="N137" s="106">
        <f t="shared" si="59"/>
        <v>638.26957947429071</v>
      </c>
      <c r="O137" s="123">
        <f t="shared" si="60"/>
        <v>0</v>
      </c>
      <c r="P137" s="124">
        <f t="shared" si="61"/>
        <v>-81.730420525709292</v>
      </c>
      <c r="Q137" s="125">
        <f t="shared" si="62"/>
        <v>0.88648552704762595</v>
      </c>
      <c r="R137" s="323"/>
      <c r="S137" s="47">
        <v>1.0291666666666661</v>
      </c>
      <c r="T137" s="120">
        <v>1.1014351851851847</v>
      </c>
      <c r="U137" s="111">
        <v>15</v>
      </c>
      <c r="V137" s="112">
        <v>104.08141345968042</v>
      </c>
      <c r="W137" s="113"/>
      <c r="X137" s="116"/>
      <c r="Y137" s="332"/>
      <c r="Z137" s="333"/>
      <c r="AA137" s="172">
        <f t="shared" si="63"/>
        <v>-408.65210262854634</v>
      </c>
      <c r="AB137" s="110">
        <f t="shared" si="64"/>
        <v>0.88648552704762607</v>
      </c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7">AVERAGE(I124:I139)</f>
        <v>3.8571428571428572</v>
      </c>
      <c r="J140" s="137">
        <f t="shared" si="67"/>
        <v>3514.2857142857142</v>
      </c>
      <c r="K140" s="138">
        <f t="shared" ref="K140" si="68">J140/I140</f>
        <v>911.11111111111109</v>
      </c>
      <c r="L140" s="136">
        <f t="shared" ref="L140:M140" si="69">AVERAGE(L124:L139)</f>
        <v>3.8571428571428572</v>
      </c>
      <c r="M140" s="137">
        <f t="shared" si="69"/>
        <v>3124.4382095414153</v>
      </c>
      <c r="N140" s="138">
        <f>M140/L140</f>
        <v>810.03953580703353</v>
      </c>
      <c r="O140" s="139">
        <f>L140-I140</f>
        <v>0</v>
      </c>
      <c r="P140" s="140">
        <f>N140-K140</f>
        <v>-101.07157530407756</v>
      </c>
      <c r="Q140" s="141">
        <f>N140/K140</f>
        <v>0.88906778320284174</v>
      </c>
      <c r="R140" s="324"/>
      <c r="S140" s="142">
        <v>0.70833333333333337</v>
      </c>
      <c r="T140" s="143">
        <v>1.1014351851851847</v>
      </c>
      <c r="U140" s="144"/>
      <c r="V140" s="166"/>
      <c r="W140" s="167"/>
      <c r="X140" s="138"/>
      <c r="Y140" s="354"/>
      <c r="Z140" s="355"/>
      <c r="AA140" s="174">
        <f>M140-J140</f>
        <v>-389.84750474429893</v>
      </c>
      <c r="AB140" s="141">
        <f>M140/J140</f>
        <v>0.88906778320284174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584" priority="1" operator="greaterThan">
      <formula>0</formula>
    </cfRule>
  </conditionalFormatting>
  <conditionalFormatting sqref="P5:P140 AA5:AA140">
    <cfRule type="cellIs" dxfId="583" priority="4" operator="lessThan">
      <formula>0</formula>
    </cfRule>
  </conditionalFormatting>
  <conditionalFormatting sqref="Q5:Q140 AB5:AB140">
    <cfRule type="cellIs" dxfId="582" priority="2" operator="greaterThan">
      <formula>1</formula>
    </cfRule>
    <cfRule type="cellIs" dxfId="581" priority="3" operator="lessThan">
      <formula>0.8</formula>
    </cfRule>
  </conditionalFormatting>
  <conditionalFormatting sqref="AC5:AC6 R5:R140 AC73:AC78">
    <cfRule type="cellIs" dxfId="580" priority="5" operator="lessThan">
      <formula>0.8</formula>
    </cfRule>
  </conditionalFormatting>
  <conditionalFormatting sqref="AC12:AC20">
    <cfRule type="cellIs" dxfId="579" priority="12" operator="lessThan">
      <formula>0.8</formula>
    </cfRule>
  </conditionalFormatting>
  <conditionalFormatting sqref="AC22">
    <cfRule type="cellIs" dxfId="578" priority="11" operator="lessThan">
      <formula>0.8</formula>
    </cfRule>
  </conditionalFormatting>
  <conditionalFormatting sqref="AC39">
    <cfRule type="cellIs" dxfId="577" priority="7" operator="lessThan">
      <formula>0.8</formula>
    </cfRule>
  </conditionalFormatting>
  <conditionalFormatting sqref="AC56:AC61">
    <cfRule type="cellIs" dxfId="576" priority="6" operator="lessThan">
      <formula>0.8</formula>
    </cfRule>
  </conditionalFormatting>
  <conditionalFormatting sqref="AC90">
    <cfRule type="cellIs" dxfId="575" priority="10" operator="lessThan">
      <formula>0.8</formula>
    </cfRule>
  </conditionalFormatting>
  <conditionalFormatting sqref="AC107">
    <cfRule type="cellIs" dxfId="574" priority="9" operator="lessThan">
      <formula>0.8</formula>
    </cfRule>
  </conditionalFormatting>
  <conditionalFormatting sqref="AC124:AC129">
    <cfRule type="cellIs" dxfId="573" priority="8" operator="lessThan">
      <formula>0.8</formula>
    </cfRule>
  </conditionalFormatting>
  <dataValidations count="1">
    <dataValidation type="list" allowBlank="1" showInputMessage="1" showErrorMessage="1" sqref="Y5:Z140" xr:uid="{8B111A43-1BD5-4FA9-88A4-767D75109B55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A4D08-379B-4DD9-9AF0-0C4B0981AA26}">
  <sheetPr>
    <tabColor theme="9" tint="0.59999389629810485"/>
    <pageSetUpPr fitToPage="1"/>
  </sheetPr>
  <dimension ref="A1:AG171"/>
  <sheetViews>
    <sheetView zoomScale="85" zoomScaleNormal="85" workbookViewId="0">
      <pane ySplit="4" topLeftCell="A5" activePane="bottomLeft" state="frozen"/>
      <selection pane="bottomLeft" activeCell="O49" sqref="O49"/>
      <selection activeCell="O49" sqref="O49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SUM(F5:F157)</f>
        <v>99717</v>
      </c>
      <c r="E1" s="88" t="s">
        <v>4</v>
      </c>
      <c r="F1" s="89">
        <f>SUM(G5:G157)</f>
        <v>4353548.3599999994</v>
      </c>
      <c r="G1" s="90" t="s">
        <v>85</v>
      </c>
      <c r="H1" s="91">
        <f>L21+L38+L55+L72+L89+L106+L123+L140+L157</f>
        <v>154.5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46198</v>
      </c>
      <c r="B2" s="295"/>
      <c r="C2" s="92" t="s">
        <v>41</v>
      </c>
      <c r="D2" s="93">
        <f>AVERAGE(N21,N38,N55,N72,N89,N106,N123,N140,N157)</f>
        <v>179.30469047652335</v>
      </c>
      <c r="E2" s="93" t="s">
        <v>92</v>
      </c>
      <c r="F2" s="94">
        <f>F1/D1</f>
        <v>43.659038679462874</v>
      </c>
      <c r="G2" s="95" t="s">
        <v>93</v>
      </c>
      <c r="H2" s="96">
        <f>COUNT(H5:H157)</f>
        <v>2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SUM(Y21,Y38,Y55,Y72,Y89,Y106,Y123,Y140,Y157)</f>
        <v>0</v>
      </c>
      <c r="Z2" s="193">
        <f>SUM(Z21,Z38,Z55,Z72,Z89,Z106,Z123,Z140,Z157)</f>
        <v>0</v>
      </c>
      <c r="AA2" s="363"/>
      <c r="AB2" s="364"/>
      <c r="AC2" s="201">
        <f>SUM(AC21,AC38,AC55,AC72,AC89,AC106,AC123,AC140,AC157)</f>
        <v>0</v>
      </c>
      <c r="AD2" s="202">
        <f>SUM(AD21,AD38,AD55,AD72,AD89,AD106,AD123,AD140,AD157)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187</v>
      </c>
      <c r="C5" s="367" t="s">
        <v>188</v>
      </c>
      <c r="D5" s="367"/>
      <c r="E5" s="147">
        <v>56.43</v>
      </c>
      <c r="F5" s="151">
        <v>4904</v>
      </c>
      <c r="G5" s="148">
        <f t="shared" ref="G5:G10" si="0">E5*F5</f>
        <v>276732.71999999997</v>
      </c>
      <c r="H5" s="149"/>
      <c r="I5" s="150">
        <v>24</v>
      </c>
      <c r="J5" s="151">
        <v>2000</v>
      </c>
      <c r="K5" s="152">
        <f>J5/I5</f>
        <v>83.333333333333329</v>
      </c>
      <c r="L5" s="107">
        <v>24</v>
      </c>
      <c r="M5" s="151">
        <f t="shared" ref="M5:M10" si="1">F5/V5*60</f>
        <v>1792.4740741931819</v>
      </c>
      <c r="N5" s="152">
        <f t="shared" ref="N5:N10" si="2">M5/L5</f>
        <v>74.68641975804924</v>
      </c>
      <c r="O5" s="154">
        <f t="shared" ref="O5:O10" si="3">L5-I5</f>
        <v>0</v>
      </c>
      <c r="P5" s="155">
        <f t="shared" ref="P5:P10" si="4">N5-K5</f>
        <v>-8.6469135752840884</v>
      </c>
      <c r="Q5" s="156">
        <f t="shared" ref="Q5:Q10" si="5">N5/K5</f>
        <v>0.89623703709659097</v>
      </c>
      <c r="R5" s="322">
        <f>Q21</f>
        <v>0.90675939867316924</v>
      </c>
      <c r="S5" s="157">
        <v>0.16666666666666666</v>
      </c>
      <c r="T5" s="158">
        <v>0.28065972222222224</v>
      </c>
      <c r="U5" s="159"/>
      <c r="V5" s="160">
        <v>164.15300184045429</v>
      </c>
      <c r="W5" s="181"/>
      <c r="X5" s="152"/>
      <c r="Y5" s="12"/>
      <c r="Z5" s="198"/>
      <c r="AA5" s="325"/>
      <c r="AB5" s="326"/>
      <c r="AC5" s="12"/>
      <c r="AD5" s="198"/>
      <c r="AE5" s="178">
        <f t="shared" ref="AE5:AE10" si="6">M5-J5</f>
        <v>-207.52592580681812</v>
      </c>
      <c r="AF5" s="132">
        <f t="shared" ref="AF5:AF10" si="7">M5/J5</f>
        <v>0.89623703709659097</v>
      </c>
      <c r="AG5" s="368">
        <f>AF21</f>
        <v>0.93266681006383134</v>
      </c>
    </row>
    <row r="6" spans="1:33" ht="15.75" customHeight="1">
      <c r="A6" s="318"/>
      <c r="B6" s="100" t="s">
        <v>189</v>
      </c>
      <c r="C6" s="371" t="s">
        <v>190</v>
      </c>
      <c r="D6" s="371"/>
      <c r="E6" s="101">
        <v>77.349999999999994</v>
      </c>
      <c r="F6" s="102">
        <v>1011</v>
      </c>
      <c r="G6" s="103">
        <f t="shared" si="0"/>
        <v>78200.849999999991</v>
      </c>
      <c r="H6" s="26"/>
      <c r="I6" s="104">
        <v>25</v>
      </c>
      <c r="J6" s="105">
        <v>2000</v>
      </c>
      <c r="K6" s="106">
        <f t="shared" ref="K6:K44" si="8">J6/I6</f>
        <v>80</v>
      </c>
      <c r="L6" s="107">
        <v>25</v>
      </c>
      <c r="M6" s="105">
        <f t="shared" si="1"/>
        <v>1787.8323683027766</v>
      </c>
      <c r="N6" s="106">
        <f t="shared" si="2"/>
        <v>71.513294732111063</v>
      </c>
      <c r="O6" s="108">
        <f t="shared" si="3"/>
        <v>0</v>
      </c>
      <c r="P6" s="109">
        <f t="shared" si="4"/>
        <v>-8.4867052678889365</v>
      </c>
      <c r="Q6" s="110">
        <f t="shared" si="5"/>
        <v>0.89391618415138829</v>
      </c>
      <c r="R6" s="323"/>
      <c r="S6" s="47">
        <v>0.28472222222222221</v>
      </c>
      <c r="T6" s="48">
        <v>0.30827546296296293</v>
      </c>
      <c r="U6" s="111">
        <v>5.8499999999999552</v>
      </c>
      <c r="V6" s="112">
        <v>33.929355500810011</v>
      </c>
      <c r="W6" s="113"/>
      <c r="X6" s="116"/>
      <c r="Y6" s="12"/>
      <c r="Z6" s="198"/>
      <c r="AA6" s="332"/>
      <c r="AB6" s="333"/>
      <c r="AC6" s="12"/>
      <c r="AD6" s="198"/>
      <c r="AE6" s="117">
        <f t="shared" si="6"/>
        <v>-212.16763169722344</v>
      </c>
      <c r="AF6" s="110">
        <f t="shared" si="7"/>
        <v>0.89391618415138829</v>
      </c>
      <c r="AG6" s="369"/>
    </row>
    <row r="7" spans="1:33" ht="15.75" customHeight="1">
      <c r="A7" s="318"/>
      <c r="B7" s="100" t="s">
        <v>189</v>
      </c>
      <c r="C7" s="371" t="s">
        <v>191</v>
      </c>
      <c r="D7" s="371"/>
      <c r="E7" s="101">
        <v>59.34</v>
      </c>
      <c r="F7" s="102">
        <v>1340</v>
      </c>
      <c r="G7" s="103">
        <f t="shared" si="0"/>
        <v>79515.600000000006</v>
      </c>
      <c r="H7" s="26"/>
      <c r="I7" s="104">
        <v>23</v>
      </c>
      <c r="J7" s="105">
        <v>2000</v>
      </c>
      <c r="K7" s="106">
        <f t="shared" si="8"/>
        <v>86.956521739130437</v>
      </c>
      <c r="L7" s="107">
        <v>23</v>
      </c>
      <c r="M7" s="105">
        <f t="shared" si="1"/>
        <v>1791.4903867752419</v>
      </c>
      <c r="N7" s="106">
        <f t="shared" si="2"/>
        <v>77.890886381532255</v>
      </c>
      <c r="O7" s="108">
        <f t="shared" si="3"/>
        <v>0</v>
      </c>
      <c r="P7" s="109">
        <f t="shared" si="4"/>
        <v>-9.0656353575981825</v>
      </c>
      <c r="Q7" s="110">
        <f t="shared" si="5"/>
        <v>0.89574519338762093</v>
      </c>
      <c r="R7" s="323"/>
      <c r="S7" s="47">
        <v>0.31111111111111106</v>
      </c>
      <c r="T7" s="48">
        <v>0.34226851851851847</v>
      </c>
      <c r="U7" s="111">
        <v>5</v>
      </c>
      <c r="V7" s="112">
        <v>44.878834178241604</v>
      </c>
      <c r="W7" s="113"/>
      <c r="X7" s="116"/>
      <c r="Y7" s="12"/>
      <c r="Z7" s="198"/>
      <c r="AA7" s="332"/>
      <c r="AB7" s="333"/>
      <c r="AC7" s="12"/>
      <c r="AD7" s="198"/>
      <c r="AE7" s="117">
        <f t="shared" si="6"/>
        <v>-208.50961322475814</v>
      </c>
      <c r="AF7" s="110">
        <f t="shared" si="7"/>
        <v>0.89574519338762093</v>
      </c>
      <c r="AG7" s="369"/>
    </row>
    <row r="8" spans="1:33" ht="15.75" customHeight="1">
      <c r="A8" s="318"/>
      <c r="B8" s="100" t="s">
        <v>189</v>
      </c>
      <c r="C8" s="371" t="s">
        <v>192</v>
      </c>
      <c r="D8" s="371"/>
      <c r="E8" s="101">
        <v>77.34</v>
      </c>
      <c r="F8" s="102">
        <v>2074</v>
      </c>
      <c r="G8" s="103">
        <f t="shared" si="0"/>
        <v>160403.16</v>
      </c>
      <c r="H8" s="26"/>
      <c r="I8" s="104">
        <v>23</v>
      </c>
      <c r="J8" s="105">
        <v>2000</v>
      </c>
      <c r="K8" s="106">
        <f t="shared" si="8"/>
        <v>86.956521739130437</v>
      </c>
      <c r="L8" s="107">
        <v>23</v>
      </c>
      <c r="M8" s="105">
        <f t="shared" si="1"/>
        <v>1794.0192297084645</v>
      </c>
      <c r="N8" s="106">
        <f t="shared" si="2"/>
        <v>78.000836074281068</v>
      </c>
      <c r="O8" s="108">
        <f t="shared" si="3"/>
        <v>0</v>
      </c>
      <c r="P8" s="109">
        <f t="shared" si="4"/>
        <v>-8.9556856648493692</v>
      </c>
      <c r="Q8" s="110">
        <f t="shared" si="5"/>
        <v>0.89700961485423225</v>
      </c>
      <c r="R8" s="323"/>
      <c r="S8" s="47">
        <v>0.34583333333333327</v>
      </c>
      <c r="T8" s="48">
        <v>0.39399305555555547</v>
      </c>
      <c r="U8" s="111">
        <v>5.1333333333333098</v>
      </c>
      <c r="V8" s="112">
        <v>69.363804991221869</v>
      </c>
      <c r="W8" s="113"/>
      <c r="X8" s="116"/>
      <c r="Y8" s="12"/>
      <c r="Z8" s="198"/>
      <c r="AA8" s="332"/>
      <c r="AB8" s="333"/>
      <c r="AC8" s="12"/>
      <c r="AD8" s="198"/>
      <c r="AE8" s="117">
        <f t="shared" si="6"/>
        <v>-205.98077029153546</v>
      </c>
      <c r="AF8" s="110">
        <f t="shared" si="7"/>
        <v>0.89700961485423225</v>
      </c>
      <c r="AG8" s="369"/>
    </row>
    <row r="9" spans="1:33" ht="15.75" customHeight="1">
      <c r="A9" s="318"/>
      <c r="B9" s="100" t="s">
        <v>201</v>
      </c>
      <c r="C9" s="371" t="s">
        <v>202</v>
      </c>
      <c r="D9" s="371"/>
      <c r="E9" s="101">
        <v>29.97</v>
      </c>
      <c r="F9" s="102">
        <v>2018</v>
      </c>
      <c r="G9" s="103">
        <f t="shared" si="0"/>
        <v>60479.46</v>
      </c>
      <c r="H9" s="13"/>
      <c r="I9" s="104">
        <v>21</v>
      </c>
      <c r="J9" s="105">
        <v>2790</v>
      </c>
      <c r="K9" s="106">
        <f t="shared" si="8"/>
        <v>132.85714285714286</v>
      </c>
      <c r="L9" s="107">
        <v>25</v>
      </c>
      <c r="M9" s="105">
        <f t="shared" si="1"/>
        <v>2964.9807692307695</v>
      </c>
      <c r="N9" s="106">
        <f t="shared" si="2"/>
        <v>118.59923076923079</v>
      </c>
      <c r="O9" s="108">
        <f t="shared" si="3"/>
        <v>4</v>
      </c>
      <c r="P9" s="109">
        <f t="shared" si="4"/>
        <v>-14.257912087912075</v>
      </c>
      <c r="Q9" s="110">
        <f t="shared" si="5"/>
        <v>0.89268238213399509</v>
      </c>
      <c r="R9" s="323"/>
      <c r="S9" s="47">
        <v>0.39791666666666659</v>
      </c>
      <c r="T9" s="48">
        <v>0.4262731481481481</v>
      </c>
      <c r="U9" s="111">
        <v>5.6500000000000039</v>
      </c>
      <c r="V9" s="112">
        <v>40.836689821571028</v>
      </c>
      <c r="W9" s="113">
        <v>0.4262731481481481</v>
      </c>
      <c r="X9" s="116">
        <v>0.4638888888888888</v>
      </c>
      <c r="Y9" s="12"/>
      <c r="Z9" s="198"/>
      <c r="AA9" s="332"/>
      <c r="AB9" s="333"/>
      <c r="AC9" s="12"/>
      <c r="AD9" s="198"/>
      <c r="AE9" s="117">
        <f t="shared" si="6"/>
        <v>174.98076923076951</v>
      </c>
      <c r="AF9" s="110">
        <f t="shared" si="7"/>
        <v>1.0627171215880895</v>
      </c>
      <c r="AG9" s="369"/>
    </row>
    <row r="10" spans="1:33" ht="15.75" customHeight="1">
      <c r="A10" s="318"/>
      <c r="B10" s="100" t="s">
        <v>189</v>
      </c>
      <c r="C10" s="371" t="s">
        <v>193</v>
      </c>
      <c r="D10" s="371"/>
      <c r="E10" s="101">
        <v>59.52</v>
      </c>
      <c r="F10" s="102">
        <v>4461</v>
      </c>
      <c r="G10" s="121">
        <f t="shared" si="0"/>
        <v>265518.72000000003</v>
      </c>
      <c r="H10" s="122"/>
      <c r="I10" s="104">
        <v>24</v>
      </c>
      <c r="J10" s="105">
        <v>2000</v>
      </c>
      <c r="K10" s="106">
        <f t="shared" si="8"/>
        <v>83.333333333333329</v>
      </c>
      <c r="L10" s="107">
        <v>24</v>
      </c>
      <c r="M10" s="105">
        <f t="shared" si="1"/>
        <v>1798.0116725059679</v>
      </c>
      <c r="N10" s="106">
        <f t="shared" si="2"/>
        <v>74.917153021082001</v>
      </c>
      <c r="O10" s="108">
        <f t="shared" si="3"/>
        <v>0</v>
      </c>
      <c r="P10" s="109">
        <f t="shared" si="4"/>
        <v>-8.4161803122513277</v>
      </c>
      <c r="Q10" s="110">
        <f t="shared" si="5"/>
        <v>0.89900583625298403</v>
      </c>
      <c r="R10" s="323"/>
      <c r="S10" s="47">
        <v>0.4638888888888888</v>
      </c>
      <c r="T10" s="120">
        <v>0.56725694444444441</v>
      </c>
      <c r="U10" s="111">
        <v>55</v>
      </c>
      <c r="V10" s="112">
        <v>148.86443958784233</v>
      </c>
      <c r="W10" s="113"/>
      <c r="X10" s="116"/>
      <c r="Y10" s="12"/>
      <c r="Z10" s="198"/>
      <c r="AA10" s="332"/>
      <c r="AB10" s="333"/>
      <c r="AC10" s="12"/>
      <c r="AD10" s="198"/>
      <c r="AE10" s="117">
        <f t="shared" si="6"/>
        <v>-201.98832749403209</v>
      </c>
      <c r="AF10" s="110">
        <f t="shared" si="7"/>
        <v>0.89900583625298391</v>
      </c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9">AVERAGE(I5:I20)</f>
        <v>23.333333333333332</v>
      </c>
      <c r="J21" s="137">
        <f t="shared" si="9"/>
        <v>2131.6666666666665</v>
      </c>
      <c r="K21" s="138">
        <f t="shared" ref="K21" si="10">J21/I21</f>
        <v>91.357142857142861</v>
      </c>
      <c r="L21" s="136">
        <f t="shared" ref="L21:M21" si="11">AVERAGE(L5:L20)</f>
        <v>24</v>
      </c>
      <c r="M21" s="137">
        <f t="shared" si="11"/>
        <v>1988.1347501194002</v>
      </c>
      <c r="N21" s="138">
        <f t="shared" ref="N21:N27" si="12">M21/L21</f>
        <v>82.838947921641676</v>
      </c>
      <c r="O21" s="139">
        <f t="shared" ref="O21:O27" si="13">L21-I21</f>
        <v>0.66666666666666785</v>
      </c>
      <c r="P21" s="140">
        <f t="shared" ref="P21:P27" si="14">N21-K21</f>
        <v>-8.5181949355011852</v>
      </c>
      <c r="Q21" s="141">
        <f t="shared" ref="Q21:Q27" si="15">N21/K21</f>
        <v>0.90675939867316924</v>
      </c>
      <c r="R21" s="324"/>
      <c r="S21" s="142">
        <v>0.16666666666666666</v>
      </c>
      <c r="T21" s="143">
        <v>0.56725694444444441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0</v>
      </c>
      <c r="AD21" s="180">
        <f>SUM(AD5:AD20)</f>
        <v>0</v>
      </c>
      <c r="AE21" s="168">
        <f t="shared" ref="AE21:AE27" si="16">M21-J21</f>
        <v>-143.53191654726629</v>
      </c>
      <c r="AF21" s="141">
        <f t="shared" ref="AF21:AF27" si="17">M21/J21</f>
        <v>0.93266681006383134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3015</v>
      </c>
      <c r="G22" s="148">
        <f t="shared" ref="G22:G27" si="18">E22*F22</f>
        <v>109896.75000000001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7" si="19">F22/V22*60</f>
        <v>1898.0558710424937</v>
      </c>
      <c r="N22" s="152">
        <f t="shared" si="12"/>
        <v>94.902793552124677</v>
      </c>
      <c r="O22" s="154">
        <f t="shared" si="13"/>
        <v>0</v>
      </c>
      <c r="P22" s="155">
        <f t="shared" si="14"/>
        <v>-10.097206447875323</v>
      </c>
      <c r="Q22" s="156">
        <f t="shared" si="15"/>
        <v>0.90383612906785404</v>
      </c>
      <c r="R22" s="322">
        <f>Q38</f>
        <v>0.90046567207910544</v>
      </c>
      <c r="S22" s="157">
        <v>0.16666666666666666</v>
      </c>
      <c r="T22" s="158">
        <v>0.23284722222222221</v>
      </c>
      <c r="U22" s="159"/>
      <c r="V22" s="160">
        <v>95.308047966281393</v>
      </c>
      <c r="W22" s="97"/>
      <c r="X22" s="98"/>
      <c r="Y22" s="12"/>
      <c r="Z22" s="198"/>
      <c r="AA22" s="325"/>
      <c r="AB22" s="326"/>
      <c r="AC22" s="12"/>
      <c r="AD22" s="198"/>
      <c r="AE22" s="115">
        <f t="shared" si="16"/>
        <v>-201.94412895750634</v>
      </c>
      <c r="AF22" s="156">
        <f t="shared" si="17"/>
        <v>0.90383612906785415</v>
      </c>
      <c r="AG22" s="376">
        <f>AF38</f>
        <v>0.90046567207910544</v>
      </c>
    </row>
    <row r="23" spans="1:33" ht="15.75" customHeight="1">
      <c r="A23" s="357"/>
      <c r="B23" s="163" t="s">
        <v>185</v>
      </c>
      <c r="C23" s="330" t="s">
        <v>197</v>
      </c>
      <c r="D23" s="331"/>
      <c r="E23" s="101">
        <v>31.72</v>
      </c>
      <c r="F23" s="111">
        <v>1695</v>
      </c>
      <c r="G23" s="103">
        <f t="shared" si="18"/>
        <v>53765.4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1799.8072198559134</v>
      </c>
      <c r="N23" s="106">
        <f t="shared" si="12"/>
        <v>81.809419084359703</v>
      </c>
      <c r="O23" s="108">
        <f t="shared" si="13"/>
        <v>0</v>
      </c>
      <c r="P23" s="109">
        <f t="shared" si="14"/>
        <v>-9.0996718247312032</v>
      </c>
      <c r="Q23" s="110">
        <f t="shared" si="15"/>
        <v>0.89990360992795682</v>
      </c>
      <c r="R23" s="323"/>
      <c r="S23" s="47">
        <v>0.2361111111111111</v>
      </c>
      <c r="T23" s="48">
        <v>0.27534722222222219</v>
      </c>
      <c r="U23" s="111">
        <v>4.7000000000000153</v>
      </c>
      <c r="V23" s="112">
        <v>56.506051802671266</v>
      </c>
      <c r="W23" s="113"/>
      <c r="X23" s="116"/>
      <c r="Y23" s="12"/>
      <c r="Z23" s="198"/>
      <c r="AA23" s="332"/>
      <c r="AB23" s="333"/>
      <c r="AC23" s="12"/>
      <c r="AD23" s="198"/>
      <c r="AE23" s="117">
        <f t="shared" si="16"/>
        <v>-200.19278014408656</v>
      </c>
      <c r="AF23" s="110">
        <f t="shared" si="17"/>
        <v>0.8999036099279567</v>
      </c>
      <c r="AG23" s="369"/>
    </row>
    <row r="24" spans="1:33" ht="15.75" customHeight="1">
      <c r="A24" s="357"/>
      <c r="B24" s="163" t="s">
        <v>185</v>
      </c>
      <c r="C24" s="330" t="s">
        <v>198</v>
      </c>
      <c r="D24" s="331"/>
      <c r="E24" s="101">
        <v>34.79</v>
      </c>
      <c r="F24" s="111">
        <v>1802</v>
      </c>
      <c r="G24" s="103">
        <f t="shared" si="18"/>
        <v>62691.58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1804.4362389262621</v>
      </c>
      <c r="N24" s="106">
        <f t="shared" si="12"/>
        <v>164.03965808420566</v>
      </c>
      <c r="O24" s="108">
        <f t="shared" si="13"/>
        <v>0</v>
      </c>
      <c r="P24" s="109">
        <f t="shared" si="14"/>
        <v>-17.778523733976158</v>
      </c>
      <c r="Q24" s="110">
        <f t="shared" si="15"/>
        <v>0.90221811946313113</v>
      </c>
      <c r="R24" s="323"/>
      <c r="S24" s="47">
        <v>0.27847222222222223</v>
      </c>
      <c r="T24" s="48">
        <v>0.32008101851851856</v>
      </c>
      <c r="U24" s="111">
        <v>4.5000000000000639</v>
      </c>
      <c r="V24" s="112">
        <v>59.918991687030896</v>
      </c>
      <c r="W24" s="113"/>
      <c r="X24" s="116"/>
      <c r="Y24" s="12"/>
      <c r="Z24" s="198"/>
      <c r="AA24" s="332"/>
      <c r="AB24" s="333"/>
      <c r="AC24" s="12"/>
      <c r="AD24" s="198"/>
      <c r="AE24" s="117">
        <f t="shared" si="16"/>
        <v>-195.56376107373785</v>
      </c>
      <c r="AF24" s="110">
        <f t="shared" si="17"/>
        <v>0.90221811946313113</v>
      </c>
      <c r="AG24" s="369"/>
    </row>
    <row r="25" spans="1:33" ht="15.75" customHeight="1">
      <c r="A25" s="357"/>
      <c r="B25" s="163" t="s">
        <v>185</v>
      </c>
      <c r="C25" s="330" t="s">
        <v>199</v>
      </c>
      <c r="D25" s="331"/>
      <c r="E25" s="101">
        <v>33.200000000000003</v>
      </c>
      <c r="F25" s="111">
        <v>2875</v>
      </c>
      <c r="G25" s="103">
        <f t="shared" si="18"/>
        <v>95450.000000000015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1804.4739328160656</v>
      </c>
      <c r="N25" s="106">
        <f t="shared" si="12"/>
        <v>164.04308480146051</v>
      </c>
      <c r="O25" s="108">
        <f t="shared" si="13"/>
        <v>0</v>
      </c>
      <c r="P25" s="109">
        <f t="shared" si="14"/>
        <v>-17.775097016721304</v>
      </c>
      <c r="Q25" s="110">
        <f t="shared" si="15"/>
        <v>0.90223696640803286</v>
      </c>
      <c r="R25" s="323"/>
      <c r="S25" s="47">
        <v>0.32361111111111113</v>
      </c>
      <c r="T25" s="48">
        <v>0.38998842592592597</v>
      </c>
      <c r="U25" s="111">
        <v>5.083333333333302</v>
      </c>
      <c r="V25" s="112">
        <v>95.595728407556521</v>
      </c>
      <c r="W25" s="113"/>
      <c r="X25" s="116"/>
      <c r="Y25" s="12"/>
      <c r="Z25" s="198"/>
      <c r="AA25" s="332"/>
      <c r="AB25" s="333"/>
      <c r="AC25" s="12"/>
      <c r="AD25" s="198"/>
      <c r="AE25" s="117">
        <f t="shared" si="16"/>
        <v>-195.5260671839344</v>
      </c>
      <c r="AF25" s="110">
        <f t="shared" si="17"/>
        <v>0.90223696640803275</v>
      </c>
      <c r="AG25" s="369"/>
    </row>
    <row r="26" spans="1:33" ht="15.75" customHeight="1">
      <c r="A26" s="358"/>
      <c r="B26" s="163" t="s">
        <v>185</v>
      </c>
      <c r="C26" s="330" t="s">
        <v>200</v>
      </c>
      <c r="D26" s="331"/>
      <c r="E26" s="101">
        <v>51.44</v>
      </c>
      <c r="F26" s="111">
        <v>3471</v>
      </c>
      <c r="G26" s="103">
        <f t="shared" si="18"/>
        <v>178548.24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1786.6411283493649</v>
      </c>
      <c r="N26" s="106">
        <f t="shared" si="12"/>
        <v>94.03374359733499</v>
      </c>
      <c r="O26" s="108">
        <f t="shared" si="13"/>
        <v>0</v>
      </c>
      <c r="P26" s="109">
        <f t="shared" si="14"/>
        <v>-11.229414297401846</v>
      </c>
      <c r="Q26" s="110">
        <f t="shared" si="15"/>
        <v>0.89332056417468242</v>
      </c>
      <c r="R26" s="323"/>
      <c r="S26" s="47">
        <v>0.39374999999999999</v>
      </c>
      <c r="T26" s="48">
        <v>0.47468749999999998</v>
      </c>
      <c r="U26" s="111">
        <v>5.4166666666665808</v>
      </c>
      <c r="V26" s="112">
        <v>116.5650989980324</v>
      </c>
      <c r="W26" s="113">
        <v>0.47468749999999998</v>
      </c>
      <c r="X26" s="116">
        <v>0.51249999999999996</v>
      </c>
      <c r="Y26" s="12"/>
      <c r="Z26" s="198"/>
      <c r="AA26" s="332"/>
      <c r="AB26" s="333"/>
      <c r="AC26" s="12"/>
      <c r="AD26" s="198"/>
      <c r="AE26" s="117">
        <f t="shared" si="16"/>
        <v>-213.35887165063514</v>
      </c>
      <c r="AF26" s="110">
        <f t="shared" si="17"/>
        <v>0.89332056417468242</v>
      </c>
      <c r="AG26" s="369"/>
    </row>
    <row r="27" spans="1:33" ht="15.75" customHeight="1">
      <c r="A27" s="358"/>
      <c r="B27" s="163" t="s">
        <v>185</v>
      </c>
      <c r="C27" s="330" t="s">
        <v>186</v>
      </c>
      <c r="D27" s="331"/>
      <c r="E27" s="101">
        <v>19.7</v>
      </c>
      <c r="F27" s="111">
        <v>1980</v>
      </c>
      <c r="G27" s="121">
        <f t="shared" si="18"/>
        <v>39006</v>
      </c>
      <c r="H27" s="122"/>
      <c r="I27" s="107">
        <v>13</v>
      </c>
      <c r="J27" s="105">
        <v>1200</v>
      </c>
      <c r="K27" s="106">
        <f t="shared" si="8"/>
        <v>92.307692307692307</v>
      </c>
      <c r="L27" s="107">
        <v>13</v>
      </c>
      <c r="M27" s="105">
        <f t="shared" si="19"/>
        <v>1081.8477035037929</v>
      </c>
      <c r="N27" s="106">
        <f t="shared" si="12"/>
        <v>83.219054115676371</v>
      </c>
      <c r="O27" s="108">
        <f t="shared" si="13"/>
        <v>0</v>
      </c>
      <c r="P27" s="109">
        <f t="shared" si="14"/>
        <v>-9.0886381920159351</v>
      </c>
      <c r="Q27" s="110">
        <f t="shared" si="15"/>
        <v>0.90153975291982735</v>
      </c>
      <c r="R27" s="323"/>
      <c r="S27" s="47">
        <v>0.51249999999999996</v>
      </c>
      <c r="T27" s="120">
        <v>0.58875</v>
      </c>
      <c r="U27" s="111">
        <v>55</v>
      </c>
      <c r="V27" s="112">
        <v>109.81212939237292</v>
      </c>
      <c r="W27" s="113"/>
      <c r="X27" s="116"/>
      <c r="Y27" s="12"/>
      <c r="Z27" s="198"/>
      <c r="AA27" s="332"/>
      <c r="AB27" s="333"/>
      <c r="AC27" s="12"/>
      <c r="AD27" s="198"/>
      <c r="AE27" s="117">
        <f t="shared" si="16"/>
        <v>-118.1522964962071</v>
      </c>
      <c r="AF27" s="110">
        <f t="shared" si="17"/>
        <v>0.90153975291982746</v>
      </c>
      <c r="AG27" s="369"/>
    </row>
    <row r="28" spans="1:33" ht="15.75" customHeight="1">
      <c r="A28" s="358"/>
      <c r="B28" s="163"/>
      <c r="C28" s="330"/>
      <c r="D28" s="33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12"/>
      <c r="Z28" s="198"/>
      <c r="AA28" s="332"/>
      <c r="AB28" s="333"/>
      <c r="AC28" s="12"/>
      <c r="AD28" s="198"/>
      <c r="AE28" s="117"/>
      <c r="AF28" s="110"/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20">AVERAGE(I22:I37)</f>
        <v>16</v>
      </c>
      <c r="J38" s="137">
        <f t="shared" si="20"/>
        <v>1883.3333333333333</v>
      </c>
      <c r="K38" s="138">
        <f t="shared" ref="K38" si="21">J38/I38</f>
        <v>117.70833333333333</v>
      </c>
      <c r="L38" s="136">
        <f t="shared" ref="L38:M38" si="22">AVERAGE(L22:L37)</f>
        <v>16</v>
      </c>
      <c r="M38" s="137">
        <f t="shared" si="22"/>
        <v>1695.8770157489819</v>
      </c>
      <c r="N38" s="138">
        <f t="shared" ref="N38:N44" si="23">M38/L38</f>
        <v>105.99231348431137</v>
      </c>
      <c r="O38" s="139">
        <f t="shared" ref="O38:O44" si="24">L38-I38</f>
        <v>0</v>
      </c>
      <c r="P38" s="140">
        <f t="shared" ref="P38:P44" si="25">N38-K38</f>
        <v>-11.716019849021961</v>
      </c>
      <c r="Q38" s="141">
        <f t="shared" ref="Q38:Q44" si="26">N38/K38</f>
        <v>0.90046567207910544</v>
      </c>
      <c r="R38" s="324"/>
      <c r="S38" s="142">
        <v>0.16666666666666666</v>
      </c>
      <c r="T38" s="143">
        <v>0.58875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0</v>
      </c>
      <c r="AD38" s="180">
        <f>SUM(AD22:AD37)</f>
        <v>0</v>
      </c>
      <c r="AE38" s="168">
        <f t="shared" ref="AE38:AE44" si="27">M38-J38</f>
        <v>-187.45631758435138</v>
      </c>
      <c r="AF38" s="141">
        <f t="shared" ref="AF38:AF44" si="28">M38/J38</f>
        <v>0.90046567207910544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1725</v>
      </c>
      <c r="G39" s="148">
        <f t="shared" ref="G39:G44" si="29">E39*F39</f>
        <v>33982.5</v>
      </c>
      <c r="H39" s="149">
        <v>2</v>
      </c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4" si="30">F39/V39*60</f>
        <v>1081.8477035037929</v>
      </c>
      <c r="N39" s="152">
        <f t="shared" si="23"/>
        <v>83.219054115676371</v>
      </c>
      <c r="O39" s="154">
        <f t="shared" si="24"/>
        <v>0</v>
      </c>
      <c r="P39" s="155">
        <f t="shared" si="25"/>
        <v>-9.0886381920159351</v>
      </c>
      <c r="Q39" s="156">
        <f t="shared" si="26"/>
        <v>0.90153975291982735</v>
      </c>
      <c r="R39" s="322">
        <f>Q55</f>
        <v>0.89582987481987553</v>
      </c>
      <c r="S39" s="157">
        <v>0.16666666666666666</v>
      </c>
      <c r="T39" s="158">
        <v>0.23310185185185184</v>
      </c>
      <c r="U39" s="159"/>
      <c r="V39" s="160">
        <v>95.669658182749131</v>
      </c>
      <c r="W39" s="158"/>
      <c r="X39" s="169"/>
      <c r="Y39" s="12"/>
      <c r="Z39" s="198"/>
      <c r="AA39" s="325"/>
      <c r="AB39" s="326"/>
      <c r="AC39" s="12"/>
      <c r="AD39" s="198"/>
      <c r="AE39" s="115">
        <f t="shared" si="27"/>
        <v>-118.1522964962071</v>
      </c>
      <c r="AF39" s="156">
        <f t="shared" si="28"/>
        <v>0.90153975291982746</v>
      </c>
      <c r="AG39" s="327">
        <f>AF55</f>
        <v>0.89582987481987553</v>
      </c>
    </row>
    <row r="40" spans="1:33" ht="15.75" customHeight="1">
      <c r="A40" s="318"/>
      <c r="B40" s="163" t="s">
        <v>189</v>
      </c>
      <c r="C40" s="330" t="s">
        <v>205</v>
      </c>
      <c r="D40" s="331"/>
      <c r="E40" s="101">
        <v>53.76</v>
      </c>
      <c r="F40" s="102">
        <v>2483</v>
      </c>
      <c r="G40" s="103">
        <f t="shared" si="29"/>
        <v>133486.07999999999</v>
      </c>
      <c r="H40" s="26"/>
      <c r="I40" s="104">
        <v>20</v>
      </c>
      <c r="J40" s="105">
        <v>2000</v>
      </c>
      <c r="K40" s="106">
        <f t="shared" si="8"/>
        <v>100</v>
      </c>
      <c r="L40" s="107">
        <v>20</v>
      </c>
      <c r="M40" s="105">
        <f t="shared" si="30"/>
        <v>1787.5672514041901</v>
      </c>
      <c r="N40" s="106">
        <f t="shared" si="23"/>
        <v>89.378362570209504</v>
      </c>
      <c r="O40" s="108">
        <f t="shared" si="24"/>
        <v>0</v>
      </c>
      <c r="P40" s="109">
        <f t="shared" si="25"/>
        <v>-10.621637429790496</v>
      </c>
      <c r="Q40" s="110">
        <f t="shared" si="26"/>
        <v>0.89378362570209502</v>
      </c>
      <c r="R40" s="323"/>
      <c r="S40" s="47">
        <v>0.2361111111111111</v>
      </c>
      <c r="T40" s="48">
        <v>0.29398148148148145</v>
      </c>
      <c r="U40" s="111">
        <v>5</v>
      </c>
      <c r="V40" s="112">
        <v>83.342318943788854</v>
      </c>
      <c r="W40" s="113"/>
      <c r="X40" s="116"/>
      <c r="Y40" s="12"/>
      <c r="Z40" s="198"/>
      <c r="AA40" s="332"/>
      <c r="AB40" s="333"/>
      <c r="AC40" s="12"/>
      <c r="AD40" s="198"/>
      <c r="AE40" s="117">
        <f t="shared" si="27"/>
        <v>-212.43274859580993</v>
      </c>
      <c r="AF40" s="110">
        <f t="shared" si="28"/>
        <v>0.89378362570209502</v>
      </c>
      <c r="AG40" s="328"/>
    </row>
    <row r="41" spans="1:33" ht="15.75" customHeight="1">
      <c r="A41" s="318"/>
      <c r="B41" s="163" t="s">
        <v>189</v>
      </c>
      <c r="C41" s="330" t="s">
        <v>206</v>
      </c>
      <c r="D41" s="331"/>
      <c r="E41" s="101">
        <v>71.55</v>
      </c>
      <c r="F41" s="102">
        <v>2054</v>
      </c>
      <c r="G41" s="103">
        <f t="shared" si="29"/>
        <v>146963.69999999998</v>
      </c>
      <c r="H41" s="26"/>
      <c r="I41" s="104">
        <v>22</v>
      </c>
      <c r="J41" s="105">
        <v>2000</v>
      </c>
      <c r="K41" s="106">
        <f t="shared" si="8"/>
        <v>90.909090909090907</v>
      </c>
      <c r="L41" s="107">
        <v>22</v>
      </c>
      <c r="M41" s="105">
        <f t="shared" si="30"/>
        <v>1787.125455498576</v>
      </c>
      <c r="N41" s="106">
        <f t="shared" si="23"/>
        <v>81.232975249935279</v>
      </c>
      <c r="O41" s="108">
        <f t="shared" si="24"/>
        <v>0</v>
      </c>
      <c r="P41" s="109">
        <f t="shared" si="25"/>
        <v>-9.6761156591556272</v>
      </c>
      <c r="Q41" s="110">
        <f t="shared" si="26"/>
        <v>0.89356272774928813</v>
      </c>
      <c r="R41" s="323"/>
      <c r="S41" s="47">
        <v>0.29722222222222222</v>
      </c>
      <c r="T41" s="48">
        <v>0.34510416666666666</v>
      </c>
      <c r="U41" s="111">
        <v>4.6666666666667034</v>
      </c>
      <c r="V41" s="112">
        <v>68.959904085535086</v>
      </c>
      <c r="W41" s="113"/>
      <c r="X41" s="116"/>
      <c r="Y41" s="12"/>
      <c r="Z41" s="198"/>
      <c r="AA41" s="332"/>
      <c r="AB41" s="333"/>
      <c r="AC41" s="12"/>
      <c r="AD41" s="198"/>
      <c r="AE41" s="117">
        <f t="shared" si="27"/>
        <v>-212.874544501424</v>
      </c>
      <c r="AF41" s="110">
        <f t="shared" si="28"/>
        <v>0.89356272774928802</v>
      </c>
      <c r="AG41" s="328"/>
    </row>
    <row r="42" spans="1:33" ht="15.75" customHeight="1">
      <c r="A42" s="318"/>
      <c r="B42" s="163" t="s">
        <v>189</v>
      </c>
      <c r="C42" s="330" t="s">
        <v>207</v>
      </c>
      <c r="D42" s="331"/>
      <c r="E42" s="101">
        <v>58.67</v>
      </c>
      <c r="F42" s="102">
        <v>3441</v>
      </c>
      <c r="G42" s="103">
        <f t="shared" si="29"/>
        <v>201883.47</v>
      </c>
      <c r="H42" s="26"/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1788.5270052556079</v>
      </c>
      <c r="N42" s="106">
        <f t="shared" si="23"/>
        <v>77.762043706765567</v>
      </c>
      <c r="O42" s="108">
        <f t="shared" si="24"/>
        <v>0</v>
      </c>
      <c r="P42" s="109">
        <f t="shared" si="25"/>
        <v>-9.19447803236487</v>
      </c>
      <c r="Q42" s="110">
        <f t="shared" si="26"/>
        <v>0.89426350262780396</v>
      </c>
      <c r="R42" s="323"/>
      <c r="S42" s="47">
        <v>0.34861111111111109</v>
      </c>
      <c r="T42" s="48">
        <v>0.42877314814814815</v>
      </c>
      <c r="U42" s="111">
        <v>5.0499999999999901</v>
      </c>
      <c r="V42" s="112">
        <v>115.43577446318385</v>
      </c>
      <c r="W42" s="113"/>
      <c r="X42" s="116"/>
      <c r="Y42" s="12"/>
      <c r="Z42" s="198"/>
      <c r="AA42" s="332"/>
      <c r="AB42" s="333"/>
      <c r="AC42" s="12"/>
      <c r="AD42" s="198"/>
      <c r="AE42" s="117">
        <f t="shared" si="27"/>
        <v>-211.47299474439205</v>
      </c>
      <c r="AF42" s="110">
        <f t="shared" si="28"/>
        <v>0.89426350262780396</v>
      </c>
      <c r="AG42" s="328"/>
    </row>
    <row r="43" spans="1:33" ht="15.75" customHeight="1">
      <c r="A43" s="318"/>
      <c r="B43" s="163" t="s">
        <v>189</v>
      </c>
      <c r="C43" s="330" t="s">
        <v>208</v>
      </c>
      <c r="D43" s="331"/>
      <c r="E43" s="101">
        <v>59.54</v>
      </c>
      <c r="F43" s="102">
        <v>2436</v>
      </c>
      <c r="G43" s="103">
        <f t="shared" si="29"/>
        <v>145039.44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1796.8815964524688</v>
      </c>
      <c r="N43" s="106">
        <f t="shared" si="23"/>
        <v>78.125286802281252</v>
      </c>
      <c r="O43" s="108">
        <f t="shared" si="24"/>
        <v>0</v>
      </c>
      <c r="P43" s="109">
        <f t="shared" si="25"/>
        <v>-8.8312349368491851</v>
      </c>
      <c r="Q43" s="110">
        <f t="shared" si="26"/>
        <v>0.89844079822623435</v>
      </c>
      <c r="R43" s="323"/>
      <c r="S43" s="47">
        <v>0.43263888888888885</v>
      </c>
      <c r="T43" s="48">
        <v>0.48912037037037032</v>
      </c>
      <c r="U43" s="111">
        <v>5.5666666666666043</v>
      </c>
      <c r="V43" s="112">
        <v>81.340918783162707</v>
      </c>
      <c r="W43" s="113">
        <v>0.48912037037037032</v>
      </c>
      <c r="X43" s="116">
        <v>0.52847222222222223</v>
      </c>
      <c r="Y43" s="12"/>
      <c r="Z43" s="198"/>
      <c r="AA43" s="332"/>
      <c r="AB43" s="333"/>
      <c r="AC43" s="12"/>
      <c r="AD43" s="198"/>
      <c r="AE43" s="117">
        <f t="shared" si="27"/>
        <v>-203.11840354753122</v>
      </c>
      <c r="AF43" s="110">
        <f t="shared" si="28"/>
        <v>0.89844079822623435</v>
      </c>
      <c r="AG43" s="328"/>
    </row>
    <row r="44" spans="1:33" ht="15.75" customHeight="1">
      <c r="A44" s="318"/>
      <c r="B44" s="163" t="s">
        <v>189</v>
      </c>
      <c r="C44" s="330" t="s">
        <v>209</v>
      </c>
      <c r="D44" s="331"/>
      <c r="E44" s="101">
        <v>61.09</v>
      </c>
      <c r="F44" s="102">
        <v>2877</v>
      </c>
      <c r="G44" s="121">
        <f t="shared" si="29"/>
        <v>175755.93000000002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30"/>
        <v>1791.3455858679727</v>
      </c>
      <c r="N44" s="106">
        <f t="shared" si="23"/>
        <v>89.567279293398627</v>
      </c>
      <c r="O44" s="108">
        <f t="shared" si="24"/>
        <v>0</v>
      </c>
      <c r="P44" s="109">
        <f t="shared" si="25"/>
        <v>-10.432720706601373</v>
      </c>
      <c r="Q44" s="110">
        <f t="shared" si="26"/>
        <v>0.89567279293398627</v>
      </c>
      <c r="R44" s="323"/>
      <c r="S44" s="47">
        <v>0.52847222222222223</v>
      </c>
      <c r="T44" s="120">
        <v>0.59538194444444448</v>
      </c>
      <c r="U44" s="111">
        <v>56.666666666666757</v>
      </c>
      <c r="V44" s="112">
        <v>96.363315577858913</v>
      </c>
      <c r="W44" s="113"/>
      <c r="X44" s="116"/>
      <c r="Y44" s="12"/>
      <c r="Z44" s="198"/>
      <c r="AA44" s="332"/>
      <c r="AB44" s="333"/>
      <c r="AC44" s="12"/>
      <c r="AD44" s="198"/>
      <c r="AE44" s="117">
        <f t="shared" si="27"/>
        <v>-208.65441413202734</v>
      </c>
      <c r="AF44" s="110">
        <f t="shared" si="28"/>
        <v>0.89567279293398638</v>
      </c>
      <c r="AG44" s="328"/>
    </row>
    <row r="45" spans="1:33" ht="15.75" customHeight="1">
      <c r="A45" s="318"/>
      <c r="B45" s="163"/>
      <c r="C45" s="330"/>
      <c r="D45" s="33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3"/>
      <c r="S45" s="119"/>
      <c r="T45" s="120"/>
      <c r="U45" s="111"/>
      <c r="V45" s="112"/>
      <c r="W45" s="120"/>
      <c r="X45" s="189"/>
      <c r="Y45" s="12"/>
      <c r="Z45" s="198"/>
      <c r="AA45" s="332"/>
      <c r="AB45" s="333"/>
      <c r="AC45" s="12"/>
      <c r="AD45" s="198"/>
      <c r="AE45" s="117"/>
      <c r="AF45" s="110"/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31">AVERAGE(I39:I54)</f>
        <v>20.166666666666668</v>
      </c>
      <c r="J55" s="137">
        <f t="shared" si="31"/>
        <v>1866.6666666666667</v>
      </c>
      <c r="K55" s="138">
        <f t="shared" ref="K55" si="32">J55/I55</f>
        <v>92.561983471074385</v>
      </c>
      <c r="L55" s="136">
        <f t="shared" ref="L55:M55" si="33">AVERAGE(L39:L54)</f>
        <v>20.166666666666668</v>
      </c>
      <c r="M55" s="137">
        <f t="shared" si="33"/>
        <v>1672.2157663304345</v>
      </c>
      <c r="N55" s="138">
        <f t="shared" ref="N55:N64" si="34">M55/L55</f>
        <v>82.919790065971952</v>
      </c>
      <c r="O55" s="139">
        <f t="shared" ref="O55:O64" si="35">L55-I55</f>
        <v>0</v>
      </c>
      <c r="P55" s="140">
        <f t="shared" ref="P55:P64" si="36">N55-K55</f>
        <v>-9.6421934051024323</v>
      </c>
      <c r="Q55" s="141">
        <f t="shared" ref="Q55:Q64" si="37">N55/K55</f>
        <v>0.89582987481987553</v>
      </c>
      <c r="R55" s="324"/>
      <c r="S55" s="142">
        <v>0.16666666666666666</v>
      </c>
      <c r="T55" s="143">
        <v>0.59538194444444448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0</v>
      </c>
      <c r="AD55" s="191">
        <f>SUM(AD39:AD54)</f>
        <v>0</v>
      </c>
      <c r="AE55" s="168">
        <f t="shared" ref="AE55:AE64" si="38">M55-J55</f>
        <v>-194.45090033623228</v>
      </c>
      <c r="AF55" s="141">
        <f t="shared" ref="AF55:AF64" si="39">M55/J55</f>
        <v>0.89582987481987553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2994</v>
      </c>
      <c r="G56" s="148">
        <f t="shared" ref="G56:G64" si="40">E56*F56</f>
        <v>86406.84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41">F56/V56*60</f>
        <v>3188.2379423240091</v>
      </c>
      <c r="N56" s="152">
        <f t="shared" si="34"/>
        <v>167.80199696442153</v>
      </c>
      <c r="O56" s="154">
        <f t="shared" si="35"/>
        <v>0</v>
      </c>
      <c r="P56" s="155">
        <f t="shared" si="36"/>
        <v>-21.671687246104796</v>
      </c>
      <c r="Q56" s="156">
        <f t="shared" si="37"/>
        <v>0.88562165064555798</v>
      </c>
      <c r="R56" s="322">
        <f>Q72</f>
        <v>0.89627088504724317</v>
      </c>
      <c r="S56" s="157">
        <v>0.16666666666666666</v>
      </c>
      <c r="T56" s="158">
        <v>0.20578703703703702</v>
      </c>
      <c r="U56" s="159"/>
      <c r="V56" s="160">
        <v>56.344602645640251</v>
      </c>
      <c r="W56" s="158"/>
      <c r="X56" s="169"/>
      <c r="Y56" s="12"/>
      <c r="Z56" s="198"/>
      <c r="AA56" s="325"/>
      <c r="AB56" s="326"/>
      <c r="AC56" s="12"/>
      <c r="AD56" s="198"/>
      <c r="AE56" s="115">
        <f t="shared" si="38"/>
        <v>-411.76205767599095</v>
      </c>
      <c r="AF56" s="156">
        <f t="shared" si="39"/>
        <v>0.88562165064555809</v>
      </c>
      <c r="AG56" s="327">
        <f>AF72</f>
        <v>0.89627088504724317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4267</v>
      </c>
      <c r="G57" s="103">
        <f t="shared" si="40"/>
        <v>132746.37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3185.6758680766488</v>
      </c>
      <c r="N57" s="106">
        <f t="shared" si="34"/>
        <v>167.66715095140256</v>
      </c>
      <c r="O57" s="108">
        <f t="shared" si="35"/>
        <v>0</v>
      </c>
      <c r="P57" s="109">
        <f t="shared" si="36"/>
        <v>-21.806533259123768</v>
      </c>
      <c r="Q57" s="110">
        <f t="shared" si="37"/>
        <v>0.88490996335462457</v>
      </c>
      <c r="R57" s="323"/>
      <c r="S57" s="47">
        <v>0.20902777777777776</v>
      </c>
      <c r="T57" s="48">
        <v>0.26482638888888888</v>
      </c>
      <c r="U57" s="111">
        <v>4.6666666666666634</v>
      </c>
      <c r="V57" s="112">
        <v>80.365991582995548</v>
      </c>
      <c r="W57" s="113"/>
      <c r="X57" s="116"/>
      <c r="Y57" s="12"/>
      <c r="Z57" s="198"/>
      <c r="AA57" s="332"/>
      <c r="AB57" s="333"/>
      <c r="AC57" s="12"/>
      <c r="AD57" s="198"/>
      <c r="AE57" s="117">
        <f t="shared" si="38"/>
        <v>-414.32413192335116</v>
      </c>
      <c r="AF57" s="110">
        <f t="shared" si="39"/>
        <v>0.88490996335462468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1866</v>
      </c>
      <c r="G58" s="103">
        <f t="shared" si="40"/>
        <v>72755.34</v>
      </c>
      <c r="H58" s="26"/>
      <c r="I58" s="104">
        <v>19</v>
      </c>
      <c r="J58" s="105">
        <v>3600</v>
      </c>
      <c r="K58" s="106">
        <f t="shared" si="42"/>
        <v>189.47368421052633</v>
      </c>
      <c r="L58" s="107">
        <v>19</v>
      </c>
      <c r="M58" s="105">
        <f t="shared" si="41"/>
        <v>3184.3444953908102</v>
      </c>
      <c r="N58" s="106">
        <f t="shared" si="34"/>
        <v>167.59707870477948</v>
      </c>
      <c r="O58" s="108">
        <f t="shared" si="35"/>
        <v>0</v>
      </c>
      <c r="P58" s="109">
        <f t="shared" si="36"/>
        <v>-21.876605505746852</v>
      </c>
      <c r="Q58" s="110">
        <f t="shared" si="37"/>
        <v>0.88454013760855832</v>
      </c>
      <c r="R58" s="323"/>
      <c r="S58" s="47">
        <v>0.26874999999999993</v>
      </c>
      <c r="T58" s="48">
        <v>0.29315972222222214</v>
      </c>
      <c r="U58" s="111">
        <v>5.649999999999924</v>
      </c>
      <c r="V58" s="112">
        <v>35.159512471736917</v>
      </c>
      <c r="W58" s="113"/>
      <c r="X58" s="116"/>
      <c r="Y58" s="12"/>
      <c r="Z58" s="198"/>
      <c r="AA58" s="332"/>
      <c r="AB58" s="333"/>
      <c r="AC58" s="12"/>
      <c r="AD58" s="198"/>
      <c r="AE58" s="117">
        <f t="shared" si="38"/>
        <v>-415.65550460918985</v>
      </c>
      <c r="AF58" s="110">
        <f t="shared" si="39"/>
        <v>0.88454013760855843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5400</v>
      </c>
      <c r="G59" s="103">
        <f t="shared" si="40"/>
        <v>193806</v>
      </c>
      <c r="H59" s="26"/>
      <c r="I59" s="104">
        <v>19</v>
      </c>
      <c r="J59" s="105">
        <v>3600</v>
      </c>
      <c r="K59" s="106">
        <f t="shared" si="42"/>
        <v>189.47368421052633</v>
      </c>
      <c r="L59" s="107">
        <v>19</v>
      </c>
      <c r="M59" s="105">
        <f t="shared" si="41"/>
        <v>3185.8862249452723</v>
      </c>
      <c r="N59" s="106">
        <f t="shared" si="34"/>
        <v>167.67822236554065</v>
      </c>
      <c r="O59" s="108">
        <f t="shared" si="35"/>
        <v>0</v>
      </c>
      <c r="P59" s="109">
        <f t="shared" si="36"/>
        <v>-21.795461844985681</v>
      </c>
      <c r="Q59" s="110">
        <f t="shared" si="37"/>
        <v>0.88496839581813114</v>
      </c>
      <c r="R59" s="323"/>
      <c r="S59" s="47">
        <v>0.29652777777777772</v>
      </c>
      <c r="T59" s="48">
        <v>0.36714120370370362</v>
      </c>
      <c r="U59" s="111">
        <v>4.8500000000000387</v>
      </c>
      <c r="V59" s="112">
        <v>101.69854700494389</v>
      </c>
      <c r="W59" s="113"/>
      <c r="X59" s="116"/>
      <c r="Y59" s="12"/>
      <c r="Z59" s="198"/>
      <c r="AA59" s="332"/>
      <c r="AB59" s="333"/>
      <c r="AC59" s="12"/>
      <c r="AD59" s="198"/>
      <c r="AE59" s="199">
        <f t="shared" si="38"/>
        <v>-414.11377505472774</v>
      </c>
      <c r="AF59" s="200">
        <f t="shared" si="39"/>
        <v>0.88496839581813114</v>
      </c>
      <c r="AG59" s="328"/>
    </row>
    <row r="60" spans="1:33" ht="15.75" customHeight="1">
      <c r="A60" s="358"/>
      <c r="B60" s="100" t="s">
        <v>211</v>
      </c>
      <c r="C60" s="371" t="s">
        <v>216</v>
      </c>
      <c r="D60" s="371"/>
      <c r="E60" s="101">
        <v>43.96</v>
      </c>
      <c r="F60" s="105">
        <v>2494</v>
      </c>
      <c r="G60" s="103">
        <f t="shared" si="40"/>
        <v>109636.24</v>
      </c>
      <c r="H60" s="13"/>
      <c r="I60" s="104">
        <v>24</v>
      </c>
      <c r="J60" s="105">
        <v>3600</v>
      </c>
      <c r="K60" s="106">
        <f t="shared" si="42"/>
        <v>150</v>
      </c>
      <c r="L60" s="107">
        <v>24</v>
      </c>
      <c r="M60" s="105">
        <f t="shared" si="41"/>
        <v>3258.7931485149406</v>
      </c>
      <c r="N60" s="106">
        <f t="shared" si="34"/>
        <v>135.7830478547892</v>
      </c>
      <c r="O60" s="108">
        <f t="shared" si="35"/>
        <v>0</v>
      </c>
      <c r="P60" s="109">
        <f t="shared" si="36"/>
        <v>-14.216952145210797</v>
      </c>
      <c r="Q60" s="110">
        <f t="shared" si="37"/>
        <v>0.90522031903192801</v>
      </c>
      <c r="R60" s="323"/>
      <c r="S60" s="47">
        <v>0.3701388888888888</v>
      </c>
      <c r="T60" s="48">
        <v>0.40202546296296288</v>
      </c>
      <c r="U60" s="111">
        <v>5</v>
      </c>
      <c r="V60" s="112">
        <v>45.918839637978316</v>
      </c>
      <c r="W60" s="113"/>
      <c r="X60" s="116"/>
      <c r="Y60" s="12"/>
      <c r="Z60" s="198"/>
      <c r="AA60" s="332"/>
      <c r="AB60" s="333"/>
      <c r="AC60" s="12"/>
      <c r="AD60" s="198"/>
      <c r="AE60" s="199">
        <f t="shared" si="38"/>
        <v>-341.20685148505936</v>
      </c>
      <c r="AF60" s="200">
        <f t="shared" si="39"/>
        <v>0.9052203190319279</v>
      </c>
      <c r="AG60" s="328"/>
    </row>
    <row r="61" spans="1:33" ht="15.75" customHeight="1">
      <c r="A61" s="358"/>
      <c r="B61" s="100" t="s">
        <v>211</v>
      </c>
      <c r="C61" s="371" t="s">
        <v>217</v>
      </c>
      <c r="D61" s="371"/>
      <c r="E61" s="101">
        <v>46.93</v>
      </c>
      <c r="F61" s="105">
        <v>2161</v>
      </c>
      <c r="G61" s="121">
        <f t="shared" si="40"/>
        <v>101415.73</v>
      </c>
      <c r="H61" s="122"/>
      <c r="I61" s="104">
        <v>24</v>
      </c>
      <c r="J61" s="105">
        <v>3600</v>
      </c>
      <c r="K61" s="106">
        <f t="shared" si="42"/>
        <v>150</v>
      </c>
      <c r="L61" s="107">
        <v>24</v>
      </c>
      <c r="M61" s="105">
        <f t="shared" si="41"/>
        <v>3262.8925959878134</v>
      </c>
      <c r="N61" s="106">
        <f t="shared" si="34"/>
        <v>135.95385816615888</v>
      </c>
      <c r="O61" s="108">
        <f t="shared" si="35"/>
        <v>0</v>
      </c>
      <c r="P61" s="109">
        <f t="shared" si="36"/>
        <v>-14.046141833841119</v>
      </c>
      <c r="Q61" s="110">
        <f t="shared" si="37"/>
        <v>0.90635905444105924</v>
      </c>
      <c r="R61" s="323"/>
      <c r="S61" s="47">
        <v>0.40555555555555545</v>
      </c>
      <c r="T61" s="120">
        <v>0.43314814814814806</v>
      </c>
      <c r="U61" s="111">
        <v>5.083333333333302</v>
      </c>
      <c r="V61" s="112">
        <v>39.737746856710899</v>
      </c>
      <c r="W61" s="113"/>
      <c r="X61" s="116"/>
      <c r="Y61" s="12"/>
      <c r="Z61" s="198"/>
      <c r="AA61" s="332"/>
      <c r="AB61" s="333"/>
      <c r="AC61" s="12"/>
      <c r="AD61" s="198"/>
      <c r="AE61" s="199">
        <f t="shared" si="38"/>
        <v>-337.10740401218663</v>
      </c>
      <c r="AF61" s="200">
        <f t="shared" si="39"/>
        <v>0.90635905444105924</v>
      </c>
      <c r="AG61" s="328"/>
    </row>
    <row r="62" spans="1:33" ht="15.75" customHeight="1">
      <c r="A62" s="358"/>
      <c r="B62" s="100" t="s">
        <v>211</v>
      </c>
      <c r="C62" s="371" t="s">
        <v>219</v>
      </c>
      <c r="D62" s="371"/>
      <c r="E62" s="101">
        <v>37.799999999999997</v>
      </c>
      <c r="F62" s="105">
        <v>2303</v>
      </c>
      <c r="G62" s="121">
        <f t="shared" si="40"/>
        <v>87053.4</v>
      </c>
      <c r="H62" s="62">
        <v>2</v>
      </c>
      <c r="I62" s="104">
        <v>21</v>
      </c>
      <c r="J62" s="105">
        <v>3600</v>
      </c>
      <c r="K62" s="106">
        <f t="shared" si="42"/>
        <v>171.42857142857142</v>
      </c>
      <c r="L62" s="107">
        <v>21</v>
      </c>
      <c r="M62" s="105">
        <f t="shared" si="41"/>
        <v>3256.2149390732147</v>
      </c>
      <c r="N62" s="106">
        <f t="shared" si="34"/>
        <v>155.05785424158165</v>
      </c>
      <c r="O62" s="123">
        <f t="shared" si="35"/>
        <v>0</v>
      </c>
      <c r="P62" s="124">
        <f t="shared" si="36"/>
        <v>-16.370717186989765</v>
      </c>
      <c r="Q62" s="125">
        <f t="shared" si="37"/>
        <v>0.90450414974255966</v>
      </c>
      <c r="R62" s="323"/>
      <c r="S62" s="47">
        <v>0.43680555555555545</v>
      </c>
      <c r="T62" s="120">
        <v>0.46627314814814802</v>
      </c>
      <c r="U62" s="111">
        <v>5.2666666666666373</v>
      </c>
      <c r="V62" s="112">
        <v>42.435773616138761</v>
      </c>
      <c r="W62" s="113">
        <v>0.46627314814814802</v>
      </c>
      <c r="X62" s="116">
        <v>0.50486111111111098</v>
      </c>
      <c r="Y62" s="12"/>
      <c r="Z62" s="198"/>
      <c r="AA62" s="332"/>
      <c r="AB62" s="333"/>
      <c r="AC62" s="12"/>
      <c r="AD62" s="198"/>
      <c r="AE62" s="199">
        <f t="shared" si="38"/>
        <v>-343.78506092678526</v>
      </c>
      <c r="AF62" s="200">
        <f t="shared" si="39"/>
        <v>0.90450414974255966</v>
      </c>
      <c r="AG62" s="328"/>
    </row>
    <row r="63" spans="1:33" ht="15.75" customHeight="1">
      <c r="A63" s="358"/>
      <c r="B63" s="100" t="s">
        <v>211</v>
      </c>
      <c r="C63" s="371" t="s">
        <v>218</v>
      </c>
      <c r="D63" s="371"/>
      <c r="E63" s="101">
        <v>38.479999999999997</v>
      </c>
      <c r="F63" s="105">
        <v>6533</v>
      </c>
      <c r="G63" s="121">
        <f t="shared" si="40"/>
        <v>251389.83999999997</v>
      </c>
      <c r="H63" s="62"/>
      <c r="I63" s="104">
        <v>20</v>
      </c>
      <c r="J63" s="105">
        <v>3600</v>
      </c>
      <c r="K63" s="106">
        <f t="shared" si="42"/>
        <v>180</v>
      </c>
      <c r="L63" s="107">
        <v>20</v>
      </c>
      <c r="M63" s="105">
        <f t="shared" si="41"/>
        <v>3260.9165221447593</v>
      </c>
      <c r="N63" s="106">
        <f t="shared" si="34"/>
        <v>163.04582610723796</v>
      </c>
      <c r="O63" s="123">
        <f t="shared" si="35"/>
        <v>0</v>
      </c>
      <c r="P63" s="124">
        <f t="shared" si="36"/>
        <v>-16.954173892762043</v>
      </c>
      <c r="Q63" s="125">
        <f t="shared" si="37"/>
        <v>0.90581014504021085</v>
      </c>
      <c r="R63" s="323"/>
      <c r="S63" s="47">
        <v>0.50486111111111098</v>
      </c>
      <c r="T63" s="120">
        <v>0.58833333333333315</v>
      </c>
      <c r="U63" s="111">
        <v>55.566666666666663</v>
      </c>
      <c r="V63" s="112">
        <v>120.20546902629331</v>
      </c>
      <c r="W63" s="113"/>
      <c r="X63" s="116"/>
      <c r="Y63" s="12"/>
      <c r="Z63" s="198"/>
      <c r="AA63" s="332"/>
      <c r="AB63" s="333"/>
      <c r="AC63" s="12"/>
      <c r="AD63" s="198"/>
      <c r="AE63" s="199">
        <f t="shared" si="38"/>
        <v>-339.08347785524074</v>
      </c>
      <c r="AF63" s="200">
        <f t="shared" si="39"/>
        <v>0.90581014504021096</v>
      </c>
      <c r="AG63" s="328"/>
    </row>
    <row r="64" spans="1:33" ht="15.75" customHeight="1">
      <c r="A64" s="358"/>
      <c r="B64" s="100" t="s">
        <v>211</v>
      </c>
      <c r="C64" s="371" t="s">
        <v>219</v>
      </c>
      <c r="D64" s="371"/>
      <c r="E64" s="101">
        <v>37.799999999999997</v>
      </c>
      <c r="F64" s="105">
        <v>6123</v>
      </c>
      <c r="G64" s="121">
        <f t="shared" si="40"/>
        <v>231449.4</v>
      </c>
      <c r="H64" s="62"/>
      <c r="I64" s="104">
        <v>21</v>
      </c>
      <c r="J64" s="105">
        <v>3600</v>
      </c>
      <c r="K64" s="106">
        <f t="shared" si="42"/>
        <v>171.42857142857142</v>
      </c>
      <c r="L64" s="107">
        <v>21</v>
      </c>
      <c r="M64" s="105">
        <f t="shared" si="41"/>
        <v>3256.2149390732147</v>
      </c>
      <c r="N64" s="106">
        <f t="shared" si="34"/>
        <v>155.05785424158165</v>
      </c>
      <c r="O64" s="123">
        <f t="shared" si="35"/>
        <v>0</v>
      </c>
      <c r="P64" s="124">
        <f t="shared" si="36"/>
        <v>-16.370717186989765</v>
      </c>
      <c r="Q64" s="125">
        <f t="shared" si="37"/>
        <v>0.90450414974255966</v>
      </c>
      <c r="R64" s="323"/>
      <c r="S64" s="47">
        <v>0.59166666666666656</v>
      </c>
      <c r="T64" s="120">
        <v>0.67001157407407397</v>
      </c>
      <c r="U64" s="111">
        <v>4.8000000000001108</v>
      </c>
      <c r="V64" s="112">
        <v>112.82424743882657</v>
      </c>
      <c r="W64" s="113"/>
      <c r="X64" s="116"/>
      <c r="Y64" s="12"/>
      <c r="Z64" s="198"/>
      <c r="AA64" s="332"/>
      <c r="AB64" s="333"/>
      <c r="AC64" s="12"/>
      <c r="AD64" s="198"/>
      <c r="AE64" s="199">
        <f t="shared" si="38"/>
        <v>-343.78506092678526</v>
      </c>
      <c r="AF64" s="200">
        <f t="shared" si="39"/>
        <v>0.90450414974255966</v>
      </c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43">AVERAGE(I56:I71)</f>
        <v>20.666666666666668</v>
      </c>
      <c r="J72" s="137">
        <f t="shared" si="43"/>
        <v>3600</v>
      </c>
      <c r="K72" s="138">
        <f t="shared" ref="K72:K74" si="44">J72/I72</f>
        <v>174.19354838709677</v>
      </c>
      <c r="L72" s="136">
        <f t="shared" ref="L72:M72" si="45">AVERAGE(L56:L71)</f>
        <v>20.666666666666668</v>
      </c>
      <c r="M72" s="137">
        <f t="shared" si="45"/>
        <v>3226.5751861700755</v>
      </c>
      <c r="N72" s="138">
        <f>M72/L72</f>
        <v>156.124605782423</v>
      </c>
      <c r="O72" s="139">
        <f>L72-I72</f>
        <v>0</v>
      </c>
      <c r="P72" s="140">
        <f>N72-K72</f>
        <v>-18.068942604673765</v>
      </c>
      <c r="Q72" s="141">
        <f>N72/K72</f>
        <v>0.89627088504724317</v>
      </c>
      <c r="R72" s="324"/>
      <c r="S72" s="142">
        <v>0.16666666666666666</v>
      </c>
      <c r="T72" s="143">
        <v>0.67001157407407397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0</v>
      </c>
      <c r="AD72" s="191">
        <f>SUM(AD56:AD71)</f>
        <v>0</v>
      </c>
      <c r="AE72" s="168">
        <f>M72-J72</f>
        <v>-373.42481382992446</v>
      </c>
      <c r="AF72" s="141">
        <f>M72/J72</f>
        <v>0.89627088504724317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220</v>
      </c>
      <c r="D73" s="331"/>
      <c r="E73" s="101">
        <v>27.05</v>
      </c>
      <c r="F73" s="102">
        <v>1235</v>
      </c>
      <c r="G73" s="103">
        <f t="shared" ref="G73:G74" si="46">E73*F73</f>
        <v>33406.75</v>
      </c>
      <c r="H73" s="13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2961.6418775921866</v>
      </c>
      <c r="N73" s="106">
        <f>M73/L73</f>
        <v>493.60697959869776</v>
      </c>
      <c r="O73" s="108">
        <f>L73-I73</f>
        <v>1</v>
      </c>
      <c r="P73" s="109">
        <f>N73-K73</f>
        <v>-160.99302040130226</v>
      </c>
      <c r="Q73" s="110">
        <f>N73/K73</f>
        <v>0.75405893614222086</v>
      </c>
      <c r="R73" s="322">
        <f>Q89</f>
        <v>0.82326797129568896</v>
      </c>
      <c r="S73" s="47">
        <v>0.39513888888888887</v>
      </c>
      <c r="T73" s="48">
        <v>0.41251157407407407</v>
      </c>
      <c r="U73" s="111">
        <v>5.2666666666667172</v>
      </c>
      <c r="V73" s="112">
        <v>25.019905533022538</v>
      </c>
      <c r="W73" s="113"/>
      <c r="X73" s="116"/>
      <c r="Y73" s="12"/>
      <c r="Z73" s="198"/>
      <c r="AA73" s="325"/>
      <c r="AB73" s="326"/>
      <c r="AC73" s="12"/>
      <c r="AD73" s="198"/>
      <c r="AE73" s="115">
        <f>M73-J73</f>
        <v>-311.35812240781343</v>
      </c>
      <c r="AF73" s="156">
        <f>M73/J73</f>
        <v>0.90487072337066499</v>
      </c>
      <c r="AG73" s="327">
        <f>AF89</f>
        <v>0.90559476842525788</v>
      </c>
    </row>
    <row r="74" spans="1:33" ht="15.75" customHeight="1">
      <c r="A74" s="318"/>
      <c r="B74" s="100" t="s">
        <v>195</v>
      </c>
      <c r="C74" s="330" t="s">
        <v>221</v>
      </c>
      <c r="D74" s="331"/>
      <c r="E74" s="101">
        <v>27.05</v>
      </c>
      <c r="F74" s="102">
        <v>2014</v>
      </c>
      <c r="G74" s="121">
        <f t="shared" si="46"/>
        <v>54478.700000000004</v>
      </c>
      <c r="H74" s="12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2966.3814765195516</v>
      </c>
      <c r="N74" s="106">
        <f>M74/L74</f>
        <v>593.27629530391027</v>
      </c>
      <c r="O74" s="108">
        <f>L74-I74</f>
        <v>0</v>
      </c>
      <c r="P74" s="109">
        <f>N74-K74</f>
        <v>-61.323704696089749</v>
      </c>
      <c r="Q74" s="110">
        <f>N74/K74</f>
        <v>0.90631881347985066</v>
      </c>
      <c r="R74" s="323"/>
      <c r="S74" s="47">
        <v>0.41597222222222219</v>
      </c>
      <c r="T74" s="120">
        <v>0.44425925925925924</v>
      </c>
      <c r="U74" s="111">
        <v>4.9833333333332863</v>
      </c>
      <c r="V74" s="112">
        <v>40.736500330962585</v>
      </c>
      <c r="W74" s="113"/>
      <c r="X74" s="116"/>
      <c r="Y74" s="12"/>
      <c r="Z74" s="198"/>
      <c r="AA74" s="332"/>
      <c r="AB74" s="333"/>
      <c r="AC74" s="12"/>
      <c r="AD74" s="198"/>
      <c r="AE74" s="117">
        <f>M74-J74</f>
        <v>-306.6185234804484</v>
      </c>
      <c r="AF74" s="110">
        <f>M74/J74</f>
        <v>0.90631881347985077</v>
      </c>
      <c r="AG74" s="328"/>
    </row>
    <row r="75" spans="1:33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16"/>
      <c r="Y75" s="12"/>
      <c r="Z75" s="198"/>
      <c r="AA75" s="332"/>
      <c r="AB75" s="333"/>
      <c r="AC75" s="12"/>
      <c r="AD75" s="198"/>
      <c r="AE75" s="117"/>
      <c r="AF75" s="110"/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2964.0116770558689</v>
      </c>
      <c r="N89" s="138">
        <f>M89/L89</f>
        <v>538.91121401015801</v>
      </c>
      <c r="O89" s="139">
        <f>L89-I89</f>
        <v>0.5</v>
      </c>
      <c r="P89" s="140">
        <f>N89-K89</f>
        <v>-115.68878598984202</v>
      </c>
      <c r="Q89" s="141">
        <f>N89/K89</f>
        <v>0.82326797129568896</v>
      </c>
      <c r="R89" s="324"/>
      <c r="S89" s="142">
        <v>0.25</v>
      </c>
      <c r="T89" s="143">
        <v>0.44425925925925924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0</v>
      </c>
      <c r="AD89" s="191">
        <f>SUM(AD73:AD88)</f>
        <v>0</v>
      </c>
      <c r="AE89" s="168">
        <f>M89-J89</f>
        <v>-308.98832294413114</v>
      </c>
      <c r="AF89" s="141">
        <f>M89/J89</f>
        <v>0.90559476842525788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2475</v>
      </c>
      <c r="G90" s="148">
        <f t="shared" ref="G90:G91" si="50">E90*F90</f>
        <v>38387.25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2350.8771420572393</v>
      </c>
      <c r="N90" s="152">
        <f>M90/L90</f>
        <v>391.81285700953987</v>
      </c>
      <c r="O90" s="154">
        <f>L90-I90</f>
        <v>0</v>
      </c>
      <c r="P90" s="155">
        <f>N90-K90</f>
        <v>-41.520476323793446</v>
      </c>
      <c r="Q90" s="156">
        <f>N90/K90</f>
        <v>0.90418351617586123</v>
      </c>
      <c r="R90" s="322">
        <f>Q106</f>
        <v>0.90401995853125716</v>
      </c>
      <c r="S90" s="157">
        <v>0.25</v>
      </c>
      <c r="T90" s="158">
        <v>0.29386574074074073</v>
      </c>
      <c r="U90" s="159"/>
      <c r="V90" s="160">
        <v>63.167911816118334</v>
      </c>
      <c r="W90" s="158"/>
      <c r="X90" s="169"/>
      <c r="Y90" s="12"/>
      <c r="Z90" s="198"/>
      <c r="AA90" s="325"/>
      <c r="AB90" s="326"/>
      <c r="AC90" s="12"/>
      <c r="AD90" s="198"/>
      <c r="AE90" s="115">
        <f>M90-J90</f>
        <v>-249.12285794276067</v>
      </c>
      <c r="AF90" s="156">
        <f>M90/J90</f>
        <v>0.90418351617586123</v>
      </c>
      <c r="AG90" s="327">
        <f>AF106</f>
        <v>0.90401995853125716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2635</v>
      </c>
      <c r="G91" s="103">
        <f t="shared" si="50"/>
        <v>39551.35</v>
      </c>
      <c r="H91" s="26"/>
      <c r="I91" s="104">
        <v>6</v>
      </c>
      <c r="J91" s="105">
        <v>2600</v>
      </c>
      <c r="K91" s="106">
        <f t="shared" si="42"/>
        <v>433.33333333333331</v>
      </c>
      <c r="L91" s="107">
        <v>6</v>
      </c>
      <c r="M91" s="105">
        <f>F91/V91*60</f>
        <v>2350.0266423052981</v>
      </c>
      <c r="N91" s="106">
        <f>M91/L91</f>
        <v>391.67110705088299</v>
      </c>
      <c r="O91" s="108">
        <f>L91-I91</f>
        <v>0</v>
      </c>
      <c r="P91" s="109">
        <f>N91-K91</f>
        <v>-41.66222628245032</v>
      </c>
      <c r="Q91" s="110">
        <f>N91/K91</f>
        <v>0.90385640088665309</v>
      </c>
      <c r="R91" s="323"/>
      <c r="S91" s="47">
        <v>0.29791666666666666</v>
      </c>
      <c r="T91" s="48">
        <v>0.34462962962962962</v>
      </c>
      <c r="U91" s="111">
        <v>5.8333333333333393</v>
      </c>
      <c r="V91" s="112">
        <v>67.275833028390338</v>
      </c>
      <c r="W91" s="113"/>
      <c r="X91" s="13"/>
      <c r="Y91" s="12"/>
      <c r="Z91" s="198"/>
      <c r="AA91" s="332"/>
      <c r="AB91" s="333"/>
      <c r="AC91" s="12"/>
      <c r="AD91" s="198"/>
      <c r="AE91" s="117">
        <f>M91-J91</f>
        <v>-249.97335769470192</v>
      </c>
      <c r="AF91" s="110">
        <f>M91/J91</f>
        <v>0.90385640088665309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2600</v>
      </c>
      <c r="K106" s="138">
        <f t="shared" ref="K106" si="52">J106/I106</f>
        <v>433.33333333333331</v>
      </c>
      <c r="L106" s="136">
        <f t="shared" ref="L106:M106" si="53">AVERAGE(L90:L105)</f>
        <v>6</v>
      </c>
      <c r="M106" s="137">
        <f t="shared" si="53"/>
        <v>2350.4518921812687</v>
      </c>
      <c r="N106" s="138">
        <f>M106/L106</f>
        <v>391.74198203021143</v>
      </c>
      <c r="O106" s="139">
        <f>L106-I106</f>
        <v>0</v>
      </c>
      <c r="P106" s="140">
        <f>N106-K106</f>
        <v>-41.591351303121883</v>
      </c>
      <c r="Q106" s="141">
        <f>N106/K106</f>
        <v>0.90401995853125716</v>
      </c>
      <c r="R106" s="324"/>
      <c r="S106" s="142">
        <v>0.25</v>
      </c>
      <c r="T106" s="143">
        <v>0.34462962962962962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0</v>
      </c>
      <c r="AD106" s="191">
        <f>SUM(AD90:AD105)</f>
        <v>0</v>
      </c>
      <c r="AE106" s="168">
        <f>M106-J106</f>
        <v>-249.5481078187313</v>
      </c>
      <c r="AF106" s="141">
        <f>M106/J106</f>
        <v>0.90401995853125716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656</v>
      </c>
      <c r="G107" s="148">
        <f t="shared" ref="G107:G108" si="54">E107*F107</f>
        <v>29506.879999999997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1608.3455331561531</v>
      </c>
      <c r="N107" s="152">
        <f>M107/L107</f>
        <v>76.587882531245384</v>
      </c>
      <c r="O107" s="154">
        <f>L107-I107</f>
        <v>0</v>
      </c>
      <c r="P107" s="155">
        <f>N107-K107</f>
        <v>-9.1264031830403241</v>
      </c>
      <c r="Q107" s="156">
        <f>N107/K107</f>
        <v>0.89352529619786292</v>
      </c>
      <c r="R107" s="322">
        <f>Q123</f>
        <v>0.90095462559104755</v>
      </c>
      <c r="S107" s="157">
        <v>0.70833333333333337</v>
      </c>
      <c r="T107" s="158">
        <v>0.72532407407407407</v>
      </c>
      <c r="U107" s="159"/>
      <c r="V107" s="160">
        <v>24.472353227954383</v>
      </c>
      <c r="W107" s="158"/>
      <c r="X107" s="169"/>
      <c r="Y107" s="196"/>
      <c r="Z107" s="197"/>
      <c r="AA107" s="325"/>
      <c r="AB107" s="326"/>
      <c r="AC107" s="196"/>
      <c r="AD107" s="197"/>
      <c r="AE107" s="115">
        <f>M107-J107</f>
        <v>-191.65446684384688</v>
      </c>
      <c r="AF107" s="156">
        <f>M107/J107</f>
        <v>0.89352529619786281</v>
      </c>
      <c r="AG107" s="327">
        <f>AF123</f>
        <v>0.879503324981737</v>
      </c>
    </row>
    <row r="108" spans="1:33" ht="15.75" customHeight="1">
      <c r="A108" s="318"/>
      <c r="B108" s="163" t="s">
        <v>187</v>
      </c>
      <c r="C108" s="330" t="s">
        <v>227</v>
      </c>
      <c r="D108" s="331"/>
      <c r="E108" s="101">
        <v>57.3</v>
      </c>
      <c r="F108" s="102">
        <v>2338</v>
      </c>
      <c r="G108" s="103">
        <f t="shared" si="54"/>
        <v>133967.4</v>
      </c>
      <c r="H108" s="26"/>
      <c r="I108" s="104">
        <v>21</v>
      </c>
      <c r="J108" s="105">
        <v>2000</v>
      </c>
      <c r="K108" s="106">
        <f t="shared" ref="K108" si="55">J108/I108</f>
        <v>95.238095238095241</v>
      </c>
      <c r="L108" s="107">
        <v>20</v>
      </c>
      <c r="M108" s="105">
        <f>F108/V108*60</f>
        <v>1733.7671017744476</v>
      </c>
      <c r="N108" s="106">
        <f>M108/L108</f>
        <v>86.688355088722375</v>
      </c>
      <c r="O108" s="108">
        <f>L108-I108</f>
        <v>-1</v>
      </c>
      <c r="P108" s="109">
        <f>N108-K108</f>
        <v>-8.549740149372866</v>
      </c>
      <c r="Q108" s="110">
        <f>N108/K108</f>
        <v>0.91022772843158495</v>
      </c>
      <c r="R108" s="323"/>
      <c r="S108" s="47">
        <v>0.72916666666666674</v>
      </c>
      <c r="T108" s="48">
        <v>0.78534722222222231</v>
      </c>
      <c r="U108" s="111">
        <v>5.5333333333334522</v>
      </c>
      <c r="V108" s="112">
        <v>80.910521289986704</v>
      </c>
      <c r="W108" s="113"/>
      <c r="X108" s="116"/>
      <c r="Y108" s="12"/>
      <c r="Z108" s="198"/>
      <c r="AA108" s="332"/>
      <c r="AB108" s="333"/>
      <c r="AC108" s="12"/>
      <c r="AD108" s="198"/>
      <c r="AE108" s="117">
        <f>M108-J108</f>
        <v>-266.23289822555239</v>
      </c>
      <c r="AF108" s="110">
        <f>M108/J108</f>
        <v>0.8668835508872238</v>
      </c>
      <c r="AG108" s="328"/>
    </row>
    <row r="109" spans="1:33" ht="15.75" customHeight="1">
      <c r="A109" s="318"/>
      <c r="B109" s="163"/>
      <c r="C109" s="330"/>
      <c r="D109" s="331"/>
      <c r="E109" s="101"/>
      <c r="F109" s="102"/>
      <c r="G109" s="103"/>
      <c r="H109" s="26"/>
      <c r="I109" s="104"/>
      <c r="J109" s="105"/>
      <c r="K109" s="106"/>
      <c r="L109" s="107"/>
      <c r="M109" s="105"/>
      <c r="N109" s="106"/>
      <c r="O109" s="108"/>
      <c r="P109" s="109"/>
      <c r="Q109" s="110"/>
      <c r="R109" s="323"/>
      <c r="S109" s="47"/>
      <c r="T109" s="48"/>
      <c r="U109" s="111"/>
      <c r="V109" s="112"/>
      <c r="W109" s="113"/>
      <c r="X109" s="116"/>
      <c r="Y109" s="12"/>
      <c r="Z109" s="198"/>
      <c r="AA109" s="332"/>
      <c r="AB109" s="333"/>
      <c r="AC109" s="12"/>
      <c r="AD109" s="198"/>
      <c r="AE109" s="117"/>
      <c r="AF109" s="110"/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56">AVERAGE(I107:I122)</f>
        <v>21</v>
      </c>
      <c r="J123" s="137">
        <f t="shared" si="56"/>
        <v>1900</v>
      </c>
      <c r="K123" s="138">
        <f t="shared" ref="K123" si="57">J123/I123</f>
        <v>90.476190476190482</v>
      </c>
      <c r="L123" s="136">
        <f t="shared" ref="L123:M123" si="58">AVERAGE(L107:L122)</f>
        <v>20.5</v>
      </c>
      <c r="M123" s="137">
        <f t="shared" si="58"/>
        <v>1671.0563174653003</v>
      </c>
      <c r="N123" s="138">
        <f>M123/L123</f>
        <v>81.514942315380495</v>
      </c>
      <c r="O123" s="139">
        <f>L123-I123</f>
        <v>-0.5</v>
      </c>
      <c r="P123" s="140">
        <f>N123-K123</f>
        <v>-8.961248160809987</v>
      </c>
      <c r="Q123" s="141">
        <f>N123/K123</f>
        <v>0.90095462559104755</v>
      </c>
      <c r="R123" s="324"/>
      <c r="S123" s="142">
        <v>0.70833333333333337</v>
      </c>
      <c r="T123" s="143">
        <v>0.78534722222222231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4"/>
      <c r="AB123" s="355"/>
      <c r="AC123" s="179">
        <f t="shared" ref="AC123:AD123" si="60">SUM(AC107:AC122)</f>
        <v>0</v>
      </c>
      <c r="AD123" s="180">
        <f t="shared" si="60"/>
        <v>0</v>
      </c>
      <c r="AE123" s="168">
        <f>M123-J123</f>
        <v>-228.94368253469975</v>
      </c>
      <c r="AF123" s="141">
        <f>M123/J123</f>
        <v>0.879503324981737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229</v>
      </c>
      <c r="D124" s="321"/>
      <c r="E124" s="147">
        <v>56.87</v>
      </c>
      <c r="F124" s="159">
        <v>1151</v>
      </c>
      <c r="G124" s="148">
        <f t="shared" ref="G124:G126" si="61">E124*F124</f>
        <v>65457.369999999995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1790.9607611406548</v>
      </c>
      <c r="N124" s="152">
        <f>M124/L124</f>
        <v>77.867859180028475</v>
      </c>
      <c r="O124" s="154">
        <f>L124-I124</f>
        <v>0</v>
      </c>
      <c r="P124" s="155">
        <f>N124-K124</f>
        <v>-9.0886625591019623</v>
      </c>
      <c r="Q124" s="156">
        <f>N124/K124</f>
        <v>0.89548038057032742</v>
      </c>
      <c r="R124" s="322">
        <f>Q140</f>
        <v>0.89580846296075189</v>
      </c>
      <c r="S124" s="157">
        <v>0.70833333333333337</v>
      </c>
      <c r="T124" s="158">
        <v>0.73510416666666667</v>
      </c>
      <c r="U124" s="159"/>
      <c r="V124" s="160">
        <v>38.56030880096781</v>
      </c>
      <c r="W124" s="97"/>
      <c r="X124" s="98"/>
      <c r="Y124" s="196"/>
      <c r="Z124" s="197"/>
      <c r="AA124" s="325"/>
      <c r="AB124" s="326"/>
      <c r="AC124" s="196"/>
      <c r="AD124" s="197"/>
      <c r="AE124" s="115">
        <f>M124-J124</f>
        <v>-209.03923885934523</v>
      </c>
      <c r="AF124" s="156">
        <f>M124/J124</f>
        <v>0.89548038057032742</v>
      </c>
      <c r="AG124" s="376">
        <f>AF140</f>
        <v>0.89580846296075189</v>
      </c>
    </row>
    <row r="125" spans="1:33" ht="15.75" customHeight="1">
      <c r="A125" s="357"/>
      <c r="B125" s="163" t="s">
        <v>187</v>
      </c>
      <c r="C125" s="330" t="s">
        <v>230</v>
      </c>
      <c r="D125" s="331"/>
      <c r="E125" s="101">
        <v>56.79</v>
      </c>
      <c r="F125" s="111">
        <v>1595</v>
      </c>
      <c r="G125" s="103">
        <f t="shared" si="61"/>
        <v>90580.05</v>
      </c>
      <c r="H125" s="26"/>
      <c r="I125" s="104">
        <v>23</v>
      </c>
      <c r="J125" s="105">
        <v>2000</v>
      </c>
      <c r="K125" s="106">
        <f t="shared" ref="K125:K126" si="62">J125/I125</f>
        <v>86.956521739130437</v>
      </c>
      <c r="L125" s="107">
        <v>23</v>
      </c>
      <c r="M125" s="105">
        <f>F125/V125*60</f>
        <v>1790.4716658094865</v>
      </c>
      <c r="N125" s="106">
        <f>M125/L125</f>
        <v>77.846594165629853</v>
      </c>
      <c r="O125" s="108">
        <f>L125-I125</f>
        <v>0</v>
      </c>
      <c r="P125" s="109">
        <f>N125-K125</f>
        <v>-9.1099275735005847</v>
      </c>
      <c r="Q125" s="110">
        <f>N125/K125</f>
        <v>0.89523583290474329</v>
      </c>
      <c r="R125" s="323"/>
      <c r="S125" s="47">
        <v>0.73819444444444449</v>
      </c>
      <c r="T125" s="48">
        <v>0.77530092592592592</v>
      </c>
      <c r="U125" s="111">
        <v>5</v>
      </c>
      <c r="V125" s="112">
        <v>53.449603156234964</v>
      </c>
      <c r="W125" s="113"/>
      <c r="X125" s="116"/>
      <c r="Y125" s="12"/>
      <c r="Z125" s="198"/>
      <c r="AA125" s="332"/>
      <c r="AB125" s="333"/>
      <c r="AC125" s="12"/>
      <c r="AD125" s="198"/>
      <c r="AE125" s="117">
        <f>M125-J125</f>
        <v>-209.52833419051353</v>
      </c>
      <c r="AF125" s="110">
        <f>M125/J125</f>
        <v>0.89523583290474318</v>
      </c>
      <c r="AG125" s="369"/>
    </row>
    <row r="126" spans="1:33" ht="15.75" customHeight="1">
      <c r="A126" s="357"/>
      <c r="B126" s="163" t="s">
        <v>187</v>
      </c>
      <c r="C126" s="330" t="s">
        <v>231</v>
      </c>
      <c r="D126" s="331"/>
      <c r="E126" s="101">
        <v>47.6</v>
      </c>
      <c r="F126" s="111">
        <v>1358</v>
      </c>
      <c r="G126" s="103">
        <f t="shared" si="61"/>
        <v>64640.800000000003</v>
      </c>
      <c r="H126" s="26"/>
      <c r="I126" s="104">
        <v>23</v>
      </c>
      <c r="J126" s="105">
        <v>2000</v>
      </c>
      <c r="K126" s="106">
        <f t="shared" si="62"/>
        <v>86.956521739130437</v>
      </c>
      <c r="L126" s="107">
        <v>23</v>
      </c>
      <c r="M126" s="105">
        <f>F126/V126*60</f>
        <v>1793.4183508143699</v>
      </c>
      <c r="N126" s="106">
        <f>M126/L126</f>
        <v>77.974710904972611</v>
      </c>
      <c r="O126" s="108">
        <f>L126-I126</f>
        <v>0</v>
      </c>
      <c r="P126" s="109">
        <f>N126-K126</f>
        <v>-8.9818108341578267</v>
      </c>
      <c r="Q126" s="110">
        <f>N126/K126</f>
        <v>0.89670917540718498</v>
      </c>
      <c r="R126" s="323"/>
      <c r="S126" s="47">
        <v>0.77916666666666667</v>
      </c>
      <c r="T126" s="48">
        <v>0.81070601851851853</v>
      </c>
      <c r="U126" s="111">
        <v>5.5666666666666842</v>
      </c>
      <c r="V126" s="112">
        <v>45.432790382121887</v>
      </c>
      <c r="W126" s="113"/>
      <c r="X126" s="116"/>
      <c r="Y126" s="12"/>
      <c r="Z126" s="198"/>
      <c r="AA126" s="332"/>
      <c r="AB126" s="333"/>
      <c r="AC126" s="12"/>
      <c r="AD126" s="198"/>
      <c r="AE126" s="117">
        <f>M126-J126</f>
        <v>-206.58164918563011</v>
      </c>
      <c r="AF126" s="110">
        <f>M126/J126</f>
        <v>0.89670917540718498</v>
      </c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3">AVERAGE(I124:I139)</f>
        <v>23</v>
      </c>
      <c r="J140" s="137">
        <f t="shared" si="63"/>
        <v>2000</v>
      </c>
      <c r="K140" s="138">
        <f t="shared" ref="K140" si="64">J140/I140</f>
        <v>86.956521739130437</v>
      </c>
      <c r="L140" s="136">
        <f t="shared" ref="L140:M140" si="65">AVERAGE(L124:L139)</f>
        <v>23</v>
      </c>
      <c r="M140" s="137">
        <f t="shared" si="65"/>
        <v>1791.6169259215037</v>
      </c>
      <c r="N140" s="138">
        <f>M140/L140</f>
        <v>77.896388083543641</v>
      </c>
      <c r="O140" s="139">
        <f>L140-I140</f>
        <v>0</v>
      </c>
      <c r="P140" s="140">
        <f>N140-K140</f>
        <v>-9.060133655586796</v>
      </c>
      <c r="Q140" s="141">
        <f>N140/K140</f>
        <v>0.89580846296075189</v>
      </c>
      <c r="R140" s="324"/>
      <c r="S140" s="142">
        <v>0.70833333333333337</v>
      </c>
      <c r="T140" s="143">
        <v>0.81070601851851853</v>
      </c>
      <c r="U140" s="144"/>
      <c r="V140" s="166"/>
      <c r="W140" s="187"/>
      <c r="X140" s="188"/>
      <c r="Y140" s="179">
        <f t="shared" ref="Y140:Z140" si="66">SUM(Y124:Y139)</f>
        <v>0</v>
      </c>
      <c r="Z140" s="180">
        <f t="shared" si="66"/>
        <v>0</v>
      </c>
      <c r="AA140" s="354"/>
      <c r="AB140" s="355"/>
      <c r="AC140" s="179">
        <f t="shared" ref="AC140:AD140" si="67">SUM(AC124:AC139)</f>
        <v>0</v>
      </c>
      <c r="AD140" s="180">
        <f t="shared" si="67"/>
        <v>0</v>
      </c>
      <c r="AE140" s="168">
        <f>M140-J140</f>
        <v>-208.38307407849629</v>
      </c>
      <c r="AF140" s="141">
        <f>M140/J140</f>
        <v>0.89580846296075189</v>
      </c>
      <c r="AG140" s="370"/>
    </row>
    <row r="141" spans="1:33" ht="15.75" customHeight="1">
      <c r="A141" s="317" t="s">
        <v>232</v>
      </c>
      <c r="B141" s="146" t="s">
        <v>187</v>
      </c>
      <c r="C141" s="320" t="s">
        <v>233</v>
      </c>
      <c r="D141" s="321"/>
      <c r="E141" s="147">
        <v>52.21</v>
      </c>
      <c r="F141" s="97">
        <v>1959</v>
      </c>
      <c r="G141" s="148">
        <f t="shared" ref="G141:G143" si="68">E141*F141</f>
        <v>102279.39</v>
      </c>
      <c r="H141" s="149"/>
      <c r="I141" s="150">
        <v>18</v>
      </c>
      <c r="J141" s="151">
        <v>2000</v>
      </c>
      <c r="K141" s="152">
        <f>J141/I141</f>
        <v>111.11111111111111</v>
      </c>
      <c r="L141" s="153">
        <v>18</v>
      </c>
      <c r="M141" s="151">
        <f>F141/V141*60</f>
        <v>1788.9137133238398</v>
      </c>
      <c r="N141" s="152">
        <f>M141/L141</f>
        <v>99.384095184657767</v>
      </c>
      <c r="O141" s="154">
        <f>L141-I141</f>
        <v>0</v>
      </c>
      <c r="P141" s="155">
        <f>N141-K141</f>
        <v>-11.727015926453348</v>
      </c>
      <c r="Q141" s="156">
        <f>N141/K141</f>
        <v>0.89445685666191987</v>
      </c>
      <c r="R141" s="322">
        <f>Q157</f>
        <v>0.89415228555397341</v>
      </c>
      <c r="S141" s="157">
        <v>0.70833333333333337</v>
      </c>
      <c r="T141" s="158">
        <v>0.7539583333333334</v>
      </c>
      <c r="U141" s="159"/>
      <c r="V141" s="160">
        <v>65.704678277415724</v>
      </c>
      <c r="W141" s="158"/>
      <c r="X141" s="169"/>
      <c r="Y141" s="196"/>
      <c r="Z141" s="197"/>
      <c r="AA141" s="325"/>
      <c r="AB141" s="326"/>
      <c r="AC141" s="196"/>
      <c r="AD141" s="197"/>
      <c r="AE141" s="115">
        <f>M141-J141</f>
        <v>-211.08628667616017</v>
      </c>
      <c r="AF141" s="156">
        <f>M141/J141</f>
        <v>0.89445685666191987</v>
      </c>
      <c r="AG141" s="327">
        <f>AF157</f>
        <v>0.8941522855539733</v>
      </c>
    </row>
    <row r="142" spans="1:33" ht="15.75" customHeight="1">
      <c r="A142" s="318"/>
      <c r="B142" s="163" t="s">
        <v>187</v>
      </c>
      <c r="C142" s="330" t="s">
        <v>234</v>
      </c>
      <c r="D142" s="331"/>
      <c r="E142" s="101">
        <v>58.17</v>
      </c>
      <c r="F142" s="102">
        <v>1432</v>
      </c>
      <c r="G142" s="103">
        <f t="shared" si="68"/>
        <v>83299.44</v>
      </c>
      <c r="H142" s="26"/>
      <c r="I142" s="104">
        <v>18</v>
      </c>
      <c r="J142" s="105">
        <v>2000</v>
      </c>
      <c r="K142" s="106">
        <f t="shared" ref="K142:K143" si="69">J142/I142</f>
        <v>111.11111111111111</v>
      </c>
      <c r="L142" s="107">
        <v>18</v>
      </c>
      <c r="M142" s="105">
        <f>F142/V142*60</f>
        <v>1788</v>
      </c>
      <c r="N142" s="106">
        <f>M142/L142</f>
        <v>99.333333333333329</v>
      </c>
      <c r="O142" s="108">
        <f>L142-I142</f>
        <v>0</v>
      </c>
      <c r="P142" s="109">
        <f>N142-K142</f>
        <v>-11.777777777777786</v>
      </c>
      <c r="Q142" s="110">
        <f>N142/K142</f>
        <v>0.89399999999999991</v>
      </c>
      <c r="R142" s="323"/>
      <c r="S142" s="47">
        <v>0.75694444444444442</v>
      </c>
      <c r="T142" s="48">
        <v>0.79031249999999997</v>
      </c>
      <c r="U142" s="111">
        <v>5</v>
      </c>
      <c r="V142" s="112">
        <v>48.053691275167786</v>
      </c>
      <c r="W142" s="113"/>
      <c r="X142" s="116"/>
      <c r="Y142" s="12"/>
      <c r="Z142" s="198"/>
      <c r="AA142" s="332"/>
      <c r="AB142" s="333"/>
      <c r="AC142" s="12"/>
      <c r="AD142" s="198"/>
      <c r="AE142" s="117">
        <f>M142-J142</f>
        <v>-212</v>
      </c>
      <c r="AF142" s="110">
        <f>M142/J142</f>
        <v>0.89400000000000002</v>
      </c>
      <c r="AG142" s="328"/>
    </row>
    <row r="143" spans="1:33" ht="15.75" customHeight="1">
      <c r="A143" s="318"/>
      <c r="B143" s="163" t="s">
        <v>187</v>
      </c>
      <c r="C143" s="330" t="s">
        <v>235</v>
      </c>
      <c r="D143" s="331"/>
      <c r="E143" s="101">
        <v>50.67</v>
      </c>
      <c r="F143" s="102">
        <v>1066</v>
      </c>
      <c r="G143" s="103">
        <f t="shared" si="68"/>
        <v>54014.22</v>
      </c>
      <c r="H143" s="26"/>
      <c r="I143" s="104">
        <v>20</v>
      </c>
      <c r="J143" s="105">
        <v>2000</v>
      </c>
      <c r="K143" s="106">
        <f t="shared" si="69"/>
        <v>100</v>
      </c>
      <c r="L143" s="107">
        <v>20</v>
      </c>
      <c r="M143" s="105">
        <f>F143/V143*60</f>
        <v>1788</v>
      </c>
      <c r="N143" s="106">
        <f>M143/L143</f>
        <v>89.4</v>
      </c>
      <c r="O143" s="108">
        <f>L143-I143</f>
        <v>0</v>
      </c>
      <c r="P143" s="109">
        <f>N143-K143</f>
        <v>-10.599999999999994</v>
      </c>
      <c r="Q143" s="110">
        <f>N143/K143</f>
        <v>0.89400000000000002</v>
      </c>
      <c r="R143" s="323"/>
      <c r="S143" s="47">
        <v>0.79374999999999996</v>
      </c>
      <c r="T143" s="48">
        <v>0.81858796296296288</v>
      </c>
      <c r="U143" s="111">
        <v>4.9499999999999744</v>
      </c>
      <c r="V143" s="112">
        <v>35.771812080536911</v>
      </c>
      <c r="W143" s="113"/>
      <c r="X143" s="116"/>
      <c r="Y143" s="12"/>
      <c r="Z143" s="198"/>
      <c r="AA143" s="332"/>
      <c r="AB143" s="333"/>
      <c r="AC143" s="12"/>
      <c r="AD143" s="198"/>
      <c r="AE143" s="117">
        <f>M143-J143</f>
        <v>-212</v>
      </c>
      <c r="AF143" s="110">
        <f>M143/J143</f>
        <v>0.89400000000000002</v>
      </c>
      <c r="AG143" s="328"/>
    </row>
    <row r="144" spans="1:33" ht="15.75" customHeight="1">
      <c r="A144" s="318"/>
      <c r="B144" s="163"/>
      <c r="C144" s="330"/>
      <c r="D144" s="331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23"/>
      <c r="S144" s="47"/>
      <c r="T144" s="48"/>
      <c r="U144" s="111"/>
      <c r="V144" s="112"/>
      <c r="W144" s="113"/>
      <c r="X144" s="116"/>
      <c r="Y144" s="12"/>
      <c r="Z144" s="198"/>
      <c r="AA144" s="332"/>
      <c r="AB144" s="333"/>
      <c r="AC144" s="12"/>
      <c r="AD144" s="198"/>
      <c r="AE144" s="117"/>
      <c r="AF144" s="110"/>
      <c r="AG144" s="328"/>
    </row>
    <row r="145" spans="1:33" ht="15.75" customHeight="1">
      <c r="A145" s="318"/>
      <c r="B145" s="163"/>
      <c r="C145" s="330"/>
      <c r="D145" s="331"/>
      <c r="E145" s="101"/>
      <c r="F145" s="102"/>
      <c r="G145" s="103"/>
      <c r="H145" s="13"/>
      <c r="I145" s="104"/>
      <c r="J145" s="105"/>
      <c r="K145" s="106"/>
      <c r="L145" s="107"/>
      <c r="M145" s="105"/>
      <c r="N145" s="106"/>
      <c r="O145" s="108"/>
      <c r="P145" s="109"/>
      <c r="Q145" s="110"/>
      <c r="R145" s="323"/>
      <c r="S145" s="47"/>
      <c r="T145" s="48"/>
      <c r="U145" s="111"/>
      <c r="V145" s="112"/>
      <c r="W145" s="113"/>
      <c r="X145" s="116"/>
      <c r="Y145" s="12"/>
      <c r="Z145" s="198"/>
      <c r="AA145" s="332"/>
      <c r="AB145" s="333"/>
      <c r="AC145" s="12"/>
      <c r="AD145" s="198"/>
      <c r="AE145" s="117"/>
      <c r="AF145" s="110"/>
      <c r="AG145" s="328"/>
    </row>
    <row r="146" spans="1:33" ht="15.75" customHeight="1">
      <c r="A146" s="318"/>
      <c r="B146" s="163"/>
      <c r="C146" s="330"/>
      <c r="D146" s="331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23"/>
      <c r="S146" s="47"/>
      <c r="T146" s="120"/>
      <c r="U146" s="111"/>
      <c r="V146" s="112"/>
      <c r="W146" s="113"/>
      <c r="X146" s="116"/>
      <c r="Y146" s="12"/>
      <c r="Z146" s="198"/>
      <c r="AA146" s="332"/>
      <c r="AB146" s="333"/>
      <c r="AC146" s="12"/>
      <c r="AD146" s="198"/>
      <c r="AE146" s="117"/>
      <c r="AF146" s="110"/>
      <c r="AG146" s="328"/>
    </row>
    <row r="147" spans="1:33" ht="15.75" customHeight="1">
      <c r="A147" s="318"/>
      <c r="B147" s="163"/>
      <c r="C147" s="330"/>
      <c r="D147" s="331"/>
      <c r="E147" s="101"/>
      <c r="F147" s="102"/>
      <c r="G147" s="121"/>
      <c r="H147" s="62"/>
      <c r="I147" s="104"/>
      <c r="J147" s="105"/>
      <c r="K147" s="106"/>
      <c r="L147" s="107"/>
      <c r="M147" s="105"/>
      <c r="N147" s="106"/>
      <c r="O147" s="123"/>
      <c r="P147" s="124"/>
      <c r="Q147" s="125"/>
      <c r="R147" s="323"/>
      <c r="S147" s="119"/>
      <c r="T147" s="120"/>
      <c r="U147" s="111"/>
      <c r="V147" s="112"/>
      <c r="W147" s="120"/>
      <c r="X147" s="189"/>
      <c r="Y147" s="12"/>
      <c r="Z147" s="198"/>
      <c r="AA147" s="332"/>
      <c r="AB147" s="333"/>
      <c r="AC147" s="12"/>
      <c r="AD147" s="198"/>
      <c r="AE147" s="117"/>
      <c r="AF147" s="110"/>
      <c r="AG147" s="328"/>
    </row>
    <row r="148" spans="1:33" ht="15.75" customHeight="1">
      <c r="A148" s="318"/>
      <c r="B148" s="163"/>
      <c r="C148" s="330"/>
      <c r="D148" s="331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23"/>
      <c r="S148" s="119"/>
      <c r="T148" s="120"/>
      <c r="U148" s="111"/>
      <c r="V148" s="112"/>
      <c r="W148" s="120"/>
      <c r="X148" s="189"/>
      <c r="Y148" s="12"/>
      <c r="Z148" s="198"/>
      <c r="AA148" s="332"/>
      <c r="AB148" s="333"/>
      <c r="AC148" s="12"/>
      <c r="AD148" s="198"/>
      <c r="AE148" s="117"/>
      <c r="AF148" s="110"/>
      <c r="AG148" s="328"/>
    </row>
    <row r="149" spans="1:33" ht="15.75" customHeight="1">
      <c r="A149" s="318"/>
      <c r="B149" s="163"/>
      <c r="C149" s="330"/>
      <c r="D149" s="331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23"/>
      <c r="S149" s="119"/>
      <c r="T149" s="120"/>
      <c r="U149" s="111"/>
      <c r="V149" s="112"/>
      <c r="W149" s="120"/>
      <c r="X149" s="189"/>
      <c r="Y149" s="12"/>
      <c r="Z149" s="198"/>
      <c r="AA149" s="332"/>
      <c r="AB149" s="333"/>
      <c r="AC149" s="12"/>
      <c r="AD149" s="198"/>
      <c r="AE149" s="117"/>
      <c r="AF149" s="110"/>
      <c r="AG149" s="328"/>
    </row>
    <row r="150" spans="1:33" ht="15.75" customHeight="1">
      <c r="A150" s="318"/>
      <c r="B150" s="163"/>
      <c r="C150" s="330"/>
      <c r="D150" s="331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23"/>
      <c r="S150" s="119"/>
      <c r="T150" s="120"/>
      <c r="U150" s="111"/>
      <c r="V150" s="112"/>
      <c r="W150" s="120"/>
      <c r="X150" s="189"/>
      <c r="Y150" s="12"/>
      <c r="Z150" s="198"/>
      <c r="AA150" s="332"/>
      <c r="AB150" s="333"/>
      <c r="AC150" s="12"/>
      <c r="AD150" s="198"/>
      <c r="AE150" s="117"/>
      <c r="AF150" s="110"/>
      <c r="AG150" s="328"/>
    </row>
    <row r="151" spans="1:33" ht="15.75" customHeight="1">
      <c r="A151" s="318"/>
      <c r="B151" s="163"/>
      <c r="C151" s="330"/>
      <c r="D151" s="331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23"/>
      <c r="S151" s="119"/>
      <c r="T151" s="120"/>
      <c r="U151" s="111"/>
      <c r="V151" s="112"/>
      <c r="W151" s="120"/>
      <c r="X151" s="189"/>
      <c r="Y151" s="12"/>
      <c r="Z151" s="198"/>
      <c r="AA151" s="332"/>
      <c r="AB151" s="333"/>
      <c r="AC151" s="12"/>
      <c r="AD151" s="198"/>
      <c r="AE151" s="117"/>
      <c r="AF151" s="110"/>
      <c r="AG151" s="328"/>
    </row>
    <row r="152" spans="1:33" ht="15.75" customHeight="1">
      <c r="A152" s="318"/>
      <c r="B152" s="163"/>
      <c r="C152" s="330"/>
      <c r="D152" s="33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23"/>
      <c r="S152" s="119"/>
      <c r="T152" s="120"/>
      <c r="U152" s="111"/>
      <c r="V152" s="112"/>
      <c r="W152" s="120"/>
      <c r="X152" s="189"/>
      <c r="Y152" s="12"/>
      <c r="Z152" s="198"/>
      <c r="AA152" s="332"/>
      <c r="AB152" s="333"/>
      <c r="AC152" s="12"/>
      <c r="AD152" s="198"/>
      <c r="AE152" s="117"/>
      <c r="AF152" s="110"/>
      <c r="AG152" s="328"/>
    </row>
    <row r="153" spans="1:33" ht="15.75" customHeight="1">
      <c r="A153" s="318"/>
      <c r="B153" s="163"/>
      <c r="C153" s="330"/>
      <c r="D153" s="33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23"/>
      <c r="S153" s="119"/>
      <c r="T153" s="120"/>
      <c r="U153" s="111"/>
      <c r="V153" s="112"/>
      <c r="W153" s="120"/>
      <c r="X153" s="189"/>
      <c r="Y153" s="12"/>
      <c r="Z153" s="198"/>
      <c r="AA153" s="332"/>
      <c r="AB153" s="333"/>
      <c r="AC153" s="12"/>
      <c r="AD153" s="198"/>
      <c r="AE153" s="117"/>
      <c r="AF153" s="110"/>
      <c r="AG153" s="328"/>
    </row>
    <row r="154" spans="1:33" ht="15.75" customHeight="1">
      <c r="A154" s="318"/>
      <c r="B154" s="163"/>
      <c r="C154" s="330"/>
      <c r="D154" s="33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23"/>
      <c r="S154" s="119"/>
      <c r="T154" s="120"/>
      <c r="U154" s="111"/>
      <c r="V154" s="112"/>
      <c r="W154" s="120"/>
      <c r="X154" s="189"/>
      <c r="Y154" s="12"/>
      <c r="Z154" s="198"/>
      <c r="AA154" s="332"/>
      <c r="AB154" s="333"/>
      <c r="AC154" s="12"/>
      <c r="AD154" s="198"/>
      <c r="AE154" s="117"/>
      <c r="AF154" s="110"/>
      <c r="AG154" s="328"/>
    </row>
    <row r="155" spans="1:33" ht="15.75" customHeight="1">
      <c r="A155" s="318"/>
      <c r="B155" s="163"/>
      <c r="C155" s="330"/>
      <c r="D155" s="331"/>
      <c r="E155" s="101"/>
      <c r="F155" s="128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23"/>
      <c r="S155" s="119"/>
      <c r="T155" s="120"/>
      <c r="U155" s="111"/>
      <c r="V155" s="112"/>
      <c r="W155" s="120"/>
      <c r="X155" s="189"/>
      <c r="Y155" s="12"/>
      <c r="Z155" s="198"/>
      <c r="AA155" s="332"/>
      <c r="AB155" s="333"/>
      <c r="AC155" s="12"/>
      <c r="AD155" s="198"/>
      <c r="AE155" s="117"/>
      <c r="AF155" s="110"/>
      <c r="AG155" s="328"/>
    </row>
    <row r="156" spans="1:33" ht="15.75" customHeight="1">
      <c r="A156" s="318"/>
      <c r="B156" s="163"/>
      <c r="C156" s="330"/>
      <c r="D156" s="331"/>
      <c r="E156" s="164"/>
      <c r="F156" s="128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23"/>
      <c r="S156" s="119"/>
      <c r="T156" s="120"/>
      <c r="U156" s="130"/>
      <c r="V156" s="131"/>
      <c r="W156" s="126"/>
      <c r="X156" s="127"/>
      <c r="Y156" s="12"/>
      <c r="Z156" s="198"/>
      <c r="AA156" s="332"/>
      <c r="AB156" s="333"/>
      <c r="AC156" s="12"/>
      <c r="AD156" s="198"/>
      <c r="AE156" s="165"/>
      <c r="AF156" s="125"/>
      <c r="AG156" s="328"/>
    </row>
    <row r="157" spans="1:33" ht="15.75" customHeight="1" thickBot="1">
      <c r="A157" s="319"/>
      <c r="B157" s="133" t="s">
        <v>122</v>
      </c>
      <c r="C157" s="353"/>
      <c r="D157" s="353"/>
      <c r="E157" s="134"/>
      <c r="F157" s="167"/>
      <c r="G157" s="135"/>
      <c r="H157" s="69"/>
      <c r="I157" s="136">
        <f t="shared" ref="I157:J157" si="70">AVERAGE(I141:I156)</f>
        <v>18.666666666666668</v>
      </c>
      <c r="J157" s="137">
        <f t="shared" si="70"/>
        <v>2000</v>
      </c>
      <c r="K157" s="138">
        <f t="shared" ref="K157" si="71">J157/I157</f>
        <v>107.14285714285714</v>
      </c>
      <c r="L157" s="136">
        <f t="shared" ref="L157:M157" si="72">AVERAGE(L141:L156)</f>
        <v>18.666666666666668</v>
      </c>
      <c r="M157" s="137">
        <f t="shared" si="72"/>
        <v>1788.3045711079467</v>
      </c>
      <c r="N157" s="138">
        <f>M157/L157</f>
        <v>95.802030595068572</v>
      </c>
      <c r="O157" s="139">
        <f>L157-I157</f>
        <v>0</v>
      </c>
      <c r="P157" s="140">
        <f>N157-K157</f>
        <v>-11.340826547788566</v>
      </c>
      <c r="Q157" s="141">
        <f>N157/K157</f>
        <v>0.89415228555397341</v>
      </c>
      <c r="R157" s="324"/>
      <c r="S157" s="142">
        <v>0.70833333333333337</v>
      </c>
      <c r="T157" s="143">
        <v>0.81858796296296288</v>
      </c>
      <c r="U157" s="144"/>
      <c r="V157" s="166"/>
      <c r="W157" s="167"/>
      <c r="X157" s="138"/>
      <c r="Y157" s="179">
        <f t="shared" ref="Y157:Z157" si="73">SUM(Y141:Y156)</f>
        <v>0</v>
      </c>
      <c r="Z157" s="180">
        <f t="shared" si="73"/>
        <v>0</v>
      </c>
      <c r="AA157" s="354"/>
      <c r="AB157" s="355"/>
      <c r="AC157" s="179">
        <f t="shared" ref="AC157:AD157" si="74">SUM(AC141:AC156)</f>
        <v>0</v>
      </c>
      <c r="AD157" s="180">
        <f t="shared" si="74"/>
        <v>0</v>
      </c>
      <c r="AE157" s="168">
        <f>M157-J157</f>
        <v>-211.69542889205331</v>
      </c>
      <c r="AF157" s="141">
        <f>M157/J157</f>
        <v>0.8941522855539733</v>
      </c>
      <c r="AG157" s="329"/>
    </row>
    <row r="159" spans="1:33">
      <c r="AA159" s="360" t="s">
        <v>163</v>
      </c>
      <c r="AB159" s="360"/>
    </row>
    <row r="160" spans="1:33">
      <c r="AA160" s="360" t="s">
        <v>164</v>
      </c>
      <c r="AB160" s="360"/>
    </row>
    <row r="161" spans="27:28">
      <c r="AA161" s="360" t="s">
        <v>165</v>
      </c>
      <c r="AB161" s="360"/>
    </row>
    <row r="162" spans="27:28">
      <c r="AA162" s="360" t="s">
        <v>166</v>
      </c>
      <c r="AB162" s="360"/>
    </row>
    <row r="163" spans="27:28">
      <c r="AA163" s="360" t="s">
        <v>167</v>
      </c>
      <c r="AB163" s="360"/>
    </row>
    <row r="164" spans="27:28">
      <c r="AA164" s="360" t="s">
        <v>168</v>
      </c>
      <c r="AB164" s="360"/>
    </row>
    <row r="165" spans="27:28">
      <c r="AA165" s="360" t="s">
        <v>169</v>
      </c>
      <c r="AB165" s="360"/>
    </row>
    <row r="166" spans="27:28">
      <c r="AA166" s="360" t="s">
        <v>170</v>
      </c>
      <c r="AB166" s="360"/>
    </row>
    <row r="167" spans="27:28">
      <c r="AA167" s="360" t="s">
        <v>171</v>
      </c>
      <c r="AB167" s="360"/>
    </row>
    <row r="168" spans="27:28">
      <c r="AA168" s="360" t="s">
        <v>172</v>
      </c>
      <c r="AB168" s="360"/>
    </row>
    <row r="169" spans="27:28">
      <c r="AA169" s="360" t="s">
        <v>173</v>
      </c>
      <c r="AB169" s="360"/>
    </row>
    <row r="170" spans="27:28">
      <c r="AA170" s="360" t="s">
        <v>174</v>
      </c>
      <c r="AB170" s="360"/>
    </row>
    <row r="171" spans="27:28">
      <c r="AA171" s="360" t="s">
        <v>175</v>
      </c>
      <c r="AB171" s="360"/>
    </row>
  </sheetData>
  <mergeCells count="380"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  <mergeCell ref="AG141:AG157"/>
    <mergeCell ref="C142:D142"/>
    <mergeCell ref="AA142:AB142"/>
    <mergeCell ref="C143:D143"/>
    <mergeCell ref="AA143:AB143"/>
    <mergeCell ref="C144:D144"/>
    <mergeCell ref="AA144:AB144"/>
    <mergeCell ref="C145:D145"/>
    <mergeCell ref="AA145:AB145"/>
    <mergeCell ref="C146:D146"/>
    <mergeCell ref="C155:D155"/>
    <mergeCell ref="AA155:AB155"/>
    <mergeCell ref="C156:D156"/>
    <mergeCell ref="AA156:AB156"/>
    <mergeCell ref="C157:D157"/>
    <mergeCell ref="AA157:AB157"/>
    <mergeCell ref="C152:D152"/>
    <mergeCell ref="AA152:AB152"/>
    <mergeCell ref="C153:D153"/>
    <mergeCell ref="AA153:AB153"/>
    <mergeCell ref="C154:D154"/>
    <mergeCell ref="AA154:AB154"/>
    <mergeCell ref="AA134:AB134"/>
    <mergeCell ref="C135:D135"/>
    <mergeCell ref="AA135:AB135"/>
    <mergeCell ref="C136:D136"/>
    <mergeCell ref="AA136:AB136"/>
    <mergeCell ref="C140:D140"/>
    <mergeCell ref="AA140:AB140"/>
    <mergeCell ref="A141:A157"/>
    <mergeCell ref="C141:D141"/>
    <mergeCell ref="R141:R157"/>
    <mergeCell ref="AA141:AB141"/>
    <mergeCell ref="AA146:AB146"/>
    <mergeCell ref="C147:D147"/>
    <mergeCell ref="AA147:AB147"/>
    <mergeCell ref="C148:D148"/>
    <mergeCell ref="A124:A140"/>
    <mergeCell ref="C124:D124"/>
    <mergeCell ref="AA148:AB148"/>
    <mergeCell ref="C149:D149"/>
    <mergeCell ref="AA149:AB149"/>
    <mergeCell ref="C150:D150"/>
    <mergeCell ref="AA150:AB150"/>
    <mergeCell ref="C151:D151"/>
    <mergeCell ref="AA151:AB151"/>
    <mergeCell ref="AA111:AB111"/>
    <mergeCell ref="C112:D112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R124:R140"/>
    <mergeCell ref="AA124:AB124"/>
    <mergeCell ref="C137:D137"/>
    <mergeCell ref="AA137:AB137"/>
    <mergeCell ref="C138:D138"/>
    <mergeCell ref="AA138:AB138"/>
    <mergeCell ref="C139:D139"/>
    <mergeCell ref="AA139:AB139"/>
    <mergeCell ref="C134:D134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57">
    <cfRule type="cellIs" dxfId="572" priority="3" operator="greaterThan">
      <formula>0</formula>
    </cfRule>
  </conditionalFormatting>
  <conditionalFormatting sqref="P5:P157 AE5:AE157">
    <cfRule type="cellIs" dxfId="571" priority="6" operator="lessThan">
      <formula>0</formula>
    </cfRule>
  </conditionalFormatting>
  <conditionalFormatting sqref="Q5:Q157 AF5:AF157">
    <cfRule type="cellIs" dxfId="570" priority="4" operator="greaterThan">
      <formula>1</formula>
    </cfRule>
    <cfRule type="cellIs" dxfId="569" priority="5" operator="lessThan">
      <formula>0.8</formula>
    </cfRule>
  </conditionalFormatting>
  <conditionalFormatting sqref="AG5 R5:R157 AG107:AG124">
    <cfRule type="cellIs" dxfId="568" priority="7" operator="lessThan">
      <formula>0.8</formula>
    </cfRule>
  </conditionalFormatting>
  <conditionalFormatting sqref="AG22">
    <cfRule type="cellIs" dxfId="567" priority="12" operator="lessThan">
      <formula>0.8</formula>
    </cfRule>
  </conditionalFormatting>
  <conditionalFormatting sqref="AG37">
    <cfRule type="cellIs" dxfId="566" priority="11" operator="lessThan">
      <formula>0.8</formula>
    </cfRule>
  </conditionalFormatting>
  <conditionalFormatting sqref="AG39:AG74">
    <cfRule type="cellIs" dxfId="565" priority="9" operator="lessThan">
      <formula>0.8</formula>
    </cfRule>
  </conditionalFormatting>
  <conditionalFormatting sqref="AG80:AG88">
    <cfRule type="cellIs" dxfId="564" priority="10" operator="lessThan">
      <formula>0.8</formula>
    </cfRule>
  </conditionalFormatting>
  <conditionalFormatting sqref="AG90:AG95">
    <cfRule type="cellIs" dxfId="563" priority="8" operator="lessThan">
      <formula>0.8</formula>
    </cfRule>
  </conditionalFormatting>
  <conditionalFormatting sqref="AG139">
    <cfRule type="cellIs" dxfId="562" priority="2" operator="lessThan">
      <formula>0.8</formula>
    </cfRule>
  </conditionalFormatting>
  <conditionalFormatting sqref="AG141:AG157">
    <cfRule type="cellIs" dxfId="561" priority="1" operator="lessThan">
      <formula>0.8</formula>
    </cfRule>
  </conditionalFormatting>
  <dataValidations count="1">
    <dataValidation type="list" allowBlank="1" showInputMessage="1" showErrorMessage="1" sqref="AA5:AB157" xr:uid="{2C3AD7B3-C09C-4D2E-8723-0D98AF368F50}">
      <formula1>$AA$159:$AA$171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149FB-B996-4009-8A75-A6EB54B4DC15}">
  <sheetPr>
    <tabColor theme="8" tint="0.59999389629810485"/>
  </sheetPr>
  <dimension ref="B1:AR42"/>
  <sheetViews>
    <sheetView zoomScale="70" zoomScaleNormal="70" workbookViewId="0">
      <selection activeCell="L43" sqref="L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241</v>
      </c>
      <c r="D3" s="209"/>
      <c r="E3" s="3" t="s">
        <v>3</v>
      </c>
      <c r="F3" s="210">
        <f>'0624(18度C)'!D1+'0624(4度C)'!D1</f>
        <v>222043</v>
      </c>
      <c r="G3" s="211"/>
      <c r="H3" s="3" t="s">
        <v>4</v>
      </c>
      <c r="I3" s="212">
        <f>'0624(18度C)'!F1+'0624(4度C)'!F1</f>
        <v>6989716.1500000004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461.14460017289019</v>
      </c>
      <c r="F6" s="246" t="e">
        <f>AVERAGE(#REF!,D14:K14)</f>
        <v>#REF!</v>
      </c>
      <c r="G6" s="247">
        <f>AVERAGE(D14:K14)</f>
        <v>260.47650409626215</v>
      </c>
      <c r="H6" s="248"/>
      <c r="I6" s="247">
        <f>AVERAGE(L14:O14)</f>
        <v>94.8585231193927</v>
      </c>
      <c r="J6" s="248"/>
      <c r="K6" s="247">
        <f>AVERAGE(D32:O32)</f>
        <v>758.22628458498025</v>
      </c>
      <c r="L6" s="248"/>
      <c r="M6" s="247">
        <f>AVERAGE(P32:X32)</f>
        <v>739.77961766586554</v>
      </c>
      <c r="N6" s="248"/>
      <c r="O6" s="236">
        <f>'0624(4度C)'!Y2</f>
        <v>0</v>
      </c>
      <c r="P6" s="236">
        <f>'0624(4度C)'!Z2</f>
        <v>0</v>
      </c>
      <c r="Q6" s="236">
        <f>'0624(4度C)'!AC2</f>
        <v>0</v>
      </c>
      <c r="R6" s="236">
        <f>'0624(4度C)'!AD2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409.44592438648021</v>
      </c>
      <c r="F7" s="242" t="e">
        <f>AVERAGE(#REF!,D15:K15)</f>
        <v>#REF!</v>
      </c>
      <c r="G7" s="243">
        <f>AVERAGE(D15:K15)</f>
        <v>226.27242797154523</v>
      </c>
      <c r="H7" s="244"/>
      <c r="I7" s="243">
        <f>AVERAGE(L15:O15)</f>
        <v>84.81315165891391</v>
      </c>
      <c r="J7" s="244"/>
      <c r="K7" s="243">
        <f>AVERAGE(D33:O33)</f>
        <v>676.78777825499424</v>
      </c>
      <c r="L7" s="244"/>
      <c r="M7" s="243">
        <f>AVERAGE(P33:X33)</f>
        <v>660.33889468604366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0.89025947773423375</v>
      </c>
      <c r="F8" s="261" t="e">
        <f>AVERAGE(D16:K16,#REF!)</f>
        <v>#REF!</v>
      </c>
      <c r="G8" s="249">
        <f>AVERAGE(D16:K16)</f>
        <v>0.88774870732261124</v>
      </c>
      <c r="H8" s="250"/>
      <c r="I8" s="249">
        <f>AVERAGE(L16:O16)</f>
        <v>0.89411323601899362</v>
      </c>
      <c r="J8" s="250"/>
      <c r="K8" s="249">
        <f>AVERAGE(D34:O34)</f>
        <v>0.89057182726706086</v>
      </c>
      <c r="L8" s="250"/>
      <c r="M8" s="249">
        <f>AVERAGE(P34:X34)</f>
        <v>0.89082296510527026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91.357142857142861</v>
      </c>
      <c r="F14" s="28">
        <v>117.70833333333333</v>
      </c>
      <c r="G14" s="28">
        <v>91.666666666666657</v>
      </c>
      <c r="H14" s="28">
        <v>174.19354838709677</v>
      </c>
      <c r="I14" s="28">
        <v>654.6</v>
      </c>
      <c r="J14" s="28">
        <v>433.33333333333331</v>
      </c>
      <c r="K14" s="29" t="s">
        <v>43</v>
      </c>
      <c r="L14" s="27" t="s">
        <v>43</v>
      </c>
      <c r="M14" s="30">
        <v>90.476190476190482</v>
      </c>
      <c r="N14" s="28">
        <v>86.956521739130437</v>
      </c>
      <c r="O14" s="31">
        <v>107.14285714285714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82.847281254975016</v>
      </c>
      <c r="F15" s="35">
        <v>105.9781468176447</v>
      </c>
      <c r="G15" s="35">
        <v>82.113205578043164</v>
      </c>
      <c r="H15" s="35">
        <v>156.14008965339073</v>
      </c>
      <c r="I15" s="35">
        <v>538.7921958283398</v>
      </c>
      <c r="J15" s="35">
        <v>391.76364869687808</v>
      </c>
      <c r="K15" s="36" t="s">
        <v>43</v>
      </c>
      <c r="L15" s="34" t="s">
        <v>43</v>
      </c>
      <c r="M15" s="37">
        <v>80.720953482394563</v>
      </c>
      <c r="N15" s="35">
        <v>77.902185184992916</v>
      </c>
      <c r="O15" s="38">
        <v>95.816316309354264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0.90685061576985937</v>
      </c>
      <c r="F16" s="43">
        <f t="shared" si="0"/>
        <v>0.90034531809680451</v>
      </c>
      <c r="G16" s="43">
        <f t="shared" si="0"/>
        <v>0.89578042448774375</v>
      </c>
      <c r="H16" s="43">
        <f t="shared" si="0"/>
        <v>0.89635977393613198</v>
      </c>
      <c r="I16" s="43">
        <f t="shared" si="0"/>
        <v>0.82308615311387068</v>
      </c>
      <c r="J16" s="43">
        <f t="shared" si="0"/>
        <v>0.90406995853125716</v>
      </c>
      <c r="K16" s="44" t="s">
        <v>43</v>
      </c>
      <c r="L16" s="42" t="s">
        <v>43</v>
      </c>
      <c r="M16" s="45">
        <f t="shared" ref="M16:O16" si="1">M15/M14</f>
        <v>0.89217895954225568</v>
      </c>
      <c r="N16" s="43">
        <f t="shared" si="1"/>
        <v>0.89587512962741855</v>
      </c>
      <c r="O16" s="46">
        <f t="shared" si="1"/>
        <v>0.89428561888730651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0.59648148148148139</v>
      </c>
      <c r="F18" s="48">
        <v>0.59605324074074073</v>
      </c>
      <c r="G18" s="48">
        <v>0.62684027777777762</v>
      </c>
      <c r="H18" s="48">
        <v>0.67966435185185181</v>
      </c>
      <c r="I18" s="48">
        <v>0.4511458333333333</v>
      </c>
      <c r="J18" s="48">
        <v>0.34543981481481478</v>
      </c>
      <c r="K18" s="48" t="s">
        <v>43</v>
      </c>
      <c r="L18" s="47" t="s">
        <v>43</v>
      </c>
      <c r="M18" s="49">
        <v>0.82554398148148156</v>
      </c>
      <c r="N18" s="48">
        <v>0.82837962962962963</v>
      </c>
      <c r="O18" s="50">
        <v>0.85193287037037047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</v>
      </c>
      <c r="F23" s="58">
        <v>16</v>
      </c>
      <c r="G23" s="58">
        <v>20.571428571428573</v>
      </c>
      <c r="H23" s="58">
        <v>20.666666666666668</v>
      </c>
      <c r="I23" s="58">
        <v>5.5</v>
      </c>
      <c r="J23" s="58">
        <v>6</v>
      </c>
      <c r="K23" s="59" t="s">
        <v>43</v>
      </c>
      <c r="L23" s="57" t="s">
        <v>43</v>
      </c>
      <c r="M23" s="60">
        <v>20.5</v>
      </c>
      <c r="N23" s="58">
        <v>23</v>
      </c>
      <c r="O23" s="61">
        <v>18.666666666666668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954.54545454545462</v>
      </c>
      <c r="O32" s="28">
        <v>926.08695652173913</v>
      </c>
      <c r="P32" s="27">
        <v>348.38709677419354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757.14285714285711</v>
      </c>
      <c r="W32" s="28">
        <v>927.27272727272737</v>
      </c>
      <c r="X32" s="31">
        <v>926.31578947368428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287.23638363406815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747.34869009980957</v>
      </c>
      <c r="N33" s="35">
        <v>848.43628992625884</v>
      </c>
      <c r="O33" s="35">
        <v>824.12974935984016</v>
      </c>
      <c r="P33" s="34">
        <v>305.67504697528273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685.45862377117021</v>
      </c>
      <c r="W33" s="35">
        <v>826.69659210441591</v>
      </c>
      <c r="X33" s="38">
        <v>823.52531589330601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0.87766672777076382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0.90587720012098127</v>
      </c>
      <c r="N34" s="43">
        <f>N33/N32</f>
        <v>0.88883801801798534</v>
      </c>
      <c r="O34" s="43">
        <f>O33/O32</f>
        <v>0.88990536315851287</v>
      </c>
      <c r="P34" s="42">
        <f>P33/P32</f>
        <v>0.8774005977994227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0.9053227106411682</v>
      </c>
      <c r="W34" s="43">
        <f>W33/W32</f>
        <v>0.89153554050476214</v>
      </c>
      <c r="X34" s="46">
        <f>X33/X32</f>
        <v>0.889033011475728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0.25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0.25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0.78888888888888886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0.4511458333333333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0.35679398148148145</v>
      </c>
      <c r="N36" s="48">
        <v>0.5415740740740741</v>
      </c>
      <c r="O36" s="48">
        <v>0.54478009259259264</v>
      </c>
      <c r="P36" s="47">
        <v>0.80634259259259267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0.88195601851851868</v>
      </c>
      <c r="W36" s="48">
        <v>1.1282523148148147</v>
      </c>
      <c r="X36" s="50">
        <v>1.1455324074074069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4</v>
      </c>
      <c r="N37" s="58">
        <v>3.6666666666666665</v>
      </c>
      <c r="O37" s="58">
        <v>3.8333333333333335</v>
      </c>
      <c r="P37" s="57">
        <v>10.333333333333334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4.2</v>
      </c>
      <c r="W37" s="58">
        <v>3.6666666666666665</v>
      </c>
      <c r="X37" s="61">
        <v>3.8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0592-170E-4E2A-A080-36516315D356}">
  <sheetPr codeName="工作表1"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L43" sqref="L43"/>
      <selection activeCell="L43" sqref="L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114869</v>
      </c>
      <c r="E1" s="88" t="s">
        <v>4</v>
      </c>
      <c r="F1" s="89">
        <f>SUM(G5:G140)</f>
        <v>2242790.6100000008</v>
      </c>
      <c r="G1" s="90" t="s">
        <v>85</v>
      </c>
      <c r="H1" s="91">
        <f>L21+L38+L55+L72+L89+L106+L123+L140</f>
        <v>44.5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46197</v>
      </c>
      <c r="B2" s="295"/>
      <c r="C2" s="92" t="s">
        <v>41</v>
      </c>
      <c r="D2" s="93">
        <f>AVERAGE(N21,N38,N55,N72,N89,N106,N123,N140)</f>
        <v>668.56333647051906</v>
      </c>
      <c r="E2" s="93" t="s">
        <v>92</v>
      </c>
      <c r="F2" s="94">
        <f>F1/D1</f>
        <v>19.524768301282336</v>
      </c>
      <c r="G2" s="95" t="s">
        <v>93</v>
      </c>
      <c r="H2" s="96">
        <f>COUNT(H5:H140)</f>
        <v>10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1757</v>
      </c>
      <c r="G5" s="148">
        <f t="shared" ref="G5:G8" si="0">E5*F5</f>
        <v>45049.48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3212.0407952940755</v>
      </c>
      <c r="N5" s="152">
        <f>M5/L5</f>
        <v>321.20407952940752</v>
      </c>
      <c r="O5" s="154">
        <f>L5-I5</f>
        <v>0</v>
      </c>
      <c r="P5" s="155">
        <f>N5-K5</f>
        <v>-38.795920470592478</v>
      </c>
      <c r="Q5" s="156">
        <f>N5/K5</f>
        <v>0.89223355424835427</v>
      </c>
      <c r="R5" s="322">
        <f>Q21</f>
        <v>0.87766672777076382</v>
      </c>
      <c r="S5" s="157">
        <v>0.25</v>
      </c>
      <c r="T5" s="158">
        <v>0.27278935185185182</v>
      </c>
      <c r="U5" s="159"/>
      <c r="V5" s="160">
        <v>32.820255631388505</v>
      </c>
      <c r="W5" s="161"/>
      <c r="X5" s="162"/>
      <c r="Y5" s="325"/>
      <c r="Z5" s="326"/>
      <c r="AA5" s="115">
        <f>M5-J5</f>
        <v>-387.95920470592455</v>
      </c>
      <c r="AB5" s="156">
        <f>M5/J5</f>
        <v>0.89223355424835427</v>
      </c>
      <c r="AC5" s="327">
        <f>AB21</f>
        <v>0.87766672777076371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3082</v>
      </c>
      <c r="G6" s="103">
        <f t="shared" si="0"/>
        <v>90980.64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3157.4040984554363</v>
      </c>
      <c r="N6" s="106">
        <f>M6/L6</f>
        <v>287.03673622322145</v>
      </c>
      <c r="O6" s="108">
        <f>L6-I6</f>
        <v>0</v>
      </c>
      <c r="P6" s="109">
        <f>N6-K6</f>
        <v>-40.235991049505799</v>
      </c>
      <c r="Q6" s="110">
        <f>N6/K6</f>
        <v>0.87705669401539899</v>
      </c>
      <c r="R6" s="323"/>
      <c r="S6" s="47">
        <v>0.27569444444444441</v>
      </c>
      <c r="T6" s="48">
        <v>0.3163657407407407</v>
      </c>
      <c r="U6" s="111">
        <v>5</v>
      </c>
      <c r="V6" s="112">
        <v>58.567099501283543</v>
      </c>
      <c r="W6" s="113"/>
      <c r="X6" s="116"/>
      <c r="Y6" s="332"/>
      <c r="Z6" s="333"/>
      <c r="AA6" s="117">
        <f>M6-J6</f>
        <v>-442.59590154456373</v>
      </c>
      <c r="AB6" s="110">
        <f>M6/J6</f>
        <v>0.87705669401539899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3495</v>
      </c>
      <c r="G7" s="103">
        <f t="shared" si="0"/>
        <v>104325.75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3157.4149047971591</v>
      </c>
      <c r="N7" s="106">
        <f>M7/L7</f>
        <v>287.03771861792353</v>
      </c>
      <c r="O7" s="108">
        <f>L7-I7</f>
        <v>0</v>
      </c>
      <c r="P7" s="109">
        <f>N7-K7</f>
        <v>-40.235008654803721</v>
      </c>
      <c r="Q7" s="110">
        <f>N7/K7</f>
        <v>0.87705969577698861</v>
      </c>
      <c r="R7" s="323"/>
      <c r="S7" s="47">
        <v>0.32013888888888886</v>
      </c>
      <c r="T7" s="48">
        <v>0.36624999999999996</v>
      </c>
      <c r="U7" s="111">
        <v>5.4333333333333567</v>
      </c>
      <c r="V7" s="112">
        <v>66.415091561579771</v>
      </c>
      <c r="W7" s="113"/>
      <c r="X7" s="116"/>
      <c r="Y7" s="332"/>
      <c r="Z7" s="333"/>
      <c r="AA7" s="117">
        <f>M7-J7</f>
        <v>-442.58509520284088</v>
      </c>
      <c r="AB7" s="110">
        <f>M7/J7</f>
        <v>0.87705969577698861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1929</v>
      </c>
      <c r="G8" s="103">
        <f t="shared" si="0"/>
        <v>55111.53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3111.5410813523272</v>
      </c>
      <c r="N8" s="106">
        <f>M8/L8</f>
        <v>259.29509011269391</v>
      </c>
      <c r="O8" s="108">
        <f>L8-I8</f>
        <v>0</v>
      </c>
      <c r="P8" s="109">
        <f>N8-K8</f>
        <v>-40.704909887306087</v>
      </c>
      <c r="Q8" s="110">
        <f>N8/K8</f>
        <v>0.86431696704231309</v>
      </c>
      <c r="R8" s="323"/>
      <c r="S8" s="47">
        <v>0.37013888888888885</v>
      </c>
      <c r="T8" s="48">
        <v>0.39596064814814813</v>
      </c>
      <c r="U8" s="111">
        <v>5.5999999999999961</v>
      </c>
      <c r="V8" s="112">
        <v>37.19700205587435</v>
      </c>
      <c r="W8" s="113"/>
      <c r="X8" s="116"/>
      <c r="Y8" s="332"/>
      <c r="Z8" s="333"/>
      <c r="AA8" s="117">
        <f>M8-J8</f>
        <v>-488.45891864767282</v>
      </c>
      <c r="AB8" s="110">
        <f>M8/J8</f>
        <v>0.86431696704231309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3159.6002199747495</v>
      </c>
      <c r="N21" s="138">
        <f>M21/L21</f>
        <v>287.23638363406815</v>
      </c>
      <c r="O21" s="139">
        <f>L21-I21</f>
        <v>0</v>
      </c>
      <c r="P21" s="140">
        <f>N21-K21</f>
        <v>-40.036343638659105</v>
      </c>
      <c r="Q21" s="141">
        <f>N21/K21</f>
        <v>0.87766672777076382</v>
      </c>
      <c r="R21" s="324"/>
      <c r="S21" s="142">
        <v>0.25</v>
      </c>
      <c r="T21" s="143">
        <v>0.4511458333333333</v>
      </c>
      <c r="U21" s="144"/>
      <c r="V21" s="166"/>
      <c r="W21" s="167"/>
      <c r="X21" s="138"/>
      <c r="Y21" s="354"/>
      <c r="Z21" s="355"/>
      <c r="AA21" s="168">
        <f>M21-J21</f>
        <v>-440.39978002525049</v>
      </c>
      <c r="AB21" s="141">
        <f>M21/J21</f>
        <v>0.87766672777076371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2831</v>
      </c>
      <c r="G22" s="148">
        <f t="shared" ref="G22:G24" si="5">E22*F22</f>
        <v>52458.43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2988.5842811977145</v>
      </c>
      <c r="N22" s="152">
        <f>M22/L22</f>
        <v>996.19476039923813</v>
      </c>
      <c r="O22" s="154">
        <f>L22-I22</f>
        <v>0</v>
      </c>
      <c r="P22" s="155">
        <f>N22-K22</f>
        <v>-103.80523960076187</v>
      </c>
      <c r="Q22" s="156">
        <f>N22/K22</f>
        <v>0.90563160036294377</v>
      </c>
      <c r="R22" s="322">
        <f>Q38</f>
        <v>0.90587720012098127</v>
      </c>
      <c r="S22" s="157">
        <v>0.25</v>
      </c>
      <c r="T22" s="158">
        <v>0.28946759259259258</v>
      </c>
      <c r="U22" s="159"/>
      <c r="V22" s="112">
        <v>56.836275646851213</v>
      </c>
      <c r="W22" s="161"/>
      <c r="X22" s="162"/>
      <c r="Y22" s="325"/>
      <c r="Z22" s="326"/>
      <c r="AA22" s="115">
        <f>M22-J22</f>
        <v>-311.41571880228548</v>
      </c>
      <c r="AB22" s="156">
        <f>M22/J22</f>
        <v>0.90563160036294377</v>
      </c>
      <c r="AC22" s="327">
        <f>AB38</f>
        <v>0.90587720012098127</v>
      </c>
    </row>
    <row r="23" spans="1:29" ht="15.75" customHeight="1">
      <c r="A23" s="357"/>
      <c r="B23" s="100" t="s">
        <v>120</v>
      </c>
      <c r="C23" s="330" t="s">
        <v>125</v>
      </c>
      <c r="D23" s="331"/>
      <c r="E23" s="101">
        <v>22.28</v>
      </c>
      <c r="F23" s="102">
        <v>1220</v>
      </c>
      <c r="G23" s="103">
        <f t="shared" si="5"/>
        <v>27181.600000000002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2989.8000000000006</v>
      </c>
      <c r="N23" s="106">
        <f>M23/L23</f>
        <v>597.96000000000015</v>
      </c>
      <c r="O23" s="108">
        <f>L23-I23</f>
        <v>0</v>
      </c>
      <c r="P23" s="109">
        <f>N23-K23</f>
        <v>-62.03999999999985</v>
      </c>
      <c r="Q23" s="110">
        <f>N23/K23</f>
        <v>0.90600000000000025</v>
      </c>
      <c r="R23" s="323"/>
      <c r="S23" s="47">
        <v>0.29236111111111107</v>
      </c>
      <c r="T23" s="48">
        <v>0.30935185185185182</v>
      </c>
      <c r="U23" s="111">
        <v>5</v>
      </c>
      <c r="V23" s="112">
        <v>24.483243026289379</v>
      </c>
      <c r="W23" s="113"/>
      <c r="X23" s="116"/>
      <c r="Y23" s="332"/>
      <c r="Z23" s="333"/>
      <c r="AA23" s="117">
        <f>M23-J23</f>
        <v>-310.19999999999936</v>
      </c>
      <c r="AB23" s="110">
        <f>M23/J23</f>
        <v>0.90600000000000014</v>
      </c>
      <c r="AC23" s="328"/>
    </row>
    <row r="24" spans="1:29" ht="15.75" customHeight="1">
      <c r="A24" s="357"/>
      <c r="B24" s="100" t="s">
        <v>120</v>
      </c>
      <c r="C24" s="330" t="s">
        <v>126</v>
      </c>
      <c r="D24" s="331"/>
      <c r="E24" s="101">
        <v>17.89</v>
      </c>
      <c r="F24" s="102">
        <v>3179</v>
      </c>
      <c r="G24" s="103">
        <f t="shared" si="5"/>
        <v>56872.310000000005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2989.8</v>
      </c>
      <c r="N24" s="106">
        <f>M24/L24</f>
        <v>747.45</v>
      </c>
      <c r="O24" s="108">
        <f>L24-I24</f>
        <v>0</v>
      </c>
      <c r="P24" s="109">
        <f>N24-K24</f>
        <v>-77.549999999999955</v>
      </c>
      <c r="Q24" s="110">
        <f>N24/K24</f>
        <v>0.90600000000000003</v>
      </c>
      <c r="R24" s="323"/>
      <c r="S24" s="47">
        <v>0.31249999999999994</v>
      </c>
      <c r="T24" s="48">
        <v>0.35679398148148145</v>
      </c>
      <c r="U24" s="111">
        <v>4.5333333333332959</v>
      </c>
      <c r="V24" s="112">
        <v>63.796909492273727</v>
      </c>
      <c r="W24" s="113"/>
      <c r="X24" s="116"/>
      <c r="Y24" s="332"/>
      <c r="Z24" s="333"/>
      <c r="AA24" s="117">
        <f>M24-J24</f>
        <v>-310.19999999999982</v>
      </c>
      <c r="AB24" s="110">
        <f>M24/J24</f>
        <v>0.90600000000000003</v>
      </c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2989.3947603992383</v>
      </c>
      <c r="N38" s="138">
        <f t="shared" ref="N38:N44" si="10">M38/L38</f>
        <v>747.34869009980957</v>
      </c>
      <c r="O38" s="139">
        <f t="shared" ref="O38:O44" si="11">L38-I38</f>
        <v>0</v>
      </c>
      <c r="P38" s="140">
        <f t="shared" ref="P38:P44" si="12">N38-K38</f>
        <v>-77.651309900190427</v>
      </c>
      <c r="Q38" s="141">
        <f t="shared" ref="Q38:Q44" si="13">N38/K38</f>
        <v>0.90587720012098127</v>
      </c>
      <c r="R38" s="324"/>
      <c r="S38" s="142">
        <v>0.25</v>
      </c>
      <c r="T38" s="143">
        <v>0.35679398148148145</v>
      </c>
      <c r="U38" s="144"/>
      <c r="V38" s="166"/>
      <c r="W38" s="99"/>
      <c r="X38" s="69"/>
      <c r="Y38" s="354"/>
      <c r="Z38" s="355"/>
      <c r="AA38" s="168">
        <f t="shared" ref="AA38:AA44" si="14">M38-J38</f>
        <v>-310.60523960076171</v>
      </c>
      <c r="AB38" s="141">
        <f t="shared" ref="AB38:AB44" si="15">M38/J38</f>
        <v>0.90587720012098127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127</v>
      </c>
      <c r="D39" s="321"/>
      <c r="E39" s="147">
        <v>25.2</v>
      </c>
      <c r="F39" s="97">
        <v>1691</v>
      </c>
      <c r="G39" s="148">
        <f t="shared" ref="G39:G44" si="16">E39*F39</f>
        <v>42613.2</v>
      </c>
      <c r="H39" s="149"/>
      <c r="I39" s="150">
        <v>3</v>
      </c>
      <c r="J39" s="151">
        <v>3600</v>
      </c>
      <c r="K39" s="152">
        <f>J39/I39</f>
        <v>1200</v>
      </c>
      <c r="L39" s="153">
        <v>3</v>
      </c>
      <c r="M39" s="151">
        <f t="shared" ref="M39:M44" si="17">F39/V39*60</f>
        <v>3185.9888959467389</v>
      </c>
      <c r="N39" s="152">
        <f t="shared" si="10"/>
        <v>1061.9962986489129</v>
      </c>
      <c r="O39" s="154">
        <f t="shared" si="11"/>
        <v>0</v>
      </c>
      <c r="P39" s="155">
        <f t="shared" si="12"/>
        <v>-138.0037013510871</v>
      </c>
      <c r="Q39" s="156">
        <f t="shared" si="13"/>
        <v>0.88499691554076076</v>
      </c>
      <c r="R39" s="322">
        <f>Q55</f>
        <v>0.88883801801798534</v>
      </c>
      <c r="S39" s="157">
        <v>0.25</v>
      </c>
      <c r="T39" s="158">
        <v>0.27210648148148148</v>
      </c>
      <c r="U39" s="159"/>
      <c r="V39" s="160">
        <v>31.845685378589639</v>
      </c>
      <c r="W39" s="161"/>
      <c r="X39" s="162"/>
      <c r="Y39" s="325"/>
      <c r="Z39" s="326"/>
      <c r="AA39" s="115">
        <f t="shared" si="14"/>
        <v>-414.01110405326108</v>
      </c>
      <c r="AB39" s="156">
        <f t="shared" si="15"/>
        <v>0.88499691554076076</v>
      </c>
      <c r="AC39" s="327">
        <f>AB55</f>
        <v>0.88883801801798534</v>
      </c>
    </row>
    <row r="40" spans="1:29" ht="15.75" customHeight="1">
      <c r="A40" s="318"/>
      <c r="B40" s="100" t="s">
        <v>120</v>
      </c>
      <c r="C40" s="330" t="s">
        <v>128</v>
      </c>
      <c r="D40" s="331"/>
      <c r="E40" s="101">
        <v>25.03</v>
      </c>
      <c r="F40" s="102">
        <v>1512</v>
      </c>
      <c r="G40" s="103">
        <f t="shared" si="16"/>
        <v>37845.360000000001</v>
      </c>
      <c r="H40" s="26"/>
      <c r="I40" s="104">
        <v>5</v>
      </c>
      <c r="J40" s="105">
        <v>3600</v>
      </c>
      <c r="K40" s="106">
        <f t="shared" ref="K40:K75" si="18">J40/I40</f>
        <v>720</v>
      </c>
      <c r="L40" s="107">
        <v>5</v>
      </c>
      <c r="M40" s="105">
        <f t="shared" si="17"/>
        <v>3190.9761676975409</v>
      </c>
      <c r="N40" s="106">
        <f t="shared" si="10"/>
        <v>638.19523353950819</v>
      </c>
      <c r="O40" s="108">
        <f t="shared" si="11"/>
        <v>0</v>
      </c>
      <c r="P40" s="109">
        <f t="shared" si="12"/>
        <v>-81.804766460491805</v>
      </c>
      <c r="Q40" s="110">
        <f t="shared" si="13"/>
        <v>0.88638226880487248</v>
      </c>
      <c r="R40" s="323"/>
      <c r="S40" s="47">
        <v>0.28194444444444444</v>
      </c>
      <c r="T40" s="48">
        <v>0.30167824074074073</v>
      </c>
      <c r="U40" s="111">
        <v>15</v>
      </c>
      <c r="V40" s="112">
        <v>28.430171593998242</v>
      </c>
      <c r="W40" s="113"/>
      <c r="X40" s="116"/>
      <c r="Y40" s="332"/>
      <c r="Z40" s="333"/>
      <c r="AA40" s="117">
        <f t="shared" si="14"/>
        <v>-409.02383230245914</v>
      </c>
      <c r="AB40" s="110">
        <f t="shared" si="15"/>
        <v>0.88638226880487248</v>
      </c>
      <c r="AC40" s="328"/>
    </row>
    <row r="41" spans="1:29" ht="15.75" customHeight="1">
      <c r="A41" s="318"/>
      <c r="B41" s="100" t="s">
        <v>120</v>
      </c>
      <c r="C41" s="330" t="s">
        <v>129</v>
      </c>
      <c r="D41" s="331"/>
      <c r="E41" s="101">
        <v>18.18</v>
      </c>
      <c r="F41" s="102">
        <v>1281</v>
      </c>
      <c r="G41" s="103">
        <f t="shared" si="16"/>
        <v>23288.579999999998</v>
      </c>
      <c r="H41" s="26"/>
      <c r="I41" s="104">
        <v>3</v>
      </c>
      <c r="J41" s="105">
        <v>3600</v>
      </c>
      <c r="K41" s="106">
        <f t="shared" si="18"/>
        <v>1200</v>
      </c>
      <c r="L41" s="107">
        <v>3</v>
      </c>
      <c r="M41" s="105">
        <f t="shared" si="17"/>
        <v>3188.065907357176</v>
      </c>
      <c r="N41" s="106">
        <f t="shared" si="10"/>
        <v>1062.6886357857254</v>
      </c>
      <c r="O41" s="108">
        <f t="shared" si="11"/>
        <v>0</v>
      </c>
      <c r="P41" s="109">
        <f t="shared" si="12"/>
        <v>-137.31136421427459</v>
      </c>
      <c r="Q41" s="110">
        <f t="shared" si="13"/>
        <v>0.88557386315477116</v>
      </c>
      <c r="R41" s="323"/>
      <c r="S41" s="47">
        <v>0.31180555555555556</v>
      </c>
      <c r="T41" s="48">
        <v>0.32854166666666668</v>
      </c>
      <c r="U41" s="111">
        <v>14.583333333333348</v>
      </c>
      <c r="V41" s="112">
        <v>24.108660935342755</v>
      </c>
      <c r="W41" s="113"/>
      <c r="X41" s="116"/>
      <c r="Y41" s="332"/>
      <c r="Z41" s="333"/>
      <c r="AA41" s="117">
        <f t="shared" si="14"/>
        <v>-411.934092642824</v>
      </c>
      <c r="AB41" s="110">
        <f t="shared" si="15"/>
        <v>0.88557386315477116</v>
      </c>
      <c r="AC41" s="328"/>
    </row>
    <row r="42" spans="1:29" ht="15.75" customHeight="1">
      <c r="A42" s="318"/>
      <c r="B42" s="100" t="s">
        <v>120</v>
      </c>
      <c r="C42" s="330" t="s">
        <v>130</v>
      </c>
      <c r="D42" s="331"/>
      <c r="E42" s="101">
        <v>23.72</v>
      </c>
      <c r="F42" s="102">
        <v>1686</v>
      </c>
      <c r="G42" s="103">
        <f t="shared" si="16"/>
        <v>39991.919999999998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3194.8311494849418</v>
      </c>
      <c r="N42" s="106">
        <f t="shared" si="10"/>
        <v>638.96622989698835</v>
      </c>
      <c r="O42" s="108">
        <f t="shared" si="11"/>
        <v>0</v>
      </c>
      <c r="P42" s="109">
        <f t="shared" si="12"/>
        <v>-81.033770103011648</v>
      </c>
      <c r="Q42" s="110">
        <f t="shared" si="13"/>
        <v>0.88745309707915054</v>
      </c>
      <c r="R42" s="323"/>
      <c r="S42" s="47">
        <v>0.33888888888888891</v>
      </c>
      <c r="T42" s="48">
        <v>0.36086805555555557</v>
      </c>
      <c r="U42" s="111">
        <v>14.900000000000011</v>
      </c>
      <c r="V42" s="112">
        <v>31.663645202754648</v>
      </c>
      <c r="W42" s="113"/>
      <c r="X42" s="116"/>
      <c r="Y42" s="332"/>
      <c r="Z42" s="333"/>
      <c r="AA42" s="117">
        <f t="shared" si="14"/>
        <v>-405.16885051505824</v>
      </c>
      <c r="AB42" s="110">
        <f t="shared" si="15"/>
        <v>0.88745309707915054</v>
      </c>
      <c r="AC42" s="328"/>
    </row>
    <row r="43" spans="1:29" ht="15.75" customHeight="1">
      <c r="A43" s="318"/>
      <c r="B43" s="100" t="s">
        <v>120</v>
      </c>
      <c r="C43" s="330" t="s">
        <v>131</v>
      </c>
      <c r="D43" s="331"/>
      <c r="E43" s="101">
        <v>14.28</v>
      </c>
      <c r="F43" s="102">
        <v>6744</v>
      </c>
      <c r="G43" s="103">
        <f t="shared" si="16"/>
        <v>96304.319999999992</v>
      </c>
      <c r="H43" s="13"/>
      <c r="I43" s="104">
        <v>3</v>
      </c>
      <c r="J43" s="105">
        <v>3600</v>
      </c>
      <c r="K43" s="106">
        <f t="shared" si="18"/>
        <v>1200</v>
      </c>
      <c r="L43" s="107">
        <v>3</v>
      </c>
      <c r="M43" s="105">
        <f t="shared" si="17"/>
        <v>3190.4440921512014</v>
      </c>
      <c r="N43" s="106">
        <f t="shared" si="10"/>
        <v>1063.4813640504005</v>
      </c>
      <c r="O43" s="108">
        <f t="shared" si="11"/>
        <v>0</v>
      </c>
      <c r="P43" s="109">
        <f t="shared" si="12"/>
        <v>-136.51863594959946</v>
      </c>
      <c r="Q43" s="110">
        <f t="shared" si="13"/>
        <v>0.8862344700420004</v>
      </c>
      <c r="R43" s="323"/>
      <c r="S43" s="47">
        <v>0.37083333333333335</v>
      </c>
      <c r="T43" s="48">
        <v>0.458900462962963</v>
      </c>
      <c r="U43" s="111">
        <v>15</v>
      </c>
      <c r="V43" s="112">
        <v>126.82873866852994</v>
      </c>
      <c r="W43" s="113"/>
      <c r="X43" s="116"/>
      <c r="Y43" s="332"/>
      <c r="Z43" s="333"/>
      <c r="AA43" s="117">
        <f t="shared" si="14"/>
        <v>-409.5559078487986</v>
      </c>
      <c r="AB43" s="110">
        <f t="shared" si="15"/>
        <v>0.8862344700420004</v>
      </c>
      <c r="AC43" s="328"/>
    </row>
    <row r="44" spans="1:29" ht="15.75" customHeight="1">
      <c r="A44" s="318"/>
      <c r="B44" s="100" t="s">
        <v>120</v>
      </c>
      <c r="C44" s="330" t="s">
        <v>132</v>
      </c>
      <c r="D44" s="331"/>
      <c r="E44" s="101">
        <v>14.03</v>
      </c>
      <c r="F44" s="102">
        <v>4746</v>
      </c>
      <c r="G44" s="121">
        <f t="shared" si="16"/>
        <v>66586.37999999999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2715.2921657400939</v>
      </c>
      <c r="N44" s="106">
        <f t="shared" si="10"/>
        <v>905.09738858003129</v>
      </c>
      <c r="O44" s="108">
        <f t="shared" si="11"/>
        <v>0</v>
      </c>
      <c r="P44" s="109">
        <f t="shared" si="12"/>
        <v>-94.902611419968707</v>
      </c>
      <c r="Q44" s="110">
        <f t="shared" si="13"/>
        <v>0.9050973885800313</v>
      </c>
      <c r="R44" s="323"/>
      <c r="S44" s="47">
        <v>0.46875000000000006</v>
      </c>
      <c r="T44" s="120">
        <v>0.5415740740740741</v>
      </c>
      <c r="U44" s="111">
        <v>15</v>
      </c>
      <c r="V44" s="112">
        <v>104.87269237282403</v>
      </c>
      <c r="W44" s="113"/>
      <c r="X44" s="116"/>
      <c r="Y44" s="332"/>
      <c r="Z44" s="333"/>
      <c r="AA44" s="117">
        <f t="shared" si="14"/>
        <v>-284.70783425990612</v>
      </c>
      <c r="AB44" s="110">
        <f t="shared" si="15"/>
        <v>0.9050973885800313</v>
      </c>
      <c r="AC44" s="328"/>
    </row>
    <row r="45" spans="1:29" ht="15.75" customHeight="1">
      <c r="A45" s="318"/>
      <c r="B45" s="100"/>
      <c r="C45" s="330"/>
      <c r="D45" s="33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3"/>
      <c r="S45" s="47"/>
      <c r="T45" s="120"/>
      <c r="U45" s="111"/>
      <c r="V45" s="112"/>
      <c r="W45" s="113"/>
      <c r="X45" s="116"/>
      <c r="Y45" s="332"/>
      <c r="Z45" s="333"/>
      <c r="AA45" s="117"/>
      <c r="AB45" s="110"/>
      <c r="AC45" s="328"/>
    </row>
    <row r="46" spans="1:29" ht="15.75" customHeight="1">
      <c r="A46" s="318"/>
      <c r="B46" s="100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47"/>
      <c r="T46" s="120"/>
      <c r="U46" s="111"/>
      <c r="V46" s="112"/>
      <c r="W46" s="113"/>
      <c r="X46" s="116"/>
      <c r="Y46" s="332"/>
      <c r="Z46" s="333"/>
      <c r="AA46" s="117"/>
      <c r="AB46" s="110"/>
      <c r="AC46" s="328"/>
    </row>
    <row r="47" spans="1:29" ht="15.75" customHeight="1">
      <c r="A47" s="318"/>
      <c r="B47" s="100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47"/>
      <c r="T47" s="120"/>
      <c r="U47" s="111"/>
      <c r="V47" s="112"/>
      <c r="W47" s="113"/>
      <c r="X47" s="116"/>
      <c r="Y47" s="332"/>
      <c r="Z47" s="333"/>
      <c r="AA47" s="117"/>
      <c r="AB47" s="110"/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3110.9330630629488</v>
      </c>
      <c r="N55" s="138">
        <f t="shared" ref="N55:N61" si="22">M55/L55</f>
        <v>848.43628992625884</v>
      </c>
      <c r="O55" s="139">
        <f t="shared" ref="O55:O61" si="23">L55-I55</f>
        <v>0</v>
      </c>
      <c r="P55" s="140">
        <f t="shared" ref="P55:P61" si="24">N55-K55</f>
        <v>-106.10916461919578</v>
      </c>
      <c r="Q55" s="141">
        <f t="shared" ref="Q55:Q61" si="25">N55/K55</f>
        <v>0.88883801801798534</v>
      </c>
      <c r="R55" s="324"/>
      <c r="S55" s="142">
        <v>0.25</v>
      </c>
      <c r="T55" s="143">
        <v>0.5415740740740741</v>
      </c>
      <c r="U55" s="144"/>
      <c r="V55" s="166"/>
      <c r="W55" s="99"/>
      <c r="X55" s="69"/>
      <c r="Y55" s="354"/>
      <c r="Z55" s="355"/>
      <c r="AA55" s="168">
        <f t="shared" ref="AA55:AA61" si="26">M55-J55</f>
        <v>-389.0669369370512</v>
      </c>
      <c r="AB55" s="141">
        <f t="shared" ref="AB55:AB61" si="27">M55/J55</f>
        <v>0.88883801801798534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133</v>
      </c>
      <c r="D56" s="321"/>
      <c r="E56" s="147">
        <v>17.07</v>
      </c>
      <c r="F56" s="97">
        <v>3123</v>
      </c>
      <c r="G56" s="148">
        <f t="shared" ref="G56:G61" si="28">E56*F56</f>
        <v>53309.61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2978.1088102369736</v>
      </c>
      <c r="N56" s="152">
        <f t="shared" si="22"/>
        <v>992.70293674565789</v>
      </c>
      <c r="O56" s="154">
        <f t="shared" si="23"/>
        <v>0</v>
      </c>
      <c r="P56" s="155">
        <f t="shared" si="24"/>
        <v>-107.29706325434211</v>
      </c>
      <c r="Q56" s="156">
        <f t="shared" si="25"/>
        <v>0.90245721522332534</v>
      </c>
      <c r="R56" s="322">
        <f>Q72</f>
        <v>0.88990536315851287</v>
      </c>
      <c r="S56" s="157">
        <v>0.25</v>
      </c>
      <c r="T56" s="158">
        <v>0.29369212962962965</v>
      </c>
      <c r="U56" s="159"/>
      <c r="V56" s="160">
        <v>62.919124833820234</v>
      </c>
      <c r="W56" s="158"/>
      <c r="X56" s="169"/>
      <c r="Y56" s="325"/>
      <c r="Z56" s="326"/>
      <c r="AA56" s="115">
        <f t="shared" si="26"/>
        <v>-321.89118976302643</v>
      </c>
      <c r="AB56" s="156">
        <f t="shared" si="27"/>
        <v>0.90245721522332534</v>
      </c>
      <c r="AC56" s="327">
        <f>AB72</f>
        <v>0.88990536315851287</v>
      </c>
    </row>
    <row r="57" spans="1:29" ht="15.75" customHeight="1">
      <c r="A57" s="357"/>
      <c r="B57" s="100" t="s">
        <v>120</v>
      </c>
      <c r="C57" s="330" t="s">
        <v>134</v>
      </c>
      <c r="D57" s="331"/>
      <c r="E57" s="101">
        <v>20.72</v>
      </c>
      <c r="F57" s="102">
        <v>3059</v>
      </c>
      <c r="G57" s="103">
        <f t="shared" si="28"/>
        <v>63382.479999999996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3198.6379821693859</v>
      </c>
      <c r="N57" s="106">
        <f t="shared" si="22"/>
        <v>1066.2126607231287</v>
      </c>
      <c r="O57" s="108">
        <f t="shared" si="23"/>
        <v>0</v>
      </c>
      <c r="P57" s="109">
        <f t="shared" si="24"/>
        <v>-133.78733927687131</v>
      </c>
      <c r="Q57" s="110">
        <f t="shared" si="25"/>
        <v>0.8885105506026072</v>
      </c>
      <c r="R57" s="323"/>
      <c r="S57" s="47">
        <v>0.30347222222222225</v>
      </c>
      <c r="T57" s="48">
        <v>0.34331018518518519</v>
      </c>
      <c r="U57" s="111">
        <v>15</v>
      </c>
      <c r="V57" s="112">
        <v>57.380672968661237</v>
      </c>
      <c r="W57" s="113"/>
      <c r="X57" s="13"/>
      <c r="Y57" s="332"/>
      <c r="Z57" s="333"/>
      <c r="AA57" s="117">
        <f t="shared" si="26"/>
        <v>-401.36201783061415</v>
      </c>
      <c r="AB57" s="110">
        <f t="shared" si="27"/>
        <v>0.8885105506026072</v>
      </c>
      <c r="AC57" s="328"/>
    </row>
    <row r="58" spans="1:29" ht="15.75" customHeight="1">
      <c r="A58" s="357"/>
      <c r="B58" s="100" t="s">
        <v>120</v>
      </c>
      <c r="C58" s="330" t="s">
        <v>135</v>
      </c>
      <c r="D58" s="331"/>
      <c r="E58" s="101">
        <v>24.82</v>
      </c>
      <c r="F58" s="102">
        <v>1837</v>
      </c>
      <c r="G58" s="103">
        <f t="shared" si="28"/>
        <v>45594.340000000004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3197.1833287546215</v>
      </c>
      <c r="N58" s="106">
        <f t="shared" si="22"/>
        <v>639.43666575092425</v>
      </c>
      <c r="O58" s="108">
        <f t="shared" si="23"/>
        <v>0</v>
      </c>
      <c r="P58" s="109">
        <f t="shared" si="24"/>
        <v>-80.563334249075751</v>
      </c>
      <c r="Q58" s="110">
        <f t="shared" si="25"/>
        <v>0.88810648020961702</v>
      </c>
      <c r="R58" s="323"/>
      <c r="S58" s="47">
        <v>0.35347222222222224</v>
      </c>
      <c r="T58" s="48">
        <v>0.37740740740740741</v>
      </c>
      <c r="U58" s="111">
        <v>14.633333333333356</v>
      </c>
      <c r="V58" s="112">
        <v>34.474094434532567</v>
      </c>
      <c r="W58" s="113"/>
      <c r="X58" s="13"/>
      <c r="Y58" s="332"/>
      <c r="Z58" s="333"/>
      <c r="AA58" s="117">
        <f t="shared" si="26"/>
        <v>-402.81667124537853</v>
      </c>
      <c r="AB58" s="110">
        <f t="shared" si="27"/>
        <v>0.88810648020961702</v>
      </c>
      <c r="AC58" s="328"/>
    </row>
    <row r="59" spans="1:29" ht="15.75" customHeight="1">
      <c r="A59" s="357"/>
      <c r="B59" s="100" t="s">
        <v>120</v>
      </c>
      <c r="C59" s="330" t="s">
        <v>136</v>
      </c>
      <c r="D59" s="331"/>
      <c r="E59" s="101">
        <v>18.18</v>
      </c>
      <c r="F59" s="102">
        <v>2418</v>
      </c>
      <c r="G59" s="103">
        <f t="shared" si="28"/>
        <v>43959.24</v>
      </c>
      <c r="H59" s="26"/>
      <c r="I59" s="104">
        <v>3</v>
      </c>
      <c r="J59" s="105">
        <v>3600</v>
      </c>
      <c r="K59" s="106">
        <f t="shared" si="18"/>
        <v>1200</v>
      </c>
      <c r="L59" s="107">
        <v>3</v>
      </c>
      <c r="M59" s="105">
        <f t="shared" si="29"/>
        <v>3195.5982864460007</v>
      </c>
      <c r="N59" s="106">
        <f t="shared" si="22"/>
        <v>1065.1994288153335</v>
      </c>
      <c r="O59" s="108">
        <f t="shared" si="23"/>
        <v>0</v>
      </c>
      <c r="P59" s="109">
        <f t="shared" si="24"/>
        <v>-134.80057118466652</v>
      </c>
      <c r="Q59" s="110">
        <f t="shared" si="25"/>
        <v>0.88766619067944452</v>
      </c>
      <c r="R59" s="323"/>
      <c r="S59" s="47">
        <v>0.38750000000000001</v>
      </c>
      <c r="T59" s="48">
        <v>0.41901620370370374</v>
      </c>
      <c r="U59" s="111">
        <v>14.53333333333334</v>
      </c>
      <c r="V59" s="112">
        <v>45.399949241226871</v>
      </c>
      <c r="W59" s="113"/>
      <c r="X59" s="116"/>
      <c r="Y59" s="332"/>
      <c r="Z59" s="333"/>
      <c r="AA59" s="117">
        <f t="shared" si="26"/>
        <v>-404.40171355399934</v>
      </c>
      <c r="AB59" s="110">
        <f t="shared" si="27"/>
        <v>0.88766619067944463</v>
      </c>
      <c r="AC59" s="328"/>
    </row>
    <row r="60" spans="1:29" ht="15.75" customHeight="1">
      <c r="A60" s="358"/>
      <c r="B60" s="100" t="s">
        <v>120</v>
      </c>
      <c r="C60" s="330" t="s">
        <v>137</v>
      </c>
      <c r="D60" s="331"/>
      <c r="E60" s="101">
        <v>30</v>
      </c>
      <c r="F60" s="102">
        <v>2499</v>
      </c>
      <c r="G60" s="103">
        <f t="shared" si="28"/>
        <v>74970</v>
      </c>
      <c r="H60" s="13"/>
      <c r="I60" s="104">
        <v>4</v>
      </c>
      <c r="J60" s="105">
        <v>3600</v>
      </c>
      <c r="K60" s="106">
        <f t="shared" si="18"/>
        <v>900</v>
      </c>
      <c r="L60" s="107">
        <v>4</v>
      </c>
      <c r="M60" s="105">
        <f t="shared" si="29"/>
        <v>3191.4000000000028</v>
      </c>
      <c r="N60" s="106">
        <f t="shared" si="22"/>
        <v>797.8500000000007</v>
      </c>
      <c r="O60" s="108">
        <f t="shared" si="23"/>
        <v>0</v>
      </c>
      <c r="P60" s="109">
        <f t="shared" si="24"/>
        <v>-102.1499999999993</v>
      </c>
      <c r="Q60" s="110">
        <f t="shared" si="25"/>
        <v>0.88650000000000073</v>
      </c>
      <c r="R60" s="323"/>
      <c r="S60" s="47">
        <v>0.4291666666666667</v>
      </c>
      <c r="T60" s="48">
        <v>0.46178240740740745</v>
      </c>
      <c r="U60" s="111">
        <v>14.61666666666666</v>
      </c>
      <c r="V60" s="112">
        <v>46.982515510434247</v>
      </c>
      <c r="W60" s="113"/>
      <c r="X60" s="116"/>
      <c r="Y60" s="332"/>
      <c r="Z60" s="333"/>
      <c r="AA60" s="117">
        <f t="shared" si="26"/>
        <v>-408.59999999999718</v>
      </c>
      <c r="AB60" s="110">
        <f t="shared" si="27"/>
        <v>0.88650000000000073</v>
      </c>
      <c r="AC60" s="328"/>
    </row>
    <row r="61" spans="1:29" ht="15.75" customHeight="1">
      <c r="A61" s="358"/>
      <c r="B61" s="100" t="s">
        <v>120</v>
      </c>
      <c r="C61" s="330" t="s">
        <v>138</v>
      </c>
      <c r="D61" s="331"/>
      <c r="E61" s="101">
        <v>16.66</v>
      </c>
      <c r="F61" s="102">
        <v>5616</v>
      </c>
      <c r="G61" s="121">
        <f t="shared" si="28"/>
        <v>93562.559999999998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3194.0558276693355</v>
      </c>
      <c r="N61" s="106">
        <f t="shared" si="22"/>
        <v>638.8111655338671</v>
      </c>
      <c r="O61" s="108">
        <f t="shared" si="23"/>
        <v>0</v>
      </c>
      <c r="P61" s="109">
        <f t="shared" si="24"/>
        <v>-81.188834466132903</v>
      </c>
      <c r="Q61" s="110">
        <f t="shared" si="25"/>
        <v>0.88723772990814875</v>
      </c>
      <c r="R61" s="323"/>
      <c r="S61" s="47">
        <v>0.47152777777777782</v>
      </c>
      <c r="T61" s="120">
        <v>0.54478009259259264</v>
      </c>
      <c r="U61" s="111">
        <v>15</v>
      </c>
      <c r="V61" s="112">
        <v>105.49596443524774</v>
      </c>
      <c r="W61" s="113"/>
      <c r="X61" s="50"/>
      <c r="Y61" s="332"/>
      <c r="Z61" s="333"/>
      <c r="AA61" s="117">
        <f t="shared" si="26"/>
        <v>-405.94417233066451</v>
      </c>
      <c r="AB61" s="110">
        <f t="shared" si="27"/>
        <v>0.88723772990814875</v>
      </c>
      <c r="AC61" s="328"/>
    </row>
    <row r="62" spans="1:29" ht="15.75" customHeight="1">
      <c r="A62" s="358"/>
      <c r="B62" s="100"/>
      <c r="C62" s="330"/>
      <c r="D62" s="331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3"/>
      <c r="S62" s="47"/>
      <c r="T62" s="120"/>
      <c r="U62" s="111"/>
      <c r="V62" s="112"/>
      <c r="W62" s="113"/>
      <c r="X62" s="116"/>
      <c r="Y62" s="332"/>
      <c r="Z62" s="333"/>
      <c r="AA62" s="117"/>
      <c r="AB62" s="110"/>
      <c r="AC62" s="328"/>
    </row>
    <row r="63" spans="1:29" ht="15.75" customHeight="1">
      <c r="A63" s="358"/>
      <c r="B63" s="100"/>
      <c r="C63" s="330"/>
      <c r="D63" s="33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3"/>
      <c r="S63" s="47"/>
      <c r="T63" s="120"/>
      <c r="U63" s="111"/>
      <c r="V63" s="112"/>
      <c r="W63" s="113"/>
      <c r="X63" s="116"/>
      <c r="Y63" s="332"/>
      <c r="Z63" s="333"/>
      <c r="AA63" s="117"/>
      <c r="AB63" s="110"/>
      <c r="AC63" s="328"/>
    </row>
    <row r="64" spans="1:29" ht="15.75" customHeight="1">
      <c r="A64" s="358"/>
      <c r="B64" s="100"/>
      <c r="C64" s="330"/>
      <c r="D64" s="33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26"/>
      <c r="X64" s="127"/>
      <c r="Y64" s="332"/>
      <c r="Z64" s="333"/>
      <c r="AA64" s="117"/>
      <c r="AB64" s="110"/>
      <c r="AC64" s="328"/>
    </row>
    <row r="65" spans="1:29" ht="15.75" customHeight="1">
      <c r="A65" s="358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30">AVERAGE(I56:I71)</f>
        <v>3.8333333333333335</v>
      </c>
      <c r="J72" s="137">
        <f t="shared" si="30"/>
        <v>3550</v>
      </c>
      <c r="K72" s="138">
        <f t="shared" ref="K72" si="31">J72/I72</f>
        <v>926.08695652173913</v>
      </c>
      <c r="L72" s="136">
        <f t="shared" ref="L72:M72" si="32">AVERAGE(L56:L71)</f>
        <v>3.8333333333333335</v>
      </c>
      <c r="M72" s="137">
        <f t="shared" si="32"/>
        <v>3159.1640392127206</v>
      </c>
      <c r="N72" s="138">
        <f>M72/L72</f>
        <v>824.12974935984016</v>
      </c>
      <c r="O72" s="139">
        <f>L72-I72</f>
        <v>0</v>
      </c>
      <c r="P72" s="140">
        <f>N72-K72</f>
        <v>-101.95720716189896</v>
      </c>
      <c r="Q72" s="141">
        <f>N72/K72</f>
        <v>0.88990536315851287</v>
      </c>
      <c r="R72" s="324"/>
      <c r="S72" s="142">
        <v>0.25</v>
      </c>
      <c r="T72" s="143">
        <v>0.54478009259259264</v>
      </c>
      <c r="U72" s="144"/>
      <c r="V72" s="166"/>
      <c r="W72" s="167"/>
      <c r="X72" s="138"/>
      <c r="Y72" s="354"/>
      <c r="Z72" s="355"/>
      <c r="AA72" s="168">
        <f>M72-J72</f>
        <v>-390.83596078727942</v>
      </c>
      <c r="AB72" s="141">
        <f>M72/J72</f>
        <v>0.88990536315851287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1616</v>
      </c>
      <c r="G73" s="148">
        <f t="shared" ref="G73:G75" si="33">E73*F73</f>
        <v>46169.120000000003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3111.2521635433982</v>
      </c>
      <c r="N73" s="152">
        <f>M73/L73</f>
        <v>259.27101362861652</v>
      </c>
      <c r="O73" s="154">
        <f>L73-I73</f>
        <v>0</v>
      </c>
      <c r="P73" s="155">
        <f>N73-K73</f>
        <v>-40.728986371383485</v>
      </c>
      <c r="Q73" s="156">
        <f>N73/K73</f>
        <v>0.86423671209538844</v>
      </c>
      <c r="R73" s="322">
        <f>Q89</f>
        <v>0.8774005977994227</v>
      </c>
      <c r="S73" s="157">
        <v>0.70833333333333337</v>
      </c>
      <c r="T73" s="158">
        <v>0.72996527777777787</v>
      </c>
      <c r="U73" s="159"/>
      <c r="V73" s="160">
        <v>31.16430134983738</v>
      </c>
      <c r="W73" s="158"/>
      <c r="X73" s="169"/>
      <c r="Y73" s="325"/>
      <c r="Z73" s="326"/>
      <c r="AA73" s="115">
        <f>M73-J73</f>
        <v>-488.74783645660182</v>
      </c>
      <c r="AB73" s="156">
        <f>M73/J73</f>
        <v>0.86423671209538844</v>
      </c>
      <c r="AC73" s="327">
        <f>AB89</f>
        <v>0.8774005977994227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682</v>
      </c>
      <c r="G74" s="103">
        <f t="shared" si="33"/>
        <v>13926.44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3262.3837684264031</v>
      </c>
      <c r="N74" s="106">
        <f>M74/L74</f>
        <v>250.95259757126178</v>
      </c>
      <c r="O74" s="108">
        <f>L74-I74</f>
        <v>0</v>
      </c>
      <c r="P74" s="109">
        <f>N74-K74</f>
        <v>-25.970479351815129</v>
      </c>
      <c r="Q74" s="110">
        <f>N74/K74</f>
        <v>0.90621771345177871</v>
      </c>
      <c r="R74" s="323"/>
      <c r="S74" s="47">
        <v>0.73333333333333339</v>
      </c>
      <c r="T74" s="48">
        <v>0.74203703703703705</v>
      </c>
      <c r="U74" s="111">
        <v>4.8499999999999588</v>
      </c>
      <c r="V74" s="112">
        <v>12.542975598403491</v>
      </c>
      <c r="W74" s="113"/>
      <c r="X74" s="13"/>
      <c r="Y74" s="332"/>
      <c r="Z74" s="333"/>
      <c r="AA74" s="117">
        <f>M74-J74</f>
        <v>-337.61623157359691</v>
      </c>
      <c r="AB74" s="110">
        <f>M74/J74</f>
        <v>0.90621771345177859</v>
      </c>
      <c r="AC74" s="328"/>
    </row>
    <row r="75" spans="1:29" ht="15.75" customHeight="1">
      <c r="A75" s="318"/>
      <c r="B75" s="100" t="s">
        <v>120</v>
      </c>
      <c r="C75" s="330" t="s">
        <v>142</v>
      </c>
      <c r="D75" s="331"/>
      <c r="E75" s="101">
        <v>18.920000000000002</v>
      </c>
      <c r="F75" s="102">
        <v>4557</v>
      </c>
      <c r="G75" s="103">
        <f t="shared" si="33"/>
        <v>86218.44</v>
      </c>
      <c r="H75" s="26"/>
      <c r="I75" s="104">
        <v>6</v>
      </c>
      <c r="J75" s="105">
        <v>3600</v>
      </c>
      <c r="K75" s="106">
        <f t="shared" si="18"/>
        <v>600</v>
      </c>
      <c r="L75" s="107">
        <v>6</v>
      </c>
      <c r="M75" s="105">
        <f>F75/V75*60</f>
        <v>3102.2905242639636</v>
      </c>
      <c r="N75" s="106">
        <f>M75/L75</f>
        <v>517.04842071066059</v>
      </c>
      <c r="O75" s="108">
        <f>L75-I75</f>
        <v>0</v>
      </c>
      <c r="P75" s="109">
        <f>N75-K75</f>
        <v>-82.951579289339406</v>
      </c>
      <c r="Q75" s="110">
        <f>N75/K75</f>
        <v>0.86174736785110095</v>
      </c>
      <c r="R75" s="323"/>
      <c r="S75" s="47">
        <v>0.74513888888888891</v>
      </c>
      <c r="T75" s="48">
        <v>0.80634259259259267</v>
      </c>
      <c r="U75" s="111">
        <v>5</v>
      </c>
      <c r="V75" s="112">
        <v>88.134879006817215</v>
      </c>
      <c r="W75" s="113"/>
      <c r="X75" s="13"/>
      <c r="Y75" s="332"/>
      <c r="Z75" s="333"/>
      <c r="AA75" s="117">
        <f>M75-J75</f>
        <v>-497.70947573603644</v>
      </c>
      <c r="AB75" s="110">
        <f>M75/J75</f>
        <v>0.86174736785110095</v>
      </c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4">AVERAGE(I73:I88)</f>
        <v>10.333333333333334</v>
      </c>
      <c r="J89" s="137">
        <f t="shared" si="34"/>
        <v>3600</v>
      </c>
      <c r="K89" s="138">
        <f t="shared" ref="K89" si="35">J89/I89</f>
        <v>348.38709677419354</v>
      </c>
      <c r="L89" s="136">
        <f t="shared" ref="L89:M89" si="36">AVERAGE(L73:L88)</f>
        <v>10.333333333333334</v>
      </c>
      <c r="M89" s="137">
        <f t="shared" si="36"/>
        <v>3158.6421520779218</v>
      </c>
      <c r="N89" s="138">
        <f t="shared" ref="N89:N94" si="37">M89/L89</f>
        <v>305.67504697528273</v>
      </c>
      <c r="O89" s="139">
        <f t="shared" ref="O89:O94" si="38">L89-I89</f>
        <v>0</v>
      </c>
      <c r="P89" s="140">
        <f t="shared" ref="P89:P94" si="39">N89-K89</f>
        <v>-42.712049798910812</v>
      </c>
      <c r="Q89" s="141">
        <f t="shared" ref="Q89:Q94" si="40">N89/K89</f>
        <v>0.8774005977994227</v>
      </c>
      <c r="R89" s="324"/>
      <c r="S89" s="142">
        <v>0.70833333333333337</v>
      </c>
      <c r="T89" s="143">
        <v>0.80634259259259267</v>
      </c>
      <c r="U89" s="144"/>
      <c r="V89" s="166"/>
      <c r="W89" s="167"/>
      <c r="X89" s="138"/>
      <c r="Y89" s="354"/>
      <c r="Z89" s="355"/>
      <c r="AA89" s="168">
        <f t="shared" ref="AA89:AA94" si="41">M89-J89</f>
        <v>-441.35784792207824</v>
      </c>
      <c r="AB89" s="141">
        <f t="shared" ref="AB89:AB94" si="42">M89/J89</f>
        <v>0.8774005977994227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148</v>
      </c>
      <c r="D90" s="321"/>
      <c r="E90" s="147">
        <v>24.54</v>
      </c>
      <c r="F90" s="97">
        <v>1703</v>
      </c>
      <c r="G90" s="148">
        <f t="shared" ref="G90:G94" si="43">E90*F90</f>
        <v>41791.619999999995</v>
      </c>
      <c r="H90" s="149"/>
      <c r="I90" s="150">
        <v>4</v>
      </c>
      <c r="J90" s="151">
        <v>3000</v>
      </c>
      <c r="K90" s="152">
        <f>J90/I90</f>
        <v>750</v>
      </c>
      <c r="L90" s="153">
        <v>4</v>
      </c>
      <c r="M90" s="151">
        <f>F90/V90*60</f>
        <v>2711.1757488864623</v>
      </c>
      <c r="N90" s="152">
        <f t="shared" si="37"/>
        <v>677.79393722161558</v>
      </c>
      <c r="O90" s="154">
        <f t="shared" si="38"/>
        <v>0</v>
      </c>
      <c r="P90" s="155">
        <f t="shared" si="39"/>
        <v>-72.206062778384421</v>
      </c>
      <c r="Q90" s="156">
        <f t="shared" si="40"/>
        <v>0.90372524962882073</v>
      </c>
      <c r="R90" s="322">
        <f>Q106</f>
        <v>0.9053227106411682</v>
      </c>
      <c r="S90" s="157">
        <v>0.70833333333333337</v>
      </c>
      <c r="T90" s="158">
        <v>0.73450231481481487</v>
      </c>
      <c r="U90" s="159"/>
      <c r="V90" s="160">
        <v>37.688445701820513</v>
      </c>
      <c r="W90" s="161"/>
      <c r="X90" s="162"/>
      <c r="Y90" s="325"/>
      <c r="Z90" s="326"/>
      <c r="AA90" s="115">
        <f t="shared" si="41"/>
        <v>-288.82425111353768</v>
      </c>
      <c r="AB90" s="156">
        <f t="shared" si="42"/>
        <v>0.90372524962882073</v>
      </c>
      <c r="AC90" s="327">
        <f>AB106</f>
        <v>0.90532271064116832</v>
      </c>
    </row>
    <row r="91" spans="1:29" ht="15.75" customHeight="1">
      <c r="A91" s="357"/>
      <c r="B91" s="100" t="s">
        <v>120</v>
      </c>
      <c r="C91" s="330" t="s">
        <v>149</v>
      </c>
      <c r="D91" s="331"/>
      <c r="E91" s="101">
        <v>23.27</v>
      </c>
      <c r="F91" s="102">
        <v>1135</v>
      </c>
      <c r="G91" s="103">
        <f t="shared" si="43"/>
        <v>26411.45</v>
      </c>
      <c r="H91" s="26"/>
      <c r="I91" s="104">
        <v>5</v>
      </c>
      <c r="J91" s="105">
        <v>3000</v>
      </c>
      <c r="K91" s="106">
        <f t="shared" ref="K91:K138" si="44">J91/I91</f>
        <v>600</v>
      </c>
      <c r="L91" s="107">
        <v>5</v>
      </c>
      <c r="M91" s="105">
        <f>F91/V91*60</f>
        <v>2709.2498421626838</v>
      </c>
      <c r="N91" s="106">
        <f t="shared" si="37"/>
        <v>541.8499684325368</v>
      </c>
      <c r="O91" s="108">
        <f t="shared" si="38"/>
        <v>0</v>
      </c>
      <c r="P91" s="109">
        <f t="shared" si="39"/>
        <v>-58.150031567463202</v>
      </c>
      <c r="Q91" s="110">
        <f t="shared" si="40"/>
        <v>0.90308328072089461</v>
      </c>
      <c r="R91" s="323"/>
      <c r="S91" s="47">
        <v>0.73819444444444449</v>
      </c>
      <c r="T91" s="48">
        <v>0.75564814814814818</v>
      </c>
      <c r="U91" s="111">
        <v>5.3166666666666451</v>
      </c>
      <c r="V91" s="112">
        <v>25.13610924330203</v>
      </c>
      <c r="W91" s="113"/>
      <c r="X91" s="116"/>
      <c r="Y91" s="332"/>
      <c r="Z91" s="333"/>
      <c r="AA91" s="117">
        <f t="shared" si="41"/>
        <v>-290.75015783731624</v>
      </c>
      <c r="AB91" s="110">
        <f t="shared" si="42"/>
        <v>0.90308328072089461</v>
      </c>
      <c r="AC91" s="328"/>
    </row>
    <row r="92" spans="1:29" ht="15.75" customHeight="1">
      <c r="A92" s="357"/>
      <c r="B92" s="100" t="s">
        <v>120</v>
      </c>
      <c r="C92" s="330" t="s">
        <v>145</v>
      </c>
      <c r="D92" s="331"/>
      <c r="E92" s="101">
        <v>17.22</v>
      </c>
      <c r="F92" s="102">
        <v>1291</v>
      </c>
      <c r="G92" s="103">
        <f t="shared" si="43"/>
        <v>22231.019999999997</v>
      </c>
      <c r="H92" s="26"/>
      <c r="I92" s="104">
        <v>3</v>
      </c>
      <c r="J92" s="105">
        <v>3300</v>
      </c>
      <c r="K92" s="106">
        <f t="shared" si="44"/>
        <v>1100</v>
      </c>
      <c r="L92" s="107">
        <v>3</v>
      </c>
      <c r="M92" s="105">
        <f>F92/V92*60</f>
        <v>2994.6055081454297</v>
      </c>
      <c r="N92" s="106">
        <f t="shared" si="37"/>
        <v>998.20183604847659</v>
      </c>
      <c r="O92" s="108">
        <f t="shared" si="38"/>
        <v>0</v>
      </c>
      <c r="P92" s="109">
        <f t="shared" si="39"/>
        <v>-101.79816395152341</v>
      </c>
      <c r="Q92" s="110">
        <f t="shared" si="40"/>
        <v>0.90745621458952419</v>
      </c>
      <c r="R92" s="323"/>
      <c r="S92" s="47">
        <v>0.75902777777777786</v>
      </c>
      <c r="T92" s="48">
        <v>0.77697916666666678</v>
      </c>
      <c r="U92" s="111">
        <v>4.8666666666667346</v>
      </c>
      <c r="V92" s="112">
        <v>25.866512229843345</v>
      </c>
      <c r="W92" s="113"/>
      <c r="X92" s="116"/>
      <c r="Y92" s="332"/>
      <c r="Z92" s="333"/>
      <c r="AA92" s="117">
        <f t="shared" si="41"/>
        <v>-305.39449185457033</v>
      </c>
      <c r="AB92" s="110">
        <f t="shared" si="42"/>
        <v>0.90745621458952419</v>
      </c>
      <c r="AC92" s="328"/>
    </row>
    <row r="93" spans="1:29" ht="15.75" customHeight="1">
      <c r="A93" s="357"/>
      <c r="B93" s="100" t="s">
        <v>120</v>
      </c>
      <c r="C93" s="330" t="s">
        <v>146</v>
      </c>
      <c r="D93" s="331"/>
      <c r="E93" s="101">
        <v>22.28</v>
      </c>
      <c r="F93" s="102">
        <v>1825</v>
      </c>
      <c r="G93" s="103">
        <f t="shared" si="43"/>
        <v>40661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2989.8</v>
      </c>
      <c r="N93" s="106">
        <f t="shared" si="37"/>
        <v>597.96</v>
      </c>
      <c r="O93" s="108">
        <f t="shared" si="38"/>
        <v>0</v>
      </c>
      <c r="P93" s="109">
        <f t="shared" si="39"/>
        <v>-62.039999999999964</v>
      </c>
      <c r="Q93" s="110">
        <f t="shared" si="40"/>
        <v>0.90600000000000003</v>
      </c>
      <c r="R93" s="323"/>
      <c r="S93" s="47">
        <v>0.77986111111111123</v>
      </c>
      <c r="T93" s="48">
        <v>0.80528935185185202</v>
      </c>
      <c r="U93" s="111">
        <v>5</v>
      </c>
      <c r="V93" s="112">
        <v>36.624523379490263</v>
      </c>
      <c r="W93" s="113"/>
      <c r="X93" s="116"/>
      <c r="Y93" s="332"/>
      <c r="Z93" s="333"/>
      <c r="AA93" s="117">
        <f t="shared" si="41"/>
        <v>-310.19999999999982</v>
      </c>
      <c r="AB93" s="110">
        <f t="shared" si="42"/>
        <v>0.90600000000000003</v>
      </c>
      <c r="AC93" s="328"/>
    </row>
    <row r="94" spans="1:29" ht="15.75" customHeight="1">
      <c r="A94" s="358"/>
      <c r="B94" s="100" t="s">
        <v>120</v>
      </c>
      <c r="C94" s="330" t="s">
        <v>147</v>
      </c>
      <c r="D94" s="331"/>
      <c r="E94" s="101">
        <v>17.89</v>
      </c>
      <c r="F94" s="102">
        <v>5233</v>
      </c>
      <c r="G94" s="103">
        <f t="shared" si="43"/>
        <v>93618.37000000001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2989.7999999999997</v>
      </c>
      <c r="N94" s="106">
        <f t="shared" si="37"/>
        <v>747.44999999999993</v>
      </c>
      <c r="O94" s="108">
        <f t="shared" si="38"/>
        <v>0</v>
      </c>
      <c r="P94" s="109">
        <f t="shared" si="39"/>
        <v>-77.550000000000068</v>
      </c>
      <c r="Q94" s="110">
        <f t="shared" si="40"/>
        <v>0.90599999999999992</v>
      </c>
      <c r="R94" s="323"/>
      <c r="S94" s="47">
        <v>0.8090277777777779</v>
      </c>
      <c r="T94" s="48">
        <v>0.88195601851851868</v>
      </c>
      <c r="U94" s="111">
        <v>5.3833333333332689</v>
      </c>
      <c r="V94" s="112">
        <v>105.01705799719045</v>
      </c>
      <c r="W94" s="113"/>
      <c r="X94" s="116"/>
      <c r="Y94" s="332"/>
      <c r="Z94" s="333"/>
      <c r="AA94" s="117">
        <f t="shared" si="41"/>
        <v>-310.20000000000027</v>
      </c>
      <c r="AB94" s="110">
        <f t="shared" si="42"/>
        <v>0.90599999999999992</v>
      </c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45">AVERAGE(I90:I105)</f>
        <v>4.2</v>
      </c>
      <c r="J106" s="137">
        <f t="shared" si="45"/>
        <v>3180</v>
      </c>
      <c r="K106" s="138">
        <f t="shared" ref="K106" si="46">J106/I106</f>
        <v>757.14285714285711</v>
      </c>
      <c r="L106" s="136">
        <f t="shared" ref="L106:M106" si="47">AVERAGE(L90:L105)</f>
        <v>4.2</v>
      </c>
      <c r="M106" s="137">
        <f t="shared" si="47"/>
        <v>2878.9262198389151</v>
      </c>
      <c r="N106" s="138">
        <f t="shared" ref="N106:N112" si="48">M106/L106</f>
        <v>685.45862377117021</v>
      </c>
      <c r="O106" s="139">
        <f t="shared" ref="O106:O112" si="49">L106-I106</f>
        <v>0</v>
      </c>
      <c r="P106" s="140">
        <f t="shared" ref="P106:P112" si="50">N106-K106</f>
        <v>-71.684233371686901</v>
      </c>
      <c r="Q106" s="141">
        <f t="shared" ref="Q106:Q112" si="51">N106/K106</f>
        <v>0.9053227106411682</v>
      </c>
      <c r="R106" s="324"/>
      <c r="S106" s="142">
        <v>0.70833333333333337</v>
      </c>
      <c r="T106" s="143">
        <v>0.88195601851851868</v>
      </c>
      <c r="U106" s="144"/>
      <c r="V106" s="166"/>
      <c r="W106" s="99"/>
      <c r="X106" s="69"/>
      <c r="Y106" s="354"/>
      <c r="Z106" s="355"/>
      <c r="AA106" s="168">
        <f t="shared" ref="AA106:AA112" si="52">M106-J106</f>
        <v>-301.07378016108487</v>
      </c>
      <c r="AB106" s="141">
        <f t="shared" ref="AB106:AB112" si="53">M106/J106</f>
        <v>0.90532271064116832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152</v>
      </c>
      <c r="D107" s="321"/>
      <c r="E107" s="147">
        <v>14.03</v>
      </c>
      <c r="F107" s="97">
        <v>304</v>
      </c>
      <c r="G107" s="148">
        <f t="shared" ref="G107:G112" si="54">E107*F107</f>
        <v>4265.12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2" si="55">F107/V107*60</f>
        <v>2715.6250361065086</v>
      </c>
      <c r="N107" s="152">
        <f t="shared" si="48"/>
        <v>905.20834536883615</v>
      </c>
      <c r="O107" s="154">
        <f t="shared" si="49"/>
        <v>0</v>
      </c>
      <c r="P107" s="155">
        <f t="shared" si="50"/>
        <v>-94.791654631163851</v>
      </c>
      <c r="Q107" s="156">
        <f t="shared" si="51"/>
        <v>0.9052083453688361</v>
      </c>
      <c r="R107" s="322">
        <f>Q123</f>
        <v>0.89153554050476214</v>
      </c>
      <c r="S107" s="157">
        <v>0.78888888888888886</v>
      </c>
      <c r="T107" s="158">
        <v>0.79355324074074074</v>
      </c>
      <c r="U107" s="159"/>
      <c r="V107" s="160">
        <v>6.7166857564958082</v>
      </c>
      <c r="W107" s="161"/>
      <c r="X107" s="162"/>
      <c r="Y107" s="325"/>
      <c r="Z107" s="326"/>
      <c r="AA107" s="115">
        <f t="shared" si="52"/>
        <v>-284.37496389349144</v>
      </c>
      <c r="AB107" s="156">
        <f t="shared" si="53"/>
        <v>0.90520834536883621</v>
      </c>
      <c r="AC107" s="327">
        <f>AB123</f>
        <v>0.89153554050476225</v>
      </c>
    </row>
    <row r="108" spans="1:29" ht="15.75" customHeight="1">
      <c r="A108" s="318"/>
      <c r="B108" s="100" t="s">
        <v>120</v>
      </c>
      <c r="C108" s="330" t="s">
        <v>157</v>
      </c>
      <c r="D108" s="331"/>
      <c r="E108" s="101">
        <v>16.66</v>
      </c>
      <c r="F108" s="102">
        <v>245</v>
      </c>
      <c r="G108" s="103">
        <f t="shared" si="54"/>
        <v>4081.7</v>
      </c>
      <c r="H108" s="26">
        <v>3</v>
      </c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 t="shared" si="55"/>
        <v>3190.6278973714543</v>
      </c>
      <c r="N108" s="106">
        <f t="shared" si="48"/>
        <v>638.12557947429082</v>
      </c>
      <c r="O108" s="108">
        <f t="shared" si="49"/>
        <v>0</v>
      </c>
      <c r="P108" s="109">
        <f t="shared" si="50"/>
        <v>-81.874420525709183</v>
      </c>
      <c r="Q108" s="110">
        <f t="shared" si="51"/>
        <v>0.88628552704762609</v>
      </c>
      <c r="R108" s="323"/>
      <c r="S108" s="47">
        <v>0.80347222222222214</v>
      </c>
      <c r="T108" s="48">
        <v>0.80666666666666664</v>
      </c>
      <c r="U108" s="111">
        <v>15</v>
      </c>
      <c r="V108" s="112">
        <v>4.6072436124909304</v>
      </c>
      <c r="W108" s="113"/>
      <c r="X108" s="116"/>
      <c r="Y108" s="332"/>
      <c r="Z108" s="333"/>
      <c r="AA108" s="117">
        <f t="shared" si="52"/>
        <v>-409.37210262854569</v>
      </c>
      <c r="AB108" s="110">
        <f t="shared" si="53"/>
        <v>0.8862855270476262</v>
      </c>
      <c r="AC108" s="328"/>
    </row>
    <row r="109" spans="1:29" ht="15.75" customHeight="1">
      <c r="A109" s="318"/>
      <c r="B109" s="100" t="s">
        <v>120</v>
      </c>
      <c r="C109" s="330" t="s">
        <v>153</v>
      </c>
      <c r="D109" s="331"/>
      <c r="E109" s="101">
        <v>14.28</v>
      </c>
      <c r="F109" s="102">
        <v>2761</v>
      </c>
      <c r="G109" s="103">
        <f t="shared" si="54"/>
        <v>39427.08</v>
      </c>
      <c r="H109" s="26">
        <v>2</v>
      </c>
      <c r="I109" s="104">
        <v>3</v>
      </c>
      <c r="J109" s="105">
        <v>3600</v>
      </c>
      <c r="K109" s="106">
        <f t="shared" si="44"/>
        <v>1200</v>
      </c>
      <c r="L109" s="107">
        <v>3</v>
      </c>
      <c r="M109" s="105">
        <f t="shared" si="55"/>
        <v>3187.4095796706115</v>
      </c>
      <c r="N109" s="106">
        <f t="shared" si="48"/>
        <v>1062.4698598902039</v>
      </c>
      <c r="O109" s="108">
        <f t="shared" si="49"/>
        <v>0</v>
      </c>
      <c r="P109" s="109">
        <f t="shared" si="50"/>
        <v>-137.53014010979609</v>
      </c>
      <c r="Q109" s="110">
        <f t="shared" si="51"/>
        <v>0.88539154990850322</v>
      </c>
      <c r="R109" s="323"/>
      <c r="S109" s="47">
        <v>0.81666666666666654</v>
      </c>
      <c r="T109" s="48">
        <v>0.85275462962962956</v>
      </c>
      <c r="U109" s="111">
        <v>15</v>
      </c>
      <c r="V109" s="112">
        <v>51.973239039182211</v>
      </c>
      <c r="W109" s="113"/>
      <c r="X109" s="116"/>
      <c r="Y109" s="332"/>
      <c r="Z109" s="333"/>
      <c r="AA109" s="117">
        <f t="shared" si="52"/>
        <v>-412.59042032938851</v>
      </c>
      <c r="AB109" s="110">
        <f t="shared" si="53"/>
        <v>0.88539154990850322</v>
      </c>
      <c r="AC109" s="328"/>
    </row>
    <row r="110" spans="1:29" ht="15.75" customHeight="1">
      <c r="A110" s="318"/>
      <c r="B110" s="100" t="s">
        <v>120</v>
      </c>
      <c r="C110" s="330" t="s">
        <v>157</v>
      </c>
      <c r="D110" s="331"/>
      <c r="E110" s="101">
        <v>16.66</v>
      </c>
      <c r="F110" s="102">
        <v>2121</v>
      </c>
      <c r="G110" s="103">
        <f t="shared" si="54"/>
        <v>35335.86</v>
      </c>
      <c r="H110" s="26"/>
      <c r="I110" s="104">
        <v>5</v>
      </c>
      <c r="J110" s="105">
        <v>3600</v>
      </c>
      <c r="K110" s="106">
        <f t="shared" si="44"/>
        <v>720</v>
      </c>
      <c r="L110" s="107">
        <v>5</v>
      </c>
      <c r="M110" s="105">
        <f t="shared" si="55"/>
        <v>3190.6278973714548</v>
      </c>
      <c r="N110" s="106">
        <f t="shared" si="48"/>
        <v>638.12557947429093</v>
      </c>
      <c r="O110" s="108">
        <f t="shared" si="49"/>
        <v>0</v>
      </c>
      <c r="P110" s="109">
        <f t="shared" si="50"/>
        <v>-81.87442052570907</v>
      </c>
      <c r="Q110" s="110">
        <f t="shared" si="51"/>
        <v>0.88628552704762631</v>
      </c>
      <c r="R110" s="323"/>
      <c r="S110" s="47">
        <v>0.86249999999999982</v>
      </c>
      <c r="T110" s="48">
        <v>0.89019675925925912</v>
      </c>
      <c r="U110" s="111">
        <v>15</v>
      </c>
      <c r="V110" s="112">
        <v>39.885566130992906</v>
      </c>
      <c r="W110" s="113"/>
      <c r="X110" s="116"/>
      <c r="Y110" s="332"/>
      <c r="Z110" s="333"/>
      <c r="AA110" s="117">
        <f t="shared" si="52"/>
        <v>-409.37210262854524</v>
      </c>
      <c r="AB110" s="110">
        <f t="shared" si="53"/>
        <v>0.88628552704762631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7703</v>
      </c>
      <c r="G111" s="103">
        <f t="shared" si="54"/>
        <v>108073.09</v>
      </c>
      <c r="H111" s="13"/>
      <c r="I111" s="104">
        <v>3</v>
      </c>
      <c r="J111" s="105">
        <v>3000</v>
      </c>
      <c r="K111" s="106">
        <f t="shared" si="44"/>
        <v>1000</v>
      </c>
      <c r="L111" s="107">
        <v>3</v>
      </c>
      <c r="M111" s="105">
        <f t="shared" si="55"/>
        <v>2715.6250361065086</v>
      </c>
      <c r="N111" s="106">
        <f t="shared" si="48"/>
        <v>905.20834536883615</v>
      </c>
      <c r="O111" s="108">
        <f t="shared" si="49"/>
        <v>0</v>
      </c>
      <c r="P111" s="109">
        <f t="shared" si="50"/>
        <v>-94.791654631163851</v>
      </c>
      <c r="Q111" s="110">
        <f t="shared" si="51"/>
        <v>0.9052083453688361</v>
      </c>
      <c r="R111" s="323"/>
      <c r="S111" s="47">
        <v>0.8999999999999998</v>
      </c>
      <c r="T111" s="48">
        <v>1.0181828703703701</v>
      </c>
      <c r="U111" s="111">
        <v>15</v>
      </c>
      <c r="V111" s="112">
        <v>170.19286309962899</v>
      </c>
      <c r="W111" s="113"/>
      <c r="X111" s="116"/>
      <c r="Y111" s="332"/>
      <c r="Z111" s="333"/>
      <c r="AA111" s="117">
        <f t="shared" si="52"/>
        <v>-284.37496389349144</v>
      </c>
      <c r="AB111" s="110">
        <f t="shared" si="53"/>
        <v>0.90520834536883621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7633</v>
      </c>
      <c r="G112" s="121">
        <f t="shared" si="54"/>
        <v>108999.23999999999</v>
      </c>
      <c r="H112" s="122"/>
      <c r="I112" s="104">
        <v>3</v>
      </c>
      <c r="J112" s="105">
        <v>3600</v>
      </c>
      <c r="K112" s="106">
        <f t="shared" si="44"/>
        <v>1200</v>
      </c>
      <c r="L112" s="107">
        <v>3</v>
      </c>
      <c r="M112" s="105">
        <f t="shared" si="55"/>
        <v>3187.4095796706115</v>
      </c>
      <c r="N112" s="106">
        <f t="shared" si="48"/>
        <v>1062.4698598902039</v>
      </c>
      <c r="O112" s="108">
        <f t="shared" si="49"/>
        <v>0</v>
      </c>
      <c r="P112" s="109">
        <f t="shared" si="50"/>
        <v>-137.53014010979609</v>
      </c>
      <c r="Q112" s="110">
        <f t="shared" si="51"/>
        <v>0.88539154990850322</v>
      </c>
      <c r="R112" s="323"/>
      <c r="S112" s="47">
        <v>1.028472222222222</v>
      </c>
      <c r="T112" s="120">
        <v>1.1282523148148147</v>
      </c>
      <c r="U112" s="111">
        <v>14.816666666666691</v>
      </c>
      <c r="V112" s="112">
        <v>143.68407590948129</v>
      </c>
      <c r="W112" s="113"/>
      <c r="X112" s="116"/>
      <c r="Y112" s="332"/>
      <c r="Z112" s="333"/>
      <c r="AA112" s="117">
        <f t="shared" si="52"/>
        <v>-412.59042032938851</v>
      </c>
      <c r="AB112" s="110">
        <f t="shared" si="53"/>
        <v>0.88539154990850322</v>
      </c>
      <c r="AC112" s="328"/>
    </row>
    <row r="113" spans="1:29" ht="15.75" customHeight="1">
      <c r="A113" s="318"/>
      <c r="B113" s="100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47"/>
      <c r="T113" s="120"/>
      <c r="U113" s="111"/>
      <c r="V113" s="112"/>
      <c r="W113" s="113"/>
      <c r="X113" s="116"/>
      <c r="Y113" s="332"/>
      <c r="Z113" s="333"/>
      <c r="AA113" s="117"/>
      <c r="AB113" s="110"/>
      <c r="AC113" s="328"/>
    </row>
    <row r="114" spans="1:29" ht="15.75" customHeight="1">
      <c r="A114" s="318"/>
      <c r="B114" s="100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47"/>
      <c r="T114" s="120"/>
      <c r="U114" s="111"/>
      <c r="V114" s="112"/>
      <c r="W114" s="113"/>
      <c r="X114" s="116"/>
      <c r="Y114" s="332"/>
      <c r="Z114" s="333"/>
      <c r="AA114" s="117"/>
      <c r="AB114" s="110"/>
      <c r="AC114" s="328"/>
    </row>
    <row r="115" spans="1:29" ht="15.75" customHeight="1">
      <c r="A115" s="318"/>
      <c r="B115" s="100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47"/>
      <c r="T115" s="120"/>
      <c r="U115" s="111"/>
      <c r="V115" s="112"/>
      <c r="W115" s="113"/>
      <c r="X115" s="116"/>
      <c r="Y115" s="332"/>
      <c r="Z115" s="333"/>
      <c r="AA115" s="117"/>
      <c r="AB115" s="110"/>
      <c r="AC115" s="328"/>
    </row>
    <row r="116" spans="1:29" ht="15.75" customHeight="1">
      <c r="A116" s="318"/>
      <c r="B116" s="100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47"/>
      <c r="T116" s="120"/>
      <c r="U116" s="111"/>
      <c r="V116" s="112"/>
      <c r="W116" s="113"/>
      <c r="X116" s="116"/>
      <c r="Y116" s="332"/>
      <c r="Z116" s="333"/>
      <c r="AA116" s="117"/>
      <c r="AB116" s="110"/>
      <c r="AC116" s="328"/>
    </row>
    <row r="117" spans="1:29" ht="15.75" customHeight="1">
      <c r="A117" s="318"/>
      <c r="B117" s="100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47"/>
      <c r="T117" s="120"/>
      <c r="U117" s="111"/>
      <c r="V117" s="112"/>
      <c r="W117" s="126"/>
      <c r="X117" s="127"/>
      <c r="Y117" s="332"/>
      <c r="Z117" s="333"/>
      <c r="AA117" s="117"/>
      <c r="AB117" s="110"/>
      <c r="AC117" s="328"/>
    </row>
    <row r="118" spans="1:29" ht="15.75" customHeight="1">
      <c r="A118" s="318"/>
      <c r="B118" s="100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47"/>
      <c r="T118" s="120"/>
      <c r="U118" s="111"/>
      <c r="V118" s="112"/>
      <c r="W118" s="126"/>
      <c r="X118" s="127"/>
      <c r="Y118" s="332"/>
      <c r="Z118" s="333"/>
      <c r="AA118" s="117"/>
      <c r="AB118" s="110"/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56">AVERAGE(I107:I122)</f>
        <v>3.6666666666666665</v>
      </c>
      <c r="J123" s="137">
        <f t="shared" si="56"/>
        <v>3400</v>
      </c>
      <c r="K123" s="138">
        <f t="shared" ref="K123" si="57">J123/I123</f>
        <v>927.27272727272737</v>
      </c>
      <c r="L123" s="136">
        <f t="shared" ref="L123:M123" si="58">AVERAGE(L107:L122)</f>
        <v>3.6666666666666665</v>
      </c>
      <c r="M123" s="137">
        <f t="shared" si="58"/>
        <v>3031.2208377161915</v>
      </c>
      <c r="N123" s="138">
        <f t="shared" ref="N123:N138" si="59">M123/L123</f>
        <v>826.69659210441591</v>
      </c>
      <c r="O123" s="139">
        <f t="shared" ref="O123:O138" si="60">L123-I123</f>
        <v>0</v>
      </c>
      <c r="P123" s="140">
        <f t="shared" ref="P123:P138" si="61">N123-K123</f>
        <v>-100.57613516831145</v>
      </c>
      <c r="Q123" s="141">
        <f t="shared" ref="Q123:Q138" si="62">N123/K123</f>
        <v>0.89153554050476214</v>
      </c>
      <c r="R123" s="324"/>
      <c r="S123" s="142">
        <v>0.78888888888888886</v>
      </c>
      <c r="T123" s="143">
        <v>1.1282523148148147</v>
      </c>
      <c r="U123" s="144"/>
      <c r="V123" s="166"/>
      <c r="W123" s="99"/>
      <c r="X123" s="69"/>
      <c r="Y123" s="354"/>
      <c r="Z123" s="355"/>
      <c r="AA123" s="168">
        <f t="shared" ref="AA123:AA138" si="63">M123-J123</f>
        <v>-368.77916228380855</v>
      </c>
      <c r="AB123" s="141">
        <f t="shared" ref="AB123:AB138" si="64">M123/J123</f>
        <v>0.89153554050476225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160</v>
      </c>
      <c r="D124" s="321"/>
      <c r="E124" s="147">
        <v>18.18</v>
      </c>
      <c r="F124" s="97">
        <v>397</v>
      </c>
      <c r="G124" s="148">
        <f t="shared" ref="G124:G138" si="65">E124*F124</f>
        <v>7217.46</v>
      </c>
      <c r="H124" s="149">
        <v>2</v>
      </c>
      <c r="I124" s="150">
        <v>3</v>
      </c>
      <c r="J124" s="151">
        <v>3600</v>
      </c>
      <c r="K124" s="152">
        <f>J124/I124</f>
        <v>1200</v>
      </c>
      <c r="L124" s="153">
        <v>3</v>
      </c>
      <c r="M124" s="151">
        <f t="shared" ref="M124:M138" si="66">F124/V124*60</f>
        <v>3196.3160598015224</v>
      </c>
      <c r="N124" s="152">
        <f t="shared" si="59"/>
        <v>1065.4386866005075</v>
      </c>
      <c r="O124" s="154">
        <f t="shared" si="60"/>
        <v>0</v>
      </c>
      <c r="P124" s="155">
        <f t="shared" si="61"/>
        <v>-134.56131339949252</v>
      </c>
      <c r="Q124" s="156">
        <f t="shared" si="62"/>
        <v>0.88786557216708961</v>
      </c>
      <c r="R124" s="322">
        <f>Q140</f>
        <v>0.889033011475728</v>
      </c>
      <c r="S124" s="157">
        <v>0.70833333333333337</v>
      </c>
      <c r="T124" s="158">
        <v>0.71350694444444451</v>
      </c>
      <c r="U124" s="159"/>
      <c r="V124" s="160">
        <v>7.4523293549008791</v>
      </c>
      <c r="W124" s="158"/>
      <c r="X124" s="169"/>
      <c r="Y124" s="325"/>
      <c r="Z124" s="326"/>
      <c r="AA124" s="171">
        <f t="shared" si="63"/>
        <v>-403.68394019847756</v>
      </c>
      <c r="AB124" s="156">
        <f t="shared" si="64"/>
        <v>0.88786557216708961</v>
      </c>
      <c r="AC124" s="327">
        <f>AB140</f>
        <v>0.889033011475728</v>
      </c>
    </row>
    <row r="125" spans="1:29" ht="15.75" customHeight="1">
      <c r="A125" s="357"/>
      <c r="B125" s="100" t="s">
        <v>120</v>
      </c>
      <c r="C125" s="330" t="s">
        <v>161</v>
      </c>
      <c r="D125" s="331"/>
      <c r="E125" s="101">
        <v>16.7</v>
      </c>
      <c r="F125" s="102">
        <v>543</v>
      </c>
      <c r="G125" s="103">
        <f t="shared" si="65"/>
        <v>9068.1</v>
      </c>
      <c r="H125" s="26">
        <v>2</v>
      </c>
      <c r="I125" s="104">
        <v>3</v>
      </c>
      <c r="J125" s="105">
        <v>3600</v>
      </c>
      <c r="K125" s="106">
        <f t="shared" si="44"/>
        <v>1200</v>
      </c>
      <c r="L125" s="107">
        <v>3</v>
      </c>
      <c r="M125" s="105">
        <f t="shared" si="66"/>
        <v>3191.1223507222003</v>
      </c>
      <c r="N125" s="106">
        <f t="shared" si="59"/>
        <v>1063.7074502407334</v>
      </c>
      <c r="O125" s="108">
        <f t="shared" si="60"/>
        <v>0</v>
      </c>
      <c r="P125" s="109">
        <f t="shared" si="61"/>
        <v>-136.29254975926665</v>
      </c>
      <c r="Q125" s="110">
        <f t="shared" si="62"/>
        <v>0.88642287520061114</v>
      </c>
      <c r="R125" s="323"/>
      <c r="S125" s="47">
        <v>0.72361111111111109</v>
      </c>
      <c r="T125" s="48">
        <v>0.73069444444444442</v>
      </c>
      <c r="U125" s="111">
        <v>14.549999999999876</v>
      </c>
      <c r="V125" s="112">
        <v>10.209574068078789</v>
      </c>
      <c r="W125" s="113"/>
      <c r="X125" s="13"/>
      <c r="Y125" s="332"/>
      <c r="Z125" s="333"/>
      <c r="AA125" s="172">
        <f t="shared" si="63"/>
        <v>-408.87764927779972</v>
      </c>
      <c r="AB125" s="110">
        <f t="shared" si="64"/>
        <v>0.88642287520061114</v>
      </c>
      <c r="AC125" s="328"/>
    </row>
    <row r="126" spans="1:29" ht="15.75" customHeight="1">
      <c r="A126" s="357"/>
      <c r="B126" s="100" t="s">
        <v>120</v>
      </c>
      <c r="C126" s="330" t="s">
        <v>154</v>
      </c>
      <c r="D126" s="331"/>
      <c r="E126" s="101">
        <v>25.03</v>
      </c>
      <c r="F126" s="102">
        <v>579</v>
      </c>
      <c r="G126" s="103">
        <f t="shared" si="65"/>
        <v>14492.37</v>
      </c>
      <c r="H126" s="26">
        <v>2</v>
      </c>
      <c r="I126" s="104">
        <v>5</v>
      </c>
      <c r="J126" s="105">
        <v>3600</v>
      </c>
      <c r="K126" s="106">
        <f t="shared" si="44"/>
        <v>720</v>
      </c>
      <c r="L126" s="107">
        <v>5</v>
      </c>
      <c r="M126" s="105">
        <f t="shared" si="66"/>
        <v>3199.3490736793487</v>
      </c>
      <c r="N126" s="106">
        <f t="shared" si="59"/>
        <v>639.8698147358698</v>
      </c>
      <c r="O126" s="108">
        <f t="shared" si="60"/>
        <v>0</v>
      </c>
      <c r="P126" s="109">
        <f t="shared" si="61"/>
        <v>-80.130185264130205</v>
      </c>
      <c r="Q126" s="110">
        <f t="shared" si="62"/>
        <v>0.88870807602204138</v>
      </c>
      <c r="R126" s="323"/>
      <c r="S126" s="47">
        <v>0.74097222222222214</v>
      </c>
      <c r="T126" s="48">
        <v>0.74850694444444432</v>
      </c>
      <c r="U126" s="111">
        <v>14.799999999999915</v>
      </c>
      <c r="V126" s="112">
        <v>10.858458767691749</v>
      </c>
      <c r="W126" s="113"/>
      <c r="X126" s="13"/>
      <c r="Y126" s="332"/>
      <c r="Z126" s="333"/>
      <c r="AA126" s="172">
        <f t="shared" si="63"/>
        <v>-400.65092632065125</v>
      </c>
      <c r="AB126" s="110">
        <f t="shared" si="64"/>
        <v>0.88870807602204127</v>
      </c>
      <c r="AC126" s="328"/>
    </row>
    <row r="127" spans="1:29" ht="15.75" customHeight="1">
      <c r="A127" s="357"/>
      <c r="B127" s="100" t="s">
        <v>120</v>
      </c>
      <c r="C127" s="330" t="s">
        <v>155</v>
      </c>
      <c r="D127" s="331"/>
      <c r="E127" s="101">
        <v>18.18</v>
      </c>
      <c r="F127" s="102">
        <v>639</v>
      </c>
      <c r="G127" s="103">
        <f t="shared" si="65"/>
        <v>11617.02</v>
      </c>
      <c r="H127" s="26">
        <v>2</v>
      </c>
      <c r="I127" s="104">
        <v>3</v>
      </c>
      <c r="J127" s="105">
        <v>3000</v>
      </c>
      <c r="K127" s="106">
        <f t="shared" si="44"/>
        <v>1000</v>
      </c>
      <c r="L127" s="107">
        <v>3</v>
      </c>
      <c r="M127" s="105">
        <f t="shared" si="66"/>
        <v>2717.8088803998253</v>
      </c>
      <c r="N127" s="106">
        <f t="shared" si="59"/>
        <v>905.93629346660839</v>
      </c>
      <c r="O127" s="108">
        <f t="shared" si="60"/>
        <v>0</v>
      </c>
      <c r="P127" s="109">
        <f t="shared" si="61"/>
        <v>-94.06370653339161</v>
      </c>
      <c r="Q127" s="110">
        <f t="shared" si="62"/>
        <v>0.90593629346660842</v>
      </c>
      <c r="R127" s="323"/>
      <c r="S127" s="47">
        <v>0.75833333333333319</v>
      </c>
      <c r="T127" s="48">
        <v>0.76812499999999984</v>
      </c>
      <c r="U127" s="111">
        <v>15</v>
      </c>
      <c r="V127" s="112">
        <v>14.1069522130488</v>
      </c>
      <c r="W127" s="113"/>
      <c r="X127" s="13"/>
      <c r="Y127" s="332"/>
      <c r="Z127" s="333"/>
      <c r="AA127" s="172">
        <f t="shared" si="63"/>
        <v>-282.19111960017472</v>
      </c>
      <c r="AB127" s="110">
        <f t="shared" si="64"/>
        <v>0.90593629346660842</v>
      </c>
      <c r="AC127" s="328"/>
    </row>
    <row r="128" spans="1:29" ht="15.75" customHeight="1">
      <c r="A128" s="358"/>
      <c r="B128" s="100" t="s">
        <v>120</v>
      </c>
      <c r="C128" s="330" t="s">
        <v>158</v>
      </c>
      <c r="D128" s="331"/>
      <c r="E128" s="101">
        <v>30</v>
      </c>
      <c r="F128" s="102">
        <v>793</v>
      </c>
      <c r="G128" s="103">
        <f t="shared" si="65"/>
        <v>23790</v>
      </c>
      <c r="H128" s="26">
        <v>2</v>
      </c>
      <c r="I128" s="104">
        <v>4</v>
      </c>
      <c r="J128" s="105">
        <v>3600</v>
      </c>
      <c r="K128" s="106">
        <f t="shared" si="44"/>
        <v>900</v>
      </c>
      <c r="L128" s="107">
        <v>4</v>
      </c>
      <c r="M128" s="105">
        <f t="shared" si="66"/>
        <v>3191.0399999999977</v>
      </c>
      <c r="N128" s="106">
        <f t="shared" si="59"/>
        <v>797.75999999999942</v>
      </c>
      <c r="O128" s="108">
        <f t="shared" si="60"/>
        <v>0</v>
      </c>
      <c r="P128" s="109">
        <f t="shared" si="61"/>
        <v>-102.24000000000058</v>
      </c>
      <c r="Q128" s="110">
        <f t="shared" si="62"/>
        <v>0.88639999999999941</v>
      </c>
      <c r="R128" s="323"/>
      <c r="S128" s="47">
        <v>0.77847222222222201</v>
      </c>
      <c r="T128" s="48">
        <v>0.78881944444444418</v>
      </c>
      <c r="U128" s="111">
        <v>14.899999999999931</v>
      </c>
      <c r="V128" s="112">
        <v>14.910499398315293</v>
      </c>
      <c r="W128" s="113"/>
      <c r="X128" s="116"/>
      <c r="Y128" s="332"/>
      <c r="Z128" s="333"/>
      <c r="AA128" s="172">
        <f t="shared" si="63"/>
        <v>-408.96000000000231</v>
      </c>
      <c r="AB128" s="110">
        <f t="shared" si="64"/>
        <v>0.88639999999999941</v>
      </c>
      <c r="AC128" s="328"/>
    </row>
    <row r="129" spans="1:29" ht="15.75" customHeight="1">
      <c r="A129" s="358"/>
      <c r="B129" s="100" t="s">
        <v>120</v>
      </c>
      <c r="C129" s="330" t="s">
        <v>159</v>
      </c>
      <c r="D129" s="331"/>
      <c r="E129" s="101">
        <v>24.82</v>
      </c>
      <c r="F129" s="102">
        <v>779</v>
      </c>
      <c r="G129" s="121">
        <f t="shared" si="65"/>
        <v>19334.78</v>
      </c>
      <c r="H129" s="26">
        <v>2</v>
      </c>
      <c r="I129" s="104">
        <v>5</v>
      </c>
      <c r="J129" s="105">
        <v>3600</v>
      </c>
      <c r="K129" s="106">
        <f t="shared" si="44"/>
        <v>720</v>
      </c>
      <c r="L129" s="107">
        <v>5</v>
      </c>
      <c r="M129" s="105">
        <f t="shared" si="66"/>
        <v>3187.5917796373842</v>
      </c>
      <c r="N129" s="106">
        <f t="shared" si="59"/>
        <v>637.51835592747682</v>
      </c>
      <c r="O129" s="108">
        <f t="shared" si="60"/>
        <v>0</v>
      </c>
      <c r="P129" s="109">
        <f t="shared" si="61"/>
        <v>-82.481644072523181</v>
      </c>
      <c r="Q129" s="110">
        <f t="shared" si="62"/>
        <v>0.88544216101038442</v>
      </c>
      <c r="R129" s="323"/>
      <c r="S129" s="47">
        <v>0.79861111111111083</v>
      </c>
      <c r="T129" s="120">
        <v>0.80878472222222197</v>
      </c>
      <c r="U129" s="111">
        <v>15</v>
      </c>
      <c r="V129" s="112">
        <v>14.663107207949029</v>
      </c>
      <c r="W129" s="113"/>
      <c r="X129" s="50"/>
      <c r="Y129" s="332"/>
      <c r="Z129" s="333"/>
      <c r="AA129" s="172">
        <f t="shared" si="63"/>
        <v>-412.40822036261579</v>
      </c>
      <c r="AB129" s="110">
        <f t="shared" si="64"/>
        <v>0.88544216101038453</v>
      </c>
      <c r="AC129" s="328"/>
    </row>
    <row r="130" spans="1:29" ht="15.75" customHeight="1">
      <c r="A130" s="358"/>
      <c r="B130" s="100" t="s">
        <v>120</v>
      </c>
      <c r="C130" s="330" t="s">
        <v>162</v>
      </c>
      <c r="D130" s="331"/>
      <c r="E130" s="101">
        <v>18.18</v>
      </c>
      <c r="F130" s="102">
        <v>1022</v>
      </c>
      <c r="G130" s="121">
        <f t="shared" si="65"/>
        <v>18579.96</v>
      </c>
      <c r="H130" s="26">
        <v>2</v>
      </c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6"/>
        <v>3191.4034037646629</v>
      </c>
      <c r="N130" s="106">
        <f t="shared" si="59"/>
        <v>1063.801134588221</v>
      </c>
      <c r="O130" s="123">
        <f t="shared" si="60"/>
        <v>0</v>
      </c>
      <c r="P130" s="124">
        <f t="shared" si="61"/>
        <v>-136.19886541177902</v>
      </c>
      <c r="Q130" s="125">
        <f t="shared" si="62"/>
        <v>0.8865009454901841</v>
      </c>
      <c r="R130" s="323"/>
      <c r="S130" s="47">
        <v>0.81874999999999964</v>
      </c>
      <c r="T130" s="120">
        <v>0.83208333333333295</v>
      </c>
      <c r="U130" s="111">
        <v>15</v>
      </c>
      <c r="V130" s="112">
        <v>19.214117503185378</v>
      </c>
      <c r="W130" s="113">
        <v>0.83208333333333295</v>
      </c>
      <c r="X130" s="116">
        <v>0.84236111111111067</v>
      </c>
      <c r="Y130" s="332"/>
      <c r="Z130" s="333"/>
      <c r="AA130" s="172">
        <f t="shared" si="63"/>
        <v>-408.59659623533707</v>
      </c>
      <c r="AB130" s="110">
        <f t="shared" si="64"/>
        <v>0.8865009454901841</v>
      </c>
      <c r="AC130" s="328"/>
    </row>
    <row r="131" spans="1:29" ht="15.75" customHeight="1">
      <c r="A131" s="358"/>
      <c r="B131" s="100" t="s">
        <v>120</v>
      </c>
      <c r="C131" s="330" t="s">
        <v>160</v>
      </c>
      <c r="D131" s="331"/>
      <c r="E131" s="101">
        <v>18.18</v>
      </c>
      <c r="F131" s="102">
        <v>920</v>
      </c>
      <c r="G131" s="121">
        <f t="shared" si="65"/>
        <v>16725.599999999999</v>
      </c>
      <c r="H131" s="26"/>
      <c r="I131" s="104">
        <v>3</v>
      </c>
      <c r="J131" s="105">
        <v>3600</v>
      </c>
      <c r="K131" s="106">
        <f t="shared" si="44"/>
        <v>1200</v>
      </c>
      <c r="L131" s="118">
        <v>3</v>
      </c>
      <c r="M131" s="105">
        <f t="shared" si="66"/>
        <v>3196.316059801522</v>
      </c>
      <c r="N131" s="106">
        <f t="shared" si="59"/>
        <v>1065.4386866005073</v>
      </c>
      <c r="O131" s="123">
        <f t="shared" si="60"/>
        <v>0</v>
      </c>
      <c r="P131" s="124">
        <f t="shared" si="61"/>
        <v>-134.56131339949275</v>
      </c>
      <c r="Q131" s="125">
        <f t="shared" si="62"/>
        <v>0.88786557216708939</v>
      </c>
      <c r="R131" s="323"/>
      <c r="S131" s="47">
        <v>0.84236111111111067</v>
      </c>
      <c r="T131" s="120">
        <v>0.85435185185185136</v>
      </c>
      <c r="U131" s="111">
        <v>14.799999999999915</v>
      </c>
      <c r="V131" s="112">
        <v>17.269881628485667</v>
      </c>
      <c r="W131" s="113"/>
      <c r="X131" s="116"/>
      <c r="Y131" s="332"/>
      <c r="Z131" s="333"/>
      <c r="AA131" s="172">
        <f t="shared" si="63"/>
        <v>-403.68394019847801</v>
      </c>
      <c r="AB131" s="110">
        <f t="shared" si="64"/>
        <v>0.88786557216708939</v>
      </c>
      <c r="AC131" s="328"/>
    </row>
    <row r="132" spans="1:29" ht="15.75" customHeight="1">
      <c r="A132" s="358"/>
      <c r="B132" s="100" t="s">
        <v>120</v>
      </c>
      <c r="C132" s="330" t="s">
        <v>161</v>
      </c>
      <c r="D132" s="331"/>
      <c r="E132" s="101">
        <v>16.7</v>
      </c>
      <c r="F132" s="102">
        <v>1270</v>
      </c>
      <c r="G132" s="121">
        <f t="shared" si="65"/>
        <v>21209</v>
      </c>
      <c r="H132" s="26"/>
      <c r="I132" s="104">
        <v>3</v>
      </c>
      <c r="J132" s="105">
        <v>3600</v>
      </c>
      <c r="K132" s="106">
        <f t="shared" si="44"/>
        <v>1200</v>
      </c>
      <c r="L132" s="118">
        <v>3</v>
      </c>
      <c r="M132" s="105">
        <f t="shared" si="66"/>
        <v>3191.1223507221998</v>
      </c>
      <c r="N132" s="106">
        <f t="shared" si="59"/>
        <v>1063.7074502407334</v>
      </c>
      <c r="O132" s="123">
        <f t="shared" si="60"/>
        <v>0</v>
      </c>
      <c r="P132" s="124">
        <f t="shared" si="61"/>
        <v>-136.29254975926665</v>
      </c>
      <c r="Q132" s="125">
        <f t="shared" si="62"/>
        <v>0.88642287520061114</v>
      </c>
      <c r="R132" s="323"/>
      <c r="S132" s="47">
        <v>0.86458333333333282</v>
      </c>
      <c r="T132" s="120">
        <v>0.88115740740740689</v>
      </c>
      <c r="U132" s="111">
        <v>14.733333333333292</v>
      </c>
      <c r="V132" s="112">
        <v>23.878745978747812</v>
      </c>
      <c r="W132" s="126"/>
      <c r="X132" s="127"/>
      <c r="Y132" s="332"/>
      <c r="Z132" s="333"/>
      <c r="AA132" s="172">
        <f t="shared" si="63"/>
        <v>-408.87764927780017</v>
      </c>
      <c r="AB132" s="110">
        <f t="shared" si="64"/>
        <v>0.88642287520061103</v>
      </c>
      <c r="AC132" s="328"/>
    </row>
    <row r="133" spans="1:29" ht="15.75" customHeight="1">
      <c r="A133" s="358"/>
      <c r="B133" s="100" t="s">
        <v>120</v>
      </c>
      <c r="C133" s="330" t="s">
        <v>154</v>
      </c>
      <c r="D133" s="331"/>
      <c r="E133" s="101">
        <v>25.03</v>
      </c>
      <c r="F133" s="102">
        <v>1326</v>
      </c>
      <c r="G133" s="121">
        <f t="shared" si="65"/>
        <v>33189.78</v>
      </c>
      <c r="H133" s="62"/>
      <c r="I133" s="104">
        <v>5</v>
      </c>
      <c r="J133" s="105">
        <v>3600</v>
      </c>
      <c r="K133" s="106">
        <f t="shared" si="44"/>
        <v>720</v>
      </c>
      <c r="L133" s="118">
        <v>5</v>
      </c>
      <c r="M133" s="105">
        <f t="shared" si="66"/>
        <v>3199.3490736793492</v>
      </c>
      <c r="N133" s="106">
        <f t="shared" si="59"/>
        <v>639.8698147358698</v>
      </c>
      <c r="O133" s="123">
        <f t="shared" si="60"/>
        <v>0</v>
      </c>
      <c r="P133" s="124">
        <f t="shared" si="61"/>
        <v>-80.130185264130205</v>
      </c>
      <c r="Q133" s="125">
        <f t="shared" si="62"/>
        <v>0.88870807602204138</v>
      </c>
      <c r="R133" s="323"/>
      <c r="S133" s="47">
        <v>0.89097222222222172</v>
      </c>
      <c r="T133" s="120">
        <v>0.90824074074074024</v>
      </c>
      <c r="U133" s="111">
        <v>15</v>
      </c>
      <c r="V133" s="112">
        <v>24.867558421345869</v>
      </c>
      <c r="W133" s="126"/>
      <c r="X133" s="127"/>
      <c r="Y133" s="332"/>
      <c r="Z133" s="333"/>
      <c r="AA133" s="172">
        <f t="shared" si="63"/>
        <v>-400.6509263206508</v>
      </c>
      <c r="AB133" s="110">
        <f t="shared" si="64"/>
        <v>0.88870807602204149</v>
      </c>
      <c r="AC133" s="328"/>
    </row>
    <row r="134" spans="1:29" ht="15.75" customHeight="1">
      <c r="A134" s="358"/>
      <c r="B134" s="100" t="s">
        <v>120</v>
      </c>
      <c r="C134" s="330" t="s">
        <v>155</v>
      </c>
      <c r="D134" s="331"/>
      <c r="E134" s="101">
        <v>18.18</v>
      </c>
      <c r="F134" s="102">
        <v>1407</v>
      </c>
      <c r="G134" s="121">
        <f t="shared" si="65"/>
        <v>25579.26</v>
      </c>
      <c r="H134" s="62"/>
      <c r="I134" s="104">
        <v>3</v>
      </c>
      <c r="J134" s="105">
        <v>3000</v>
      </c>
      <c r="K134" s="106">
        <f t="shared" si="44"/>
        <v>1000</v>
      </c>
      <c r="L134" s="118">
        <v>3</v>
      </c>
      <c r="M134" s="105">
        <f t="shared" si="66"/>
        <v>2718.8608929369307</v>
      </c>
      <c r="N134" s="106">
        <f t="shared" si="59"/>
        <v>906.28696431231026</v>
      </c>
      <c r="O134" s="123">
        <f t="shared" si="60"/>
        <v>0</v>
      </c>
      <c r="P134" s="124">
        <f t="shared" si="61"/>
        <v>-93.713035687689739</v>
      </c>
      <c r="Q134" s="125">
        <f t="shared" si="62"/>
        <v>0.90628696431231026</v>
      </c>
      <c r="R134" s="323"/>
      <c r="S134" s="47">
        <v>0.91805555555555507</v>
      </c>
      <c r="T134" s="120">
        <v>0.93960648148148096</v>
      </c>
      <c r="U134" s="111">
        <v>15</v>
      </c>
      <c r="V134" s="112">
        <v>31.0497680184031</v>
      </c>
      <c r="W134" s="126"/>
      <c r="X134" s="127"/>
      <c r="Y134" s="332"/>
      <c r="Z134" s="333"/>
      <c r="AA134" s="172">
        <f t="shared" si="63"/>
        <v>-281.13910706306933</v>
      </c>
      <c r="AB134" s="110">
        <f t="shared" si="64"/>
        <v>0.90628696431231026</v>
      </c>
      <c r="AC134" s="328"/>
    </row>
    <row r="135" spans="1:29" ht="15.75" customHeight="1">
      <c r="A135" s="358"/>
      <c r="B135" s="100" t="s">
        <v>120</v>
      </c>
      <c r="C135" s="330" t="s">
        <v>159</v>
      </c>
      <c r="D135" s="331"/>
      <c r="E135" s="101">
        <v>24.82</v>
      </c>
      <c r="F135" s="102">
        <v>1893</v>
      </c>
      <c r="G135" s="121">
        <f t="shared" si="65"/>
        <v>46984.26</v>
      </c>
      <c r="H135" s="62"/>
      <c r="I135" s="104">
        <v>5</v>
      </c>
      <c r="J135" s="105">
        <v>3600</v>
      </c>
      <c r="K135" s="106">
        <f t="shared" si="44"/>
        <v>720</v>
      </c>
      <c r="L135" s="118">
        <v>5</v>
      </c>
      <c r="M135" s="105">
        <f t="shared" si="66"/>
        <v>3187.5917796373838</v>
      </c>
      <c r="N135" s="106">
        <f t="shared" si="59"/>
        <v>637.5183559274767</v>
      </c>
      <c r="O135" s="123">
        <f t="shared" si="60"/>
        <v>0</v>
      </c>
      <c r="P135" s="124">
        <f t="shared" si="61"/>
        <v>-82.481644072523295</v>
      </c>
      <c r="Q135" s="125">
        <f t="shared" si="62"/>
        <v>0.88544216101038431</v>
      </c>
      <c r="R135" s="323"/>
      <c r="S135" s="47">
        <v>0.94999999999999951</v>
      </c>
      <c r="T135" s="120">
        <v>0.97473379629629586</v>
      </c>
      <c r="U135" s="111">
        <v>14.966666666666715</v>
      </c>
      <c r="V135" s="112">
        <v>35.631915204939041</v>
      </c>
      <c r="W135" s="126"/>
      <c r="X135" s="127"/>
      <c r="Y135" s="332"/>
      <c r="Z135" s="333"/>
      <c r="AA135" s="172">
        <f t="shared" si="63"/>
        <v>-412.40822036261625</v>
      </c>
      <c r="AB135" s="110">
        <f t="shared" si="64"/>
        <v>0.88544216101038442</v>
      </c>
      <c r="AC135" s="328"/>
    </row>
    <row r="136" spans="1:29" ht="15.75" customHeight="1">
      <c r="A136" s="358"/>
      <c r="B136" s="100" t="s">
        <v>120</v>
      </c>
      <c r="C136" s="330" t="s">
        <v>158</v>
      </c>
      <c r="D136" s="331"/>
      <c r="E136" s="101">
        <v>30</v>
      </c>
      <c r="F136" s="102">
        <v>2000</v>
      </c>
      <c r="G136" s="121">
        <f t="shared" si="65"/>
        <v>60000</v>
      </c>
      <c r="H136" s="62"/>
      <c r="I136" s="104">
        <v>4</v>
      </c>
      <c r="J136" s="105">
        <v>3600</v>
      </c>
      <c r="K136" s="106">
        <f t="shared" si="44"/>
        <v>900</v>
      </c>
      <c r="L136" s="118">
        <v>4</v>
      </c>
      <c r="M136" s="105">
        <f t="shared" si="66"/>
        <v>3191.0399999999977</v>
      </c>
      <c r="N136" s="106">
        <f t="shared" si="59"/>
        <v>797.75999999999942</v>
      </c>
      <c r="O136" s="123">
        <f t="shared" si="60"/>
        <v>0</v>
      </c>
      <c r="P136" s="124">
        <f t="shared" si="61"/>
        <v>-102.24000000000058</v>
      </c>
      <c r="Q136" s="125">
        <f t="shared" si="62"/>
        <v>0.88639999999999941</v>
      </c>
      <c r="R136" s="323"/>
      <c r="S136" s="47">
        <v>0.98472222222222172</v>
      </c>
      <c r="T136" s="120">
        <v>1.0108333333333328</v>
      </c>
      <c r="U136" s="111">
        <v>15</v>
      </c>
      <c r="V136" s="112">
        <v>37.605294825511457</v>
      </c>
      <c r="W136" s="126"/>
      <c r="X136" s="127"/>
      <c r="Y136" s="332"/>
      <c r="Z136" s="333"/>
      <c r="AA136" s="172">
        <f t="shared" si="63"/>
        <v>-408.96000000000231</v>
      </c>
      <c r="AB136" s="110">
        <f t="shared" si="64"/>
        <v>0.88639999999999941</v>
      </c>
      <c r="AC136" s="328"/>
    </row>
    <row r="137" spans="1:29" ht="15.75" customHeight="1">
      <c r="A137" s="358"/>
      <c r="B137" s="100" t="s">
        <v>120</v>
      </c>
      <c r="C137" s="330" t="s">
        <v>162</v>
      </c>
      <c r="D137" s="331"/>
      <c r="E137" s="101">
        <v>18.18</v>
      </c>
      <c r="F137" s="102">
        <v>2641</v>
      </c>
      <c r="G137" s="121">
        <f t="shared" si="65"/>
        <v>48013.38</v>
      </c>
      <c r="H137" s="62"/>
      <c r="I137" s="104">
        <v>3</v>
      </c>
      <c r="J137" s="105">
        <v>3600</v>
      </c>
      <c r="K137" s="106">
        <f t="shared" si="44"/>
        <v>1200</v>
      </c>
      <c r="L137" s="118">
        <v>3</v>
      </c>
      <c r="M137" s="105">
        <f t="shared" si="66"/>
        <v>3191.4034037646634</v>
      </c>
      <c r="N137" s="106">
        <f t="shared" si="59"/>
        <v>1063.8011345882212</v>
      </c>
      <c r="O137" s="123">
        <f t="shared" si="60"/>
        <v>0</v>
      </c>
      <c r="P137" s="124">
        <f t="shared" si="61"/>
        <v>-136.1988654117788</v>
      </c>
      <c r="Q137" s="125">
        <f t="shared" si="62"/>
        <v>0.88650094549018432</v>
      </c>
      <c r="R137" s="323"/>
      <c r="S137" s="47">
        <v>1.0208333333333328</v>
      </c>
      <c r="T137" s="120">
        <v>1.0553124999999994</v>
      </c>
      <c r="U137" s="111">
        <v>15</v>
      </c>
      <c r="V137" s="112">
        <v>49.652137305198217</v>
      </c>
      <c r="W137" s="113"/>
      <c r="X137" s="116"/>
      <c r="Y137" s="332"/>
      <c r="Z137" s="333"/>
      <c r="AA137" s="172">
        <f t="shared" si="63"/>
        <v>-408.59659623533662</v>
      </c>
      <c r="AB137" s="110">
        <f t="shared" si="64"/>
        <v>0.88650094549018432</v>
      </c>
      <c r="AC137" s="328"/>
    </row>
    <row r="138" spans="1:29" ht="15.75" customHeight="1">
      <c r="A138" s="358"/>
      <c r="B138" s="100" t="s">
        <v>120</v>
      </c>
      <c r="C138" s="330" t="s">
        <v>157</v>
      </c>
      <c r="D138" s="331"/>
      <c r="E138" s="101">
        <v>16.66</v>
      </c>
      <c r="F138" s="102">
        <v>6146</v>
      </c>
      <c r="G138" s="121">
        <f t="shared" si="65"/>
        <v>102392.36</v>
      </c>
      <c r="H138" s="62"/>
      <c r="I138" s="104">
        <v>5</v>
      </c>
      <c r="J138" s="105">
        <v>3600</v>
      </c>
      <c r="K138" s="106">
        <f t="shared" si="44"/>
        <v>720</v>
      </c>
      <c r="L138" s="118">
        <v>5</v>
      </c>
      <c r="M138" s="105">
        <f t="shared" si="66"/>
        <v>3190.6278973714543</v>
      </c>
      <c r="N138" s="106">
        <f t="shared" si="59"/>
        <v>638.12557947429082</v>
      </c>
      <c r="O138" s="123">
        <f t="shared" si="60"/>
        <v>0</v>
      </c>
      <c r="P138" s="124">
        <f t="shared" si="61"/>
        <v>-81.874420525709183</v>
      </c>
      <c r="Q138" s="125">
        <f t="shared" si="62"/>
        <v>0.88628552704762609</v>
      </c>
      <c r="R138" s="323"/>
      <c r="S138" s="47">
        <v>1.0652777777777773</v>
      </c>
      <c r="T138" s="120">
        <v>1.1455324074074069</v>
      </c>
      <c r="U138" s="111">
        <v>15</v>
      </c>
      <c r="V138" s="112">
        <v>115.57599690762962</v>
      </c>
      <c r="W138" s="126"/>
      <c r="X138" s="127"/>
      <c r="Y138" s="332"/>
      <c r="Z138" s="333"/>
      <c r="AA138" s="172">
        <f t="shared" si="63"/>
        <v>-409.37210262854569</v>
      </c>
      <c r="AB138" s="110">
        <f t="shared" si="64"/>
        <v>0.8862855270476262</v>
      </c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7">AVERAGE(I124:I139)</f>
        <v>3.8</v>
      </c>
      <c r="J140" s="137">
        <f t="shared" si="67"/>
        <v>3520</v>
      </c>
      <c r="K140" s="138">
        <f t="shared" ref="K140" si="68">J140/I140</f>
        <v>926.31578947368428</v>
      </c>
      <c r="L140" s="136">
        <f t="shared" ref="L140:M140" si="69">AVERAGE(L124:L139)</f>
        <v>3.8</v>
      </c>
      <c r="M140" s="137">
        <f t="shared" si="69"/>
        <v>3129.3962003945626</v>
      </c>
      <c r="N140" s="138">
        <f>M140/L140</f>
        <v>823.52531589330601</v>
      </c>
      <c r="O140" s="139">
        <f>L140-I140</f>
        <v>0</v>
      </c>
      <c r="P140" s="140">
        <f>N140-K140</f>
        <v>-102.79047358037826</v>
      </c>
      <c r="Q140" s="141">
        <f>N140/K140</f>
        <v>0.889033011475728</v>
      </c>
      <c r="R140" s="324"/>
      <c r="S140" s="142">
        <v>0.70833333333333337</v>
      </c>
      <c r="T140" s="143">
        <v>1.1455324074074069</v>
      </c>
      <c r="U140" s="144"/>
      <c r="V140" s="166"/>
      <c r="W140" s="167"/>
      <c r="X140" s="138"/>
      <c r="Y140" s="354"/>
      <c r="Z140" s="355"/>
      <c r="AA140" s="174">
        <f>M140-J140</f>
        <v>-390.60379960543742</v>
      </c>
      <c r="AB140" s="141">
        <f>M140/J140</f>
        <v>0.889033011475728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560" priority="1" operator="greaterThan">
      <formula>0</formula>
    </cfRule>
  </conditionalFormatting>
  <conditionalFormatting sqref="P5:P140 AA5:AA140">
    <cfRule type="cellIs" dxfId="559" priority="4" operator="lessThan">
      <formula>0</formula>
    </cfRule>
  </conditionalFormatting>
  <conditionalFormatting sqref="Q5:Q140 AB5:AB140">
    <cfRule type="cellIs" dxfId="558" priority="2" operator="greaterThan">
      <formula>1</formula>
    </cfRule>
    <cfRule type="cellIs" dxfId="557" priority="3" operator="lessThan">
      <formula>0.8</formula>
    </cfRule>
  </conditionalFormatting>
  <conditionalFormatting sqref="AC5:AC6 R5:R140 AC73:AC78">
    <cfRule type="cellIs" dxfId="556" priority="5" operator="lessThan">
      <formula>0.8</formula>
    </cfRule>
  </conditionalFormatting>
  <conditionalFormatting sqref="AC12:AC20">
    <cfRule type="cellIs" dxfId="555" priority="12" operator="lessThan">
      <formula>0.8</formula>
    </cfRule>
  </conditionalFormatting>
  <conditionalFormatting sqref="AC22">
    <cfRule type="cellIs" dxfId="554" priority="11" operator="lessThan">
      <formula>0.8</formula>
    </cfRule>
  </conditionalFormatting>
  <conditionalFormatting sqref="AC39">
    <cfRule type="cellIs" dxfId="553" priority="7" operator="lessThan">
      <formula>0.8</formula>
    </cfRule>
  </conditionalFormatting>
  <conditionalFormatting sqref="AC56:AC61">
    <cfRule type="cellIs" dxfId="552" priority="6" operator="lessThan">
      <formula>0.8</formula>
    </cfRule>
  </conditionalFormatting>
  <conditionalFormatting sqref="AC90">
    <cfRule type="cellIs" dxfId="551" priority="10" operator="lessThan">
      <formula>0.8</formula>
    </cfRule>
  </conditionalFormatting>
  <conditionalFormatting sqref="AC107">
    <cfRule type="cellIs" dxfId="550" priority="9" operator="lessThan">
      <formula>0.8</formula>
    </cfRule>
  </conditionalFormatting>
  <conditionalFormatting sqref="AC124:AC129">
    <cfRule type="cellIs" dxfId="549" priority="8" operator="lessThan">
      <formula>0.8</formula>
    </cfRule>
  </conditionalFormatting>
  <dataValidations count="1">
    <dataValidation type="list" allowBlank="1" showInputMessage="1" showErrorMessage="1" sqref="Y5:Z140" xr:uid="{34AD4F9D-7BA1-4BD2-9CD4-3A5E8A105CBD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16E82-A956-4676-9F3F-22EFED963A5E}">
  <sheetPr codeName="工作表4">
    <tabColor theme="8" tint="0.59999389629810485"/>
    <pageSetUpPr fitToPage="1"/>
  </sheetPr>
  <dimension ref="A1:AG171"/>
  <sheetViews>
    <sheetView zoomScale="85" zoomScaleNormal="85" workbookViewId="0">
      <pane ySplit="4" topLeftCell="A5" activePane="bottomLeft" state="frozen"/>
      <selection pane="bottomLeft" activeCell="L43" sqref="L43"/>
      <selection activeCell="L43" sqref="L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SUM(F5:F157)</f>
        <v>107174</v>
      </c>
      <c r="E1" s="88" t="s">
        <v>4</v>
      </c>
      <c r="F1" s="89">
        <f>SUM(G5:G157)</f>
        <v>4746925.5399999991</v>
      </c>
      <c r="G1" s="90" t="s">
        <v>85</v>
      </c>
      <c r="H1" s="91">
        <f>L21+L38+L55+L72+L89+L106+L123+L140+L157</f>
        <v>154.9047619047619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46197</v>
      </c>
      <c r="B2" s="295"/>
      <c r="C2" s="92" t="s">
        <v>41</v>
      </c>
      <c r="D2" s="93">
        <f>AVERAGE(N21,N38,N55,N72,N89,N106,N123,N140,N157)</f>
        <v>179.11933586733483</v>
      </c>
      <c r="E2" s="93" t="s">
        <v>92</v>
      </c>
      <c r="F2" s="94">
        <f>F1/D1</f>
        <v>44.291764233862679</v>
      </c>
      <c r="G2" s="95" t="s">
        <v>93</v>
      </c>
      <c r="H2" s="96">
        <f>COUNT(H5:H157)</f>
        <v>3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SUM(Y21,Y38,Y55,Y72,Y89,Y106,Y123,Y140,Y157)</f>
        <v>0</v>
      </c>
      <c r="Z2" s="193">
        <f>SUM(Z21,Z38,Z55,Z72,Z89,Z106,Z123,Z140,Z157)</f>
        <v>0</v>
      </c>
      <c r="AA2" s="363"/>
      <c r="AB2" s="364"/>
      <c r="AC2" s="201">
        <f>SUM(AC21,AC38,AC55,AC72,AC89,AC106,AC123,AC140,AC157)</f>
        <v>0</v>
      </c>
      <c r="AD2" s="202">
        <f>SUM(AD21,AD38,AD55,AD72,AD89,AD106,AD123,AD140,AD157)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187</v>
      </c>
      <c r="C5" s="367" t="s">
        <v>188</v>
      </c>
      <c r="D5" s="367"/>
      <c r="E5" s="147">
        <v>56.43</v>
      </c>
      <c r="F5" s="151">
        <v>5525</v>
      </c>
      <c r="G5" s="148">
        <f t="shared" ref="G5:G10" si="0">E5*F5</f>
        <v>311775.75</v>
      </c>
      <c r="H5" s="149"/>
      <c r="I5" s="150">
        <v>24</v>
      </c>
      <c r="J5" s="151">
        <v>2000</v>
      </c>
      <c r="K5" s="152">
        <f>J5/I5</f>
        <v>83.333333333333329</v>
      </c>
      <c r="L5" s="107">
        <v>24</v>
      </c>
      <c r="M5" s="151">
        <f t="shared" ref="M5:M10" si="1">F5/V5*60</f>
        <v>1793.2740741931821</v>
      </c>
      <c r="N5" s="152">
        <f t="shared" ref="N5:N10" si="2">M5/L5</f>
        <v>74.719753091382586</v>
      </c>
      <c r="O5" s="154">
        <f t="shared" ref="O5:O10" si="3">L5-I5</f>
        <v>0</v>
      </c>
      <c r="P5" s="155">
        <f t="shared" ref="P5:P10" si="4">N5-K5</f>
        <v>-8.6135802419507428</v>
      </c>
      <c r="Q5" s="156">
        <f t="shared" ref="Q5:Q10" si="5">N5/K5</f>
        <v>0.89663703709659104</v>
      </c>
      <c r="R5" s="322">
        <f>Q21</f>
        <v>0.90685061576985937</v>
      </c>
      <c r="S5" s="157">
        <v>0.16666666666666666</v>
      </c>
      <c r="T5" s="158">
        <v>0.29503472222222221</v>
      </c>
      <c r="U5" s="159"/>
      <c r="V5" s="160">
        <v>184.85740956755106</v>
      </c>
      <c r="W5" s="181"/>
      <c r="X5" s="152"/>
      <c r="Y5" s="12"/>
      <c r="Z5" s="198"/>
      <c r="AA5" s="325"/>
      <c r="AB5" s="326"/>
      <c r="AC5" s="12"/>
      <c r="AD5" s="198"/>
      <c r="AE5" s="178">
        <f t="shared" ref="AE5:AE10" si="6">M5-J5</f>
        <v>-206.72592580681794</v>
      </c>
      <c r="AF5" s="132">
        <f t="shared" ref="AF5:AF10" si="7">M5/J5</f>
        <v>0.89663703709659104</v>
      </c>
      <c r="AG5" s="368">
        <f>AF21</f>
        <v>0.93276063336328396</v>
      </c>
    </row>
    <row r="6" spans="1:33" ht="15.75" customHeight="1">
      <c r="A6" s="318"/>
      <c r="B6" s="100" t="s">
        <v>189</v>
      </c>
      <c r="C6" s="371" t="s">
        <v>190</v>
      </c>
      <c r="D6" s="371"/>
      <c r="E6" s="101">
        <v>77.349999999999994</v>
      </c>
      <c r="F6" s="102">
        <v>1153</v>
      </c>
      <c r="G6" s="103">
        <f t="shared" si="0"/>
        <v>89184.549999999988</v>
      </c>
      <c r="H6" s="26"/>
      <c r="I6" s="104">
        <v>25</v>
      </c>
      <c r="J6" s="105">
        <v>2000</v>
      </c>
      <c r="K6" s="106">
        <f t="shared" ref="K6:K45" si="8">J6/I6</f>
        <v>80</v>
      </c>
      <c r="L6" s="107">
        <v>25</v>
      </c>
      <c r="M6" s="105">
        <f t="shared" si="1"/>
        <v>1788.0323683027764</v>
      </c>
      <c r="N6" s="106">
        <f t="shared" si="2"/>
        <v>71.521294732111059</v>
      </c>
      <c r="O6" s="108">
        <f t="shared" si="3"/>
        <v>0</v>
      </c>
      <c r="P6" s="109">
        <f t="shared" si="4"/>
        <v>-8.478705267888941</v>
      </c>
      <c r="Q6" s="110">
        <f t="shared" si="5"/>
        <v>0.89401618415138828</v>
      </c>
      <c r="R6" s="323"/>
      <c r="S6" s="47">
        <v>0.29791666666666661</v>
      </c>
      <c r="T6" s="48">
        <v>0.32478009259259255</v>
      </c>
      <c r="U6" s="111">
        <v>5</v>
      </c>
      <c r="V6" s="112">
        <v>38.690574749307565</v>
      </c>
      <c r="W6" s="113"/>
      <c r="X6" s="116"/>
      <c r="Y6" s="12"/>
      <c r="Z6" s="198"/>
      <c r="AA6" s="332"/>
      <c r="AB6" s="333"/>
      <c r="AC6" s="12"/>
      <c r="AD6" s="198"/>
      <c r="AE6" s="117">
        <f t="shared" si="6"/>
        <v>-211.96763169722362</v>
      </c>
      <c r="AF6" s="110">
        <f t="shared" si="7"/>
        <v>0.89401618415138817</v>
      </c>
      <c r="AG6" s="369"/>
    </row>
    <row r="7" spans="1:33" ht="15.75" customHeight="1">
      <c r="A7" s="318"/>
      <c r="B7" s="100" t="s">
        <v>189</v>
      </c>
      <c r="C7" s="371" t="s">
        <v>191</v>
      </c>
      <c r="D7" s="371"/>
      <c r="E7" s="101">
        <v>59.34</v>
      </c>
      <c r="F7" s="102">
        <v>1480</v>
      </c>
      <c r="G7" s="103">
        <f t="shared" si="0"/>
        <v>87823.200000000012</v>
      </c>
      <c r="H7" s="26"/>
      <c r="I7" s="104">
        <v>23</v>
      </c>
      <c r="J7" s="105">
        <v>2000</v>
      </c>
      <c r="K7" s="106">
        <f t="shared" si="8"/>
        <v>86.956521739130437</v>
      </c>
      <c r="L7" s="107">
        <v>23</v>
      </c>
      <c r="M7" s="105">
        <f t="shared" si="1"/>
        <v>1791.4903867752421</v>
      </c>
      <c r="N7" s="106">
        <f t="shared" si="2"/>
        <v>77.890886381532269</v>
      </c>
      <c r="O7" s="108">
        <f t="shared" si="3"/>
        <v>0</v>
      </c>
      <c r="P7" s="109">
        <f t="shared" si="4"/>
        <v>-9.0656353575981683</v>
      </c>
      <c r="Q7" s="110">
        <f t="shared" si="5"/>
        <v>0.89574519338762104</v>
      </c>
      <c r="R7" s="323"/>
      <c r="S7" s="47">
        <v>0.32777777777777772</v>
      </c>
      <c r="T7" s="48">
        <v>0.36219907407407403</v>
      </c>
      <c r="U7" s="111">
        <v>5</v>
      </c>
      <c r="V7" s="112">
        <v>49.567667599848932</v>
      </c>
      <c r="W7" s="113"/>
      <c r="X7" s="116"/>
      <c r="Y7" s="12"/>
      <c r="Z7" s="198"/>
      <c r="AA7" s="332"/>
      <c r="AB7" s="333"/>
      <c r="AC7" s="12"/>
      <c r="AD7" s="198"/>
      <c r="AE7" s="117">
        <f t="shared" si="6"/>
        <v>-208.50961322475791</v>
      </c>
      <c r="AF7" s="110">
        <f t="shared" si="7"/>
        <v>0.89574519338762104</v>
      </c>
      <c r="AG7" s="369"/>
    </row>
    <row r="8" spans="1:33" ht="15.75" customHeight="1">
      <c r="A8" s="318"/>
      <c r="B8" s="100" t="s">
        <v>189</v>
      </c>
      <c r="C8" s="371" t="s">
        <v>192</v>
      </c>
      <c r="D8" s="371"/>
      <c r="E8" s="101">
        <v>77.34</v>
      </c>
      <c r="F8" s="102">
        <v>2226</v>
      </c>
      <c r="G8" s="103">
        <f t="shared" si="0"/>
        <v>172158.84</v>
      </c>
      <c r="H8" s="26"/>
      <c r="I8" s="104">
        <v>23</v>
      </c>
      <c r="J8" s="105">
        <v>2000</v>
      </c>
      <c r="K8" s="106">
        <f t="shared" si="8"/>
        <v>86.956521739130437</v>
      </c>
      <c r="L8" s="107">
        <v>23</v>
      </c>
      <c r="M8" s="105">
        <f t="shared" si="1"/>
        <v>1794.6192297084642</v>
      </c>
      <c r="N8" s="106">
        <f t="shared" si="2"/>
        <v>78.026923030802791</v>
      </c>
      <c r="O8" s="108">
        <f t="shared" si="3"/>
        <v>0</v>
      </c>
      <c r="P8" s="109">
        <f t="shared" si="4"/>
        <v>-8.9295987083276458</v>
      </c>
      <c r="Q8" s="110">
        <f t="shared" si="5"/>
        <v>0.89730961485423211</v>
      </c>
      <c r="R8" s="323"/>
      <c r="S8" s="47">
        <v>0.36597222222222214</v>
      </c>
      <c r="T8" s="48">
        <v>0.41765046296296288</v>
      </c>
      <c r="U8" s="111">
        <v>5.4333333333332767</v>
      </c>
      <c r="V8" s="112">
        <v>74.422472349021248</v>
      </c>
      <c r="W8" s="113"/>
      <c r="X8" s="116"/>
      <c r="Y8" s="12"/>
      <c r="Z8" s="198"/>
      <c r="AA8" s="332"/>
      <c r="AB8" s="333"/>
      <c r="AC8" s="12"/>
      <c r="AD8" s="198"/>
      <c r="AE8" s="117">
        <f t="shared" si="6"/>
        <v>-205.38077029153578</v>
      </c>
      <c r="AF8" s="110">
        <f t="shared" si="7"/>
        <v>0.89730961485423211</v>
      </c>
      <c r="AG8" s="369"/>
    </row>
    <row r="9" spans="1:33" ht="15.75" customHeight="1">
      <c r="A9" s="318"/>
      <c r="B9" s="100" t="s">
        <v>201</v>
      </c>
      <c r="C9" s="371" t="s">
        <v>202</v>
      </c>
      <c r="D9" s="371"/>
      <c r="E9" s="101">
        <v>29.97</v>
      </c>
      <c r="F9" s="102">
        <v>2149</v>
      </c>
      <c r="G9" s="103">
        <f t="shared" si="0"/>
        <v>64405.53</v>
      </c>
      <c r="H9" s="13"/>
      <c r="I9" s="104">
        <v>21</v>
      </c>
      <c r="J9" s="105">
        <v>2790</v>
      </c>
      <c r="K9" s="106">
        <f t="shared" si="8"/>
        <v>132.85714285714286</v>
      </c>
      <c r="L9" s="107">
        <v>25</v>
      </c>
      <c r="M9" s="105">
        <f t="shared" si="1"/>
        <v>2964.9807692307691</v>
      </c>
      <c r="N9" s="106">
        <f t="shared" si="2"/>
        <v>118.59923076923076</v>
      </c>
      <c r="O9" s="108">
        <f t="shared" si="3"/>
        <v>4</v>
      </c>
      <c r="P9" s="109">
        <f t="shared" si="4"/>
        <v>-14.257912087912104</v>
      </c>
      <c r="Q9" s="110">
        <f t="shared" si="5"/>
        <v>0.89268238213399498</v>
      </c>
      <c r="R9" s="323"/>
      <c r="S9" s="47">
        <v>0.42083333333333323</v>
      </c>
      <c r="T9" s="48">
        <v>0.45103009259259247</v>
      </c>
      <c r="U9" s="111">
        <v>4.5833333333333037</v>
      </c>
      <c r="V9" s="112">
        <v>43.487634502753295</v>
      </c>
      <c r="W9" s="113">
        <v>0.45103009259259247</v>
      </c>
      <c r="X9" s="116">
        <v>0.49027777777777765</v>
      </c>
      <c r="Y9" s="12"/>
      <c r="Z9" s="198"/>
      <c r="AA9" s="332"/>
      <c r="AB9" s="333"/>
      <c r="AC9" s="12"/>
      <c r="AD9" s="198"/>
      <c r="AE9" s="117">
        <f t="shared" si="6"/>
        <v>174.98076923076906</v>
      </c>
      <c r="AF9" s="110">
        <f t="shared" si="7"/>
        <v>1.0627171215880893</v>
      </c>
      <c r="AG9" s="369"/>
    </row>
    <row r="10" spans="1:33" ht="15.75" customHeight="1">
      <c r="A10" s="318"/>
      <c r="B10" s="100" t="s">
        <v>189</v>
      </c>
      <c r="C10" s="371" t="s">
        <v>193</v>
      </c>
      <c r="D10" s="371"/>
      <c r="E10" s="101">
        <v>59.52</v>
      </c>
      <c r="F10" s="102">
        <v>4582</v>
      </c>
      <c r="G10" s="121">
        <f t="shared" si="0"/>
        <v>272720.64000000001</v>
      </c>
      <c r="H10" s="122"/>
      <c r="I10" s="104">
        <v>24</v>
      </c>
      <c r="J10" s="105">
        <v>2000</v>
      </c>
      <c r="K10" s="106">
        <f t="shared" si="8"/>
        <v>83.333333333333329</v>
      </c>
      <c r="L10" s="107">
        <v>24</v>
      </c>
      <c r="M10" s="105">
        <f t="shared" si="1"/>
        <v>1797.6116725059678</v>
      </c>
      <c r="N10" s="106">
        <f t="shared" si="2"/>
        <v>74.900486354415321</v>
      </c>
      <c r="O10" s="108">
        <f t="shared" si="3"/>
        <v>0</v>
      </c>
      <c r="P10" s="109">
        <f t="shared" si="4"/>
        <v>-8.4328469789180076</v>
      </c>
      <c r="Q10" s="110">
        <f t="shared" si="5"/>
        <v>0.89880583625298394</v>
      </c>
      <c r="R10" s="323"/>
      <c r="S10" s="47">
        <v>0.49027777777777765</v>
      </c>
      <c r="T10" s="120">
        <v>0.59648148148148139</v>
      </c>
      <c r="U10" s="111">
        <v>56.516666666666652</v>
      </c>
      <c r="V10" s="112">
        <v>152.93625659247454</v>
      </c>
      <c r="W10" s="113"/>
      <c r="X10" s="116"/>
      <c r="Y10" s="12"/>
      <c r="Z10" s="198"/>
      <c r="AA10" s="332"/>
      <c r="AB10" s="333"/>
      <c r="AC10" s="12"/>
      <c r="AD10" s="198"/>
      <c r="AE10" s="117">
        <f t="shared" si="6"/>
        <v>-202.38832749403218</v>
      </c>
      <c r="AF10" s="110">
        <f t="shared" si="7"/>
        <v>0.89880583625298394</v>
      </c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9">AVERAGE(I5:I20)</f>
        <v>23.333333333333332</v>
      </c>
      <c r="J21" s="137">
        <f t="shared" si="9"/>
        <v>2131.6666666666665</v>
      </c>
      <c r="K21" s="138">
        <f t="shared" ref="K21" si="10">J21/I21</f>
        <v>91.357142857142861</v>
      </c>
      <c r="L21" s="136">
        <f t="shared" ref="L21:M21" si="11">AVERAGE(L5:L20)</f>
        <v>24</v>
      </c>
      <c r="M21" s="137">
        <f t="shared" si="11"/>
        <v>1988.3347501194003</v>
      </c>
      <c r="N21" s="138">
        <f t="shared" ref="N21:N27" si="12">M21/L21</f>
        <v>82.847281254975016</v>
      </c>
      <c r="O21" s="139">
        <f t="shared" ref="O21:O27" si="13">L21-I21</f>
        <v>0.66666666666666785</v>
      </c>
      <c r="P21" s="140">
        <f t="shared" ref="P21:P27" si="14">N21-K21</f>
        <v>-8.5098616021678453</v>
      </c>
      <c r="Q21" s="141">
        <f t="shared" ref="Q21:Q27" si="15">N21/K21</f>
        <v>0.90685061576985937</v>
      </c>
      <c r="R21" s="324"/>
      <c r="S21" s="142">
        <v>0.16666666666666666</v>
      </c>
      <c r="T21" s="143">
        <v>0.59648148148148139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0</v>
      </c>
      <c r="AD21" s="180">
        <f>SUM(AD5:AD20)</f>
        <v>0</v>
      </c>
      <c r="AE21" s="168">
        <f t="shared" ref="AE21:AE27" si="16">M21-J21</f>
        <v>-143.33191654726625</v>
      </c>
      <c r="AF21" s="141">
        <f t="shared" ref="AF21:AF27" si="17">M21/J21</f>
        <v>0.93276063336328396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3015</v>
      </c>
      <c r="G22" s="148">
        <f t="shared" ref="G22:G27" si="18">E22*F22</f>
        <v>109896.75000000001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7" si="19">F22/V22*60</f>
        <v>1897.215871042494</v>
      </c>
      <c r="N22" s="152">
        <f t="shared" si="12"/>
        <v>94.860793552124704</v>
      </c>
      <c r="O22" s="154">
        <f t="shared" si="13"/>
        <v>0</v>
      </c>
      <c r="P22" s="155">
        <f t="shared" si="14"/>
        <v>-10.139206447875296</v>
      </c>
      <c r="Q22" s="156">
        <f t="shared" si="15"/>
        <v>0.90343612906785431</v>
      </c>
      <c r="R22" s="322">
        <f>Q38</f>
        <v>0.90034531809680451</v>
      </c>
      <c r="S22" s="157">
        <v>0.16666666666666666</v>
      </c>
      <c r="T22" s="158">
        <v>0.23288194444444443</v>
      </c>
      <c r="U22" s="159"/>
      <c r="V22" s="160">
        <v>95.350245989982128</v>
      </c>
      <c r="W22" s="97"/>
      <c r="X22" s="98"/>
      <c r="Y22" s="12"/>
      <c r="Z22" s="198"/>
      <c r="AA22" s="325"/>
      <c r="AB22" s="326"/>
      <c r="AC22" s="12"/>
      <c r="AD22" s="198"/>
      <c r="AE22" s="115">
        <f t="shared" si="16"/>
        <v>-202.78412895750603</v>
      </c>
      <c r="AF22" s="156">
        <f t="shared" si="17"/>
        <v>0.90343612906785431</v>
      </c>
      <c r="AG22" s="376">
        <f>AF38</f>
        <v>0.90034531809680451</v>
      </c>
    </row>
    <row r="23" spans="1:33" ht="15.75" customHeight="1">
      <c r="A23" s="357"/>
      <c r="B23" s="163" t="s">
        <v>185</v>
      </c>
      <c r="C23" s="330" t="s">
        <v>197</v>
      </c>
      <c r="D23" s="331"/>
      <c r="E23" s="101">
        <v>31.72</v>
      </c>
      <c r="F23" s="111">
        <v>1805</v>
      </c>
      <c r="G23" s="103">
        <f t="shared" si="18"/>
        <v>57254.6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1800.0072198559133</v>
      </c>
      <c r="N23" s="106">
        <f t="shared" si="12"/>
        <v>81.818509993450604</v>
      </c>
      <c r="O23" s="108">
        <f t="shared" si="13"/>
        <v>0</v>
      </c>
      <c r="P23" s="109">
        <f t="shared" si="14"/>
        <v>-9.0905809156403024</v>
      </c>
      <c r="Q23" s="110">
        <f t="shared" si="15"/>
        <v>0.90000360992795669</v>
      </c>
      <c r="R23" s="323"/>
      <c r="S23" s="47">
        <v>0.2361111111111111</v>
      </c>
      <c r="T23" s="48">
        <v>0.27788194444444442</v>
      </c>
      <c r="U23" s="111">
        <v>4.6500000000000075</v>
      </c>
      <c r="V23" s="112">
        <v>60.166425337265693</v>
      </c>
      <c r="W23" s="113"/>
      <c r="X23" s="116"/>
      <c r="Y23" s="12"/>
      <c r="Z23" s="198"/>
      <c r="AA23" s="332"/>
      <c r="AB23" s="333"/>
      <c r="AC23" s="12"/>
      <c r="AD23" s="198"/>
      <c r="AE23" s="117">
        <f t="shared" si="16"/>
        <v>-199.99278014408674</v>
      </c>
      <c r="AF23" s="110">
        <f t="shared" si="17"/>
        <v>0.90000360992795658</v>
      </c>
      <c r="AG23" s="369"/>
    </row>
    <row r="24" spans="1:33" ht="15.75" customHeight="1">
      <c r="A24" s="357"/>
      <c r="B24" s="163" t="s">
        <v>185</v>
      </c>
      <c r="C24" s="330" t="s">
        <v>198</v>
      </c>
      <c r="D24" s="331"/>
      <c r="E24" s="101">
        <v>34.79</v>
      </c>
      <c r="F24" s="111">
        <v>1929</v>
      </c>
      <c r="G24" s="103">
        <f t="shared" si="18"/>
        <v>67109.91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1803.6362389262622</v>
      </c>
      <c r="N24" s="106">
        <f t="shared" si="12"/>
        <v>163.96693081147839</v>
      </c>
      <c r="O24" s="108">
        <f t="shared" si="13"/>
        <v>0</v>
      </c>
      <c r="P24" s="109">
        <f t="shared" si="14"/>
        <v>-17.851251006703421</v>
      </c>
      <c r="Q24" s="110">
        <f t="shared" si="15"/>
        <v>0.90181811946313117</v>
      </c>
      <c r="R24" s="323"/>
      <c r="S24" s="47">
        <v>0.28125</v>
      </c>
      <c r="T24" s="48">
        <v>0.32581018518518517</v>
      </c>
      <c r="U24" s="111">
        <v>4.8500000000000387</v>
      </c>
      <c r="V24" s="112">
        <v>64.170367340202787</v>
      </c>
      <c r="W24" s="113"/>
      <c r="X24" s="116"/>
      <c r="Y24" s="12"/>
      <c r="Z24" s="198"/>
      <c r="AA24" s="332"/>
      <c r="AB24" s="333"/>
      <c r="AC24" s="12"/>
      <c r="AD24" s="198"/>
      <c r="AE24" s="117">
        <f t="shared" si="16"/>
        <v>-196.36376107373781</v>
      </c>
      <c r="AF24" s="110">
        <f t="shared" si="17"/>
        <v>0.90181811946313106</v>
      </c>
      <c r="AG24" s="369"/>
    </row>
    <row r="25" spans="1:33" ht="15.75" customHeight="1">
      <c r="A25" s="357"/>
      <c r="B25" s="163" t="s">
        <v>185</v>
      </c>
      <c r="C25" s="330" t="s">
        <v>199</v>
      </c>
      <c r="D25" s="331"/>
      <c r="E25" s="101">
        <v>33.200000000000003</v>
      </c>
      <c r="F25" s="111">
        <v>3010</v>
      </c>
      <c r="G25" s="103">
        <f t="shared" si="18"/>
        <v>99932.000000000015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1804.6739328160652</v>
      </c>
      <c r="N25" s="106">
        <f t="shared" si="12"/>
        <v>164.06126661964228</v>
      </c>
      <c r="O25" s="108">
        <f t="shared" si="13"/>
        <v>0</v>
      </c>
      <c r="P25" s="109">
        <f t="shared" si="14"/>
        <v>-17.756915198539531</v>
      </c>
      <c r="Q25" s="110">
        <f t="shared" si="15"/>
        <v>0.90233696640803263</v>
      </c>
      <c r="R25" s="323"/>
      <c r="S25" s="47">
        <v>0.32916666666666666</v>
      </c>
      <c r="T25" s="48">
        <v>0.3986574074074074</v>
      </c>
      <c r="U25" s="111">
        <v>4.8333333333333428</v>
      </c>
      <c r="V25" s="112">
        <v>100.07347959982253</v>
      </c>
      <c r="W25" s="113"/>
      <c r="X25" s="116"/>
      <c r="Y25" s="12"/>
      <c r="Z25" s="198"/>
      <c r="AA25" s="332"/>
      <c r="AB25" s="333"/>
      <c r="AC25" s="12"/>
      <c r="AD25" s="198"/>
      <c r="AE25" s="117">
        <f t="shared" si="16"/>
        <v>-195.32606718393481</v>
      </c>
      <c r="AF25" s="110">
        <f t="shared" si="17"/>
        <v>0.90233696640803263</v>
      </c>
      <c r="AG25" s="369"/>
    </row>
    <row r="26" spans="1:33" ht="15.75" customHeight="1">
      <c r="A26" s="358"/>
      <c r="B26" s="163" t="s">
        <v>185</v>
      </c>
      <c r="C26" s="330" t="s">
        <v>200</v>
      </c>
      <c r="D26" s="331"/>
      <c r="E26" s="101">
        <v>51.44</v>
      </c>
      <c r="F26" s="111">
        <v>3432</v>
      </c>
      <c r="G26" s="103">
        <f t="shared" si="18"/>
        <v>176542.07999999999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1786.6411283493644</v>
      </c>
      <c r="N26" s="106">
        <f t="shared" si="12"/>
        <v>94.033743597334976</v>
      </c>
      <c r="O26" s="108">
        <f t="shared" si="13"/>
        <v>0</v>
      </c>
      <c r="P26" s="109">
        <f t="shared" si="14"/>
        <v>-11.22941429740186</v>
      </c>
      <c r="Q26" s="110">
        <f t="shared" si="15"/>
        <v>0.89332056417468231</v>
      </c>
      <c r="R26" s="323"/>
      <c r="S26" s="47">
        <v>0.40208333333333335</v>
      </c>
      <c r="T26" s="48">
        <v>0.48211805555555554</v>
      </c>
      <c r="U26" s="111">
        <v>4.9333333333333584</v>
      </c>
      <c r="V26" s="112">
        <v>115.25537878457138</v>
      </c>
      <c r="W26" s="113">
        <v>0.48211805555555554</v>
      </c>
      <c r="X26" s="116">
        <v>0.52152777777777781</v>
      </c>
      <c r="Y26" s="12"/>
      <c r="Z26" s="198"/>
      <c r="AA26" s="332"/>
      <c r="AB26" s="333"/>
      <c r="AC26" s="12"/>
      <c r="AD26" s="198"/>
      <c r="AE26" s="117">
        <f t="shared" si="16"/>
        <v>-213.35887165063559</v>
      </c>
      <c r="AF26" s="110">
        <f t="shared" si="17"/>
        <v>0.8933205641746822</v>
      </c>
      <c r="AG26" s="369"/>
    </row>
    <row r="27" spans="1:33" ht="15.75" customHeight="1">
      <c r="A27" s="358"/>
      <c r="B27" s="163" t="s">
        <v>185</v>
      </c>
      <c r="C27" s="330" t="s">
        <v>186</v>
      </c>
      <c r="D27" s="331"/>
      <c r="E27" s="101">
        <v>19.7</v>
      </c>
      <c r="F27" s="111">
        <v>1935</v>
      </c>
      <c r="G27" s="121">
        <f t="shared" si="18"/>
        <v>38119.5</v>
      </c>
      <c r="H27" s="122"/>
      <c r="I27" s="107">
        <v>13</v>
      </c>
      <c r="J27" s="105">
        <v>1200</v>
      </c>
      <c r="K27" s="106">
        <f t="shared" si="8"/>
        <v>92.307692307692307</v>
      </c>
      <c r="L27" s="107">
        <v>13</v>
      </c>
      <c r="M27" s="105">
        <f t="shared" si="19"/>
        <v>1081.7277035037928</v>
      </c>
      <c r="N27" s="106">
        <f t="shared" si="12"/>
        <v>83.209823346445603</v>
      </c>
      <c r="O27" s="108">
        <f t="shared" si="13"/>
        <v>0</v>
      </c>
      <c r="P27" s="109">
        <f t="shared" si="14"/>
        <v>-9.0978689612467036</v>
      </c>
      <c r="Q27" s="110">
        <f t="shared" si="15"/>
        <v>0.90143975291982736</v>
      </c>
      <c r="R27" s="323"/>
      <c r="S27" s="47">
        <v>0.52152777777777781</v>
      </c>
      <c r="T27" s="120">
        <v>0.59605324074074073</v>
      </c>
      <c r="U27" s="111">
        <v>56.750000000000078</v>
      </c>
      <c r="V27" s="112">
        <v>107.32830417853205</v>
      </c>
      <c r="W27" s="113"/>
      <c r="X27" s="116"/>
      <c r="Y27" s="12"/>
      <c r="Z27" s="198"/>
      <c r="AA27" s="332"/>
      <c r="AB27" s="333"/>
      <c r="AC27" s="12"/>
      <c r="AD27" s="198"/>
      <c r="AE27" s="117">
        <f t="shared" si="16"/>
        <v>-118.27229649620722</v>
      </c>
      <c r="AF27" s="110">
        <f t="shared" si="17"/>
        <v>0.90143975291982736</v>
      </c>
      <c r="AG27" s="369"/>
    </row>
    <row r="28" spans="1:33" ht="15.75" customHeight="1">
      <c r="A28" s="358"/>
      <c r="B28" s="163"/>
      <c r="C28" s="330"/>
      <c r="D28" s="33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12"/>
      <c r="Z28" s="198"/>
      <c r="AA28" s="332"/>
      <c r="AB28" s="333"/>
      <c r="AC28" s="12"/>
      <c r="AD28" s="198"/>
      <c r="AE28" s="117"/>
      <c r="AF28" s="110"/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20">AVERAGE(I22:I37)</f>
        <v>16</v>
      </c>
      <c r="J38" s="137">
        <f t="shared" si="20"/>
        <v>1883.3333333333333</v>
      </c>
      <c r="K38" s="138">
        <f t="shared" ref="K38" si="21">J38/I38</f>
        <v>117.70833333333333</v>
      </c>
      <c r="L38" s="136">
        <f t="shared" ref="L38:M38" si="22">AVERAGE(L22:L37)</f>
        <v>16</v>
      </c>
      <c r="M38" s="137">
        <f t="shared" si="22"/>
        <v>1695.6503490823152</v>
      </c>
      <c r="N38" s="138">
        <f t="shared" ref="N38:N45" si="23">M38/L38</f>
        <v>105.9781468176447</v>
      </c>
      <c r="O38" s="139">
        <f t="shared" ref="O38:O45" si="24">L38-I38</f>
        <v>0</v>
      </c>
      <c r="P38" s="140">
        <f t="shared" ref="P38:P45" si="25">N38-K38</f>
        <v>-11.730186515688629</v>
      </c>
      <c r="Q38" s="141">
        <f t="shared" ref="Q38:Q45" si="26">N38/K38</f>
        <v>0.90034531809680451</v>
      </c>
      <c r="R38" s="324"/>
      <c r="S38" s="142">
        <v>0.16666666666666666</v>
      </c>
      <c r="T38" s="143">
        <v>0.59605324074074073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0</v>
      </c>
      <c r="AD38" s="180">
        <f>SUM(AD22:AD37)</f>
        <v>0</v>
      </c>
      <c r="AE38" s="168">
        <f t="shared" ref="AE38:AE45" si="27">M38-J38</f>
        <v>-187.68298425101807</v>
      </c>
      <c r="AF38" s="141">
        <f t="shared" ref="AF38:AF45" si="28">M38/J38</f>
        <v>0.90034531809680451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1824</v>
      </c>
      <c r="G39" s="148">
        <f t="shared" ref="G39:G45" si="29">E39*F39</f>
        <v>35932.799999999996</v>
      </c>
      <c r="H39" s="149">
        <v>2</v>
      </c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5" si="30">F39/V39*60</f>
        <v>1081.7277035037928</v>
      </c>
      <c r="N39" s="152">
        <f t="shared" si="23"/>
        <v>83.209823346445603</v>
      </c>
      <c r="O39" s="154">
        <f t="shared" si="24"/>
        <v>0</v>
      </c>
      <c r="P39" s="155">
        <f t="shared" si="25"/>
        <v>-9.0978689612467036</v>
      </c>
      <c r="Q39" s="156">
        <f t="shared" si="26"/>
        <v>0.90143975291982736</v>
      </c>
      <c r="R39" s="322">
        <f>Q55</f>
        <v>0.89578042448774375</v>
      </c>
      <c r="S39" s="157">
        <v>0.16666666666666666</v>
      </c>
      <c r="T39" s="158">
        <v>0.23692129629629627</v>
      </c>
      <c r="U39" s="159"/>
      <c r="V39" s="160">
        <v>101.17148672953098</v>
      </c>
      <c r="W39" s="158"/>
      <c r="X39" s="169"/>
      <c r="Y39" s="12"/>
      <c r="Z39" s="198"/>
      <c r="AA39" s="325"/>
      <c r="AB39" s="326"/>
      <c r="AC39" s="12"/>
      <c r="AD39" s="198"/>
      <c r="AE39" s="115">
        <f t="shared" si="27"/>
        <v>-118.27229649620722</v>
      </c>
      <c r="AF39" s="156">
        <f t="shared" si="28"/>
        <v>0.90143975291982736</v>
      </c>
      <c r="AG39" s="327">
        <f>AF55</f>
        <v>0.89578042448774375</v>
      </c>
    </row>
    <row r="40" spans="1:33" ht="15.75" customHeight="1">
      <c r="A40" s="318"/>
      <c r="B40" s="163" t="s">
        <v>189</v>
      </c>
      <c r="C40" s="330" t="s">
        <v>205</v>
      </c>
      <c r="D40" s="331"/>
      <c r="E40" s="101">
        <v>53.76</v>
      </c>
      <c r="F40" s="102">
        <v>2805</v>
      </c>
      <c r="G40" s="103">
        <f t="shared" si="29"/>
        <v>150796.79999999999</v>
      </c>
      <c r="H40" s="26"/>
      <c r="I40" s="104">
        <v>20</v>
      </c>
      <c r="J40" s="105">
        <v>2000</v>
      </c>
      <c r="K40" s="106">
        <f t="shared" si="8"/>
        <v>100</v>
      </c>
      <c r="L40" s="107">
        <v>20</v>
      </c>
      <c r="M40" s="105">
        <f t="shared" si="30"/>
        <v>1787.9672514041904</v>
      </c>
      <c r="N40" s="106">
        <f t="shared" si="23"/>
        <v>89.398362570209514</v>
      </c>
      <c r="O40" s="108">
        <f t="shared" si="24"/>
        <v>0</v>
      </c>
      <c r="P40" s="109">
        <f t="shared" si="25"/>
        <v>-10.601637429790486</v>
      </c>
      <c r="Q40" s="110">
        <f t="shared" si="26"/>
        <v>0.89398362570209511</v>
      </c>
      <c r="R40" s="323"/>
      <c r="S40" s="47">
        <v>0.24027777777777776</v>
      </c>
      <c r="T40" s="48">
        <v>0.30563657407407407</v>
      </c>
      <c r="U40" s="111">
        <v>4.8333333333333428</v>
      </c>
      <c r="V40" s="112">
        <v>94.129240827998728</v>
      </c>
      <c r="W40" s="113"/>
      <c r="X40" s="116"/>
      <c r="Y40" s="12"/>
      <c r="Z40" s="198"/>
      <c r="AA40" s="332"/>
      <c r="AB40" s="333"/>
      <c r="AC40" s="12"/>
      <c r="AD40" s="198"/>
      <c r="AE40" s="117">
        <f t="shared" si="27"/>
        <v>-212.03274859580961</v>
      </c>
      <c r="AF40" s="110">
        <f t="shared" si="28"/>
        <v>0.89398362570209522</v>
      </c>
      <c r="AG40" s="328"/>
    </row>
    <row r="41" spans="1:33" ht="15.75" customHeight="1">
      <c r="A41" s="318"/>
      <c r="B41" s="163" t="s">
        <v>189</v>
      </c>
      <c r="C41" s="330" t="s">
        <v>206</v>
      </c>
      <c r="D41" s="331"/>
      <c r="E41" s="101">
        <v>71.55</v>
      </c>
      <c r="F41" s="102">
        <v>2250</v>
      </c>
      <c r="G41" s="103">
        <f t="shared" si="29"/>
        <v>160987.5</v>
      </c>
      <c r="H41" s="26"/>
      <c r="I41" s="104">
        <v>22</v>
      </c>
      <c r="J41" s="105">
        <v>2000</v>
      </c>
      <c r="K41" s="106">
        <f t="shared" si="8"/>
        <v>90.909090909090907</v>
      </c>
      <c r="L41" s="107">
        <v>22</v>
      </c>
      <c r="M41" s="105">
        <f t="shared" si="30"/>
        <v>1787.3254554985763</v>
      </c>
      <c r="N41" s="106">
        <f t="shared" si="23"/>
        <v>81.242066159026194</v>
      </c>
      <c r="O41" s="108">
        <f t="shared" si="24"/>
        <v>0</v>
      </c>
      <c r="P41" s="109">
        <f t="shared" si="25"/>
        <v>-9.6670247500647122</v>
      </c>
      <c r="Q41" s="110">
        <f t="shared" si="26"/>
        <v>0.89366272774928812</v>
      </c>
      <c r="R41" s="323"/>
      <c r="S41" s="47">
        <v>0.30902777777777773</v>
      </c>
      <c r="T41" s="48">
        <v>0.36146990740740736</v>
      </c>
      <c r="U41" s="111">
        <v>4.8833333333332707</v>
      </c>
      <c r="V41" s="112">
        <v>75.531851003790251</v>
      </c>
      <c r="W41" s="113"/>
      <c r="X41" s="116"/>
      <c r="Y41" s="12"/>
      <c r="Z41" s="198"/>
      <c r="AA41" s="332"/>
      <c r="AB41" s="333"/>
      <c r="AC41" s="12"/>
      <c r="AD41" s="198"/>
      <c r="AE41" s="117">
        <f t="shared" si="27"/>
        <v>-212.67454450142372</v>
      </c>
      <c r="AF41" s="110">
        <f t="shared" si="28"/>
        <v>0.89366272774928812</v>
      </c>
      <c r="AG41" s="328"/>
    </row>
    <row r="42" spans="1:33" ht="15.75" customHeight="1">
      <c r="A42" s="318"/>
      <c r="B42" s="163" t="s">
        <v>189</v>
      </c>
      <c r="C42" s="330" t="s">
        <v>207</v>
      </c>
      <c r="D42" s="331"/>
      <c r="E42" s="101">
        <v>58.67</v>
      </c>
      <c r="F42" s="102">
        <v>956</v>
      </c>
      <c r="G42" s="103">
        <f t="shared" si="29"/>
        <v>56088.520000000004</v>
      </c>
      <c r="H42" s="26">
        <v>2</v>
      </c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1789.3270052556081</v>
      </c>
      <c r="N42" s="106">
        <f t="shared" si="23"/>
        <v>77.796826315461217</v>
      </c>
      <c r="O42" s="108">
        <f t="shared" si="24"/>
        <v>0</v>
      </c>
      <c r="P42" s="109">
        <f t="shared" si="25"/>
        <v>-9.1596954236692198</v>
      </c>
      <c r="Q42" s="110">
        <f t="shared" si="26"/>
        <v>0.89466350262780392</v>
      </c>
      <c r="R42" s="323"/>
      <c r="S42" s="47">
        <v>0.36458333333333326</v>
      </c>
      <c r="T42" s="48">
        <v>0.38684027777777769</v>
      </c>
      <c r="U42" s="111">
        <v>5</v>
      </c>
      <c r="V42" s="112">
        <v>32.056745263175657</v>
      </c>
      <c r="W42" s="113"/>
      <c r="X42" s="116"/>
      <c r="Y42" s="12"/>
      <c r="Z42" s="198"/>
      <c r="AA42" s="332"/>
      <c r="AB42" s="333"/>
      <c r="AC42" s="12"/>
      <c r="AD42" s="198"/>
      <c r="AE42" s="117">
        <f t="shared" si="27"/>
        <v>-210.67299474439187</v>
      </c>
      <c r="AF42" s="110">
        <f t="shared" si="28"/>
        <v>0.89466350262780403</v>
      </c>
      <c r="AG42" s="328"/>
    </row>
    <row r="43" spans="1:33" ht="15.75" customHeight="1">
      <c r="A43" s="318"/>
      <c r="B43" s="163" t="s">
        <v>189</v>
      </c>
      <c r="C43" s="330" t="s">
        <v>208</v>
      </c>
      <c r="D43" s="331"/>
      <c r="E43" s="101">
        <v>59.54</v>
      </c>
      <c r="F43" s="102">
        <v>2764</v>
      </c>
      <c r="G43" s="103">
        <f t="shared" si="29"/>
        <v>164568.56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1797.2815964524684</v>
      </c>
      <c r="N43" s="106">
        <f t="shared" si="23"/>
        <v>78.142678106629063</v>
      </c>
      <c r="O43" s="108">
        <f t="shared" si="24"/>
        <v>0</v>
      </c>
      <c r="P43" s="109">
        <f t="shared" si="25"/>
        <v>-8.8138436325013743</v>
      </c>
      <c r="Q43" s="110">
        <f t="shared" si="26"/>
        <v>0.89864079822623422</v>
      </c>
      <c r="R43" s="323"/>
      <c r="S43" s="47">
        <v>0.39097222222222211</v>
      </c>
      <c r="T43" s="48">
        <v>0.45504629629629617</v>
      </c>
      <c r="U43" s="111">
        <v>5.9499999999999709</v>
      </c>
      <c r="V43" s="112">
        <v>92.272685775751711</v>
      </c>
      <c r="W43" s="113">
        <v>0.45504629629629617</v>
      </c>
      <c r="X43" s="116">
        <v>0.4944444444444443</v>
      </c>
      <c r="Y43" s="12"/>
      <c r="Z43" s="198"/>
      <c r="AA43" s="332"/>
      <c r="AB43" s="333"/>
      <c r="AC43" s="12"/>
      <c r="AD43" s="198"/>
      <c r="AE43" s="117">
        <f t="shared" si="27"/>
        <v>-202.71840354753158</v>
      </c>
      <c r="AF43" s="110">
        <f t="shared" si="28"/>
        <v>0.89864079822623422</v>
      </c>
      <c r="AG43" s="328"/>
    </row>
    <row r="44" spans="1:33" ht="15.75" customHeight="1">
      <c r="A44" s="318"/>
      <c r="B44" s="163" t="s">
        <v>189</v>
      </c>
      <c r="C44" s="330" t="s">
        <v>209</v>
      </c>
      <c r="D44" s="331"/>
      <c r="E44" s="101">
        <v>61.09</v>
      </c>
      <c r="F44" s="102">
        <v>3071</v>
      </c>
      <c r="G44" s="121">
        <f t="shared" si="29"/>
        <v>187607.39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30"/>
        <v>1791.3455858679729</v>
      </c>
      <c r="N44" s="106">
        <f t="shared" si="23"/>
        <v>89.567279293398641</v>
      </c>
      <c r="O44" s="108">
        <f t="shared" si="24"/>
        <v>0</v>
      </c>
      <c r="P44" s="109">
        <f t="shared" si="25"/>
        <v>-10.432720706601359</v>
      </c>
      <c r="Q44" s="110">
        <f t="shared" si="26"/>
        <v>0.89567279293398638</v>
      </c>
      <c r="R44" s="323"/>
      <c r="S44" s="47">
        <v>0.4944444444444443</v>
      </c>
      <c r="T44" s="120">
        <v>0.56586805555555542</v>
      </c>
      <c r="U44" s="111">
        <v>56.733333333333306</v>
      </c>
      <c r="V44" s="112">
        <v>102.86122424039092</v>
      </c>
      <c r="W44" s="113"/>
      <c r="X44" s="116"/>
      <c r="Y44" s="12"/>
      <c r="Z44" s="198"/>
      <c r="AA44" s="332"/>
      <c r="AB44" s="333"/>
      <c r="AC44" s="12"/>
      <c r="AD44" s="198"/>
      <c r="AE44" s="117">
        <f t="shared" si="27"/>
        <v>-208.65441413202711</v>
      </c>
      <c r="AF44" s="110">
        <f t="shared" si="28"/>
        <v>0.89567279293398649</v>
      </c>
      <c r="AG44" s="328"/>
    </row>
    <row r="45" spans="1:33" ht="15.75" customHeight="1">
      <c r="A45" s="318"/>
      <c r="B45" s="163" t="s">
        <v>189</v>
      </c>
      <c r="C45" s="330" t="s">
        <v>207</v>
      </c>
      <c r="D45" s="331"/>
      <c r="E45" s="101">
        <v>58.67</v>
      </c>
      <c r="F45" s="102">
        <v>2465</v>
      </c>
      <c r="G45" s="121">
        <f t="shared" si="29"/>
        <v>144621.55000000002</v>
      </c>
      <c r="H45" s="62"/>
      <c r="I45" s="104">
        <v>23</v>
      </c>
      <c r="J45" s="105">
        <v>2000</v>
      </c>
      <c r="K45" s="106">
        <f t="shared" si="8"/>
        <v>86.956521739130437</v>
      </c>
      <c r="L45" s="107">
        <v>23</v>
      </c>
      <c r="M45" s="105">
        <f t="shared" si="30"/>
        <v>1789.3270052556077</v>
      </c>
      <c r="N45" s="106">
        <f t="shared" si="23"/>
        <v>77.796826315461203</v>
      </c>
      <c r="O45" s="123">
        <f t="shared" si="24"/>
        <v>0</v>
      </c>
      <c r="P45" s="124">
        <f t="shared" si="25"/>
        <v>-9.1596954236692341</v>
      </c>
      <c r="Q45" s="125">
        <f t="shared" si="26"/>
        <v>0.89466350262780381</v>
      </c>
      <c r="R45" s="323"/>
      <c r="S45" s="119">
        <v>0.56944444444444431</v>
      </c>
      <c r="T45" s="120">
        <v>0.62684027777777762</v>
      </c>
      <c r="U45" s="111">
        <v>5.1500000000000057</v>
      </c>
      <c r="V45" s="112">
        <v>82.656775181723859</v>
      </c>
      <c r="W45" s="120"/>
      <c r="X45" s="189"/>
      <c r="Y45" s="12"/>
      <c r="Z45" s="198"/>
      <c r="AA45" s="332"/>
      <c r="AB45" s="333"/>
      <c r="AC45" s="12"/>
      <c r="AD45" s="198"/>
      <c r="AE45" s="117">
        <f t="shared" si="27"/>
        <v>-210.67299474439233</v>
      </c>
      <c r="AF45" s="110">
        <f t="shared" si="28"/>
        <v>0.89466350262780381</v>
      </c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31">AVERAGE(I39:I54)</f>
        <v>20.571428571428573</v>
      </c>
      <c r="J55" s="137">
        <f t="shared" si="31"/>
        <v>1885.7142857142858</v>
      </c>
      <c r="K55" s="138">
        <f t="shared" ref="K55" si="32">J55/I55</f>
        <v>91.666666666666657</v>
      </c>
      <c r="L55" s="136">
        <f t="shared" ref="L55:M55" si="33">AVERAGE(L39:L54)</f>
        <v>20.571428571428573</v>
      </c>
      <c r="M55" s="137">
        <f t="shared" si="33"/>
        <v>1689.1859433197453</v>
      </c>
      <c r="N55" s="138">
        <f t="shared" ref="N55:N64" si="34">M55/L55</f>
        <v>82.113205578043164</v>
      </c>
      <c r="O55" s="139">
        <f t="shared" ref="O55:O64" si="35">L55-I55</f>
        <v>0</v>
      </c>
      <c r="P55" s="140">
        <f t="shared" ref="P55:P64" si="36">N55-K55</f>
        <v>-9.553461088623493</v>
      </c>
      <c r="Q55" s="141">
        <f t="shared" ref="Q55:Q64" si="37">N55/K55</f>
        <v>0.89578042448774375</v>
      </c>
      <c r="R55" s="324"/>
      <c r="S55" s="142">
        <v>0.16666666666666666</v>
      </c>
      <c r="T55" s="143">
        <v>0.62684027777777762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0</v>
      </c>
      <c r="AD55" s="191">
        <f>SUM(AD39:AD54)</f>
        <v>0</v>
      </c>
      <c r="AE55" s="168">
        <f t="shared" ref="AE55:AE64" si="38">M55-J55</f>
        <v>-196.52834239454046</v>
      </c>
      <c r="AF55" s="141">
        <f t="shared" ref="AF55:AF64" si="39">M55/J55</f>
        <v>0.89578042448774375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2710</v>
      </c>
      <c r="G56" s="148">
        <f t="shared" ref="G56:G64" si="40">E56*F56</f>
        <v>78210.599999999991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41">F56/V56*60</f>
        <v>3186.7979423240095</v>
      </c>
      <c r="N56" s="152">
        <f t="shared" si="34"/>
        <v>167.72620749073735</v>
      </c>
      <c r="O56" s="154">
        <f t="shared" si="35"/>
        <v>0</v>
      </c>
      <c r="P56" s="155">
        <f t="shared" si="36"/>
        <v>-21.747476719788978</v>
      </c>
      <c r="Q56" s="156">
        <f t="shared" si="37"/>
        <v>0.88522165064555813</v>
      </c>
      <c r="R56" s="322">
        <f>Q72</f>
        <v>0.89635977393613198</v>
      </c>
      <c r="S56" s="157">
        <v>0.16666666666666666</v>
      </c>
      <c r="T56" s="158">
        <v>0.2020949074074074</v>
      </c>
      <c r="U56" s="159"/>
      <c r="V56" s="160">
        <v>51.02300269511975</v>
      </c>
      <c r="W56" s="158"/>
      <c r="X56" s="169"/>
      <c r="Y56" s="12"/>
      <c r="Z56" s="198"/>
      <c r="AA56" s="325"/>
      <c r="AB56" s="326"/>
      <c r="AC56" s="12"/>
      <c r="AD56" s="198"/>
      <c r="AE56" s="115">
        <f t="shared" si="38"/>
        <v>-413.20205767599055</v>
      </c>
      <c r="AF56" s="156">
        <f t="shared" si="39"/>
        <v>0.88522165064555813</v>
      </c>
      <c r="AG56" s="327">
        <f>AF72</f>
        <v>0.89635977393613198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4431</v>
      </c>
      <c r="G57" s="103">
        <f t="shared" si="40"/>
        <v>137848.41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3185.6758680766493</v>
      </c>
      <c r="N57" s="106">
        <f t="shared" si="34"/>
        <v>167.66715095140259</v>
      </c>
      <c r="O57" s="108">
        <f t="shared" si="35"/>
        <v>0</v>
      </c>
      <c r="P57" s="109">
        <f t="shared" si="36"/>
        <v>-21.806533259123739</v>
      </c>
      <c r="Q57" s="110">
        <f t="shared" si="37"/>
        <v>0.88490996335462468</v>
      </c>
      <c r="R57" s="323"/>
      <c r="S57" s="47">
        <v>0.20555555555555555</v>
      </c>
      <c r="T57" s="48">
        <v>0.26350694444444445</v>
      </c>
      <c r="U57" s="111">
        <v>4.9833333333333263</v>
      </c>
      <c r="V57" s="112">
        <v>83.454818069897641</v>
      </c>
      <c r="W57" s="113"/>
      <c r="X57" s="116"/>
      <c r="Y57" s="12"/>
      <c r="Z57" s="198"/>
      <c r="AA57" s="332"/>
      <c r="AB57" s="333"/>
      <c r="AC57" s="12"/>
      <c r="AD57" s="198"/>
      <c r="AE57" s="117">
        <f t="shared" si="38"/>
        <v>-414.32413192335071</v>
      </c>
      <c r="AF57" s="110">
        <f t="shared" si="39"/>
        <v>0.8849099633546248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1939</v>
      </c>
      <c r="G58" s="103">
        <f t="shared" si="40"/>
        <v>75601.61</v>
      </c>
      <c r="H58" s="26"/>
      <c r="I58" s="104">
        <v>19</v>
      </c>
      <c r="J58" s="105">
        <v>3600</v>
      </c>
      <c r="K58" s="106">
        <f t="shared" si="42"/>
        <v>189.47368421052633</v>
      </c>
      <c r="L58" s="107">
        <v>19</v>
      </c>
      <c r="M58" s="105">
        <f t="shared" si="41"/>
        <v>3186.1444953908103</v>
      </c>
      <c r="N58" s="106">
        <f t="shared" si="34"/>
        <v>167.69181554688475</v>
      </c>
      <c r="O58" s="108">
        <f t="shared" si="35"/>
        <v>0</v>
      </c>
      <c r="P58" s="109">
        <f t="shared" si="36"/>
        <v>-21.781868663641575</v>
      </c>
      <c r="Q58" s="110">
        <f t="shared" si="37"/>
        <v>0.88504013760855837</v>
      </c>
      <c r="R58" s="323"/>
      <c r="S58" s="47">
        <v>0.26666666666666666</v>
      </c>
      <c r="T58" s="48">
        <v>0.29201388888888891</v>
      </c>
      <c r="U58" s="111">
        <v>4.5499999999999918</v>
      </c>
      <c r="V58" s="112">
        <v>36.514351489174949</v>
      </c>
      <c r="W58" s="113"/>
      <c r="X58" s="116"/>
      <c r="Y58" s="12"/>
      <c r="Z58" s="198"/>
      <c r="AA58" s="332"/>
      <c r="AB58" s="333"/>
      <c r="AC58" s="12"/>
      <c r="AD58" s="198"/>
      <c r="AE58" s="117">
        <f t="shared" si="38"/>
        <v>-413.85550460918967</v>
      </c>
      <c r="AF58" s="110">
        <f t="shared" si="39"/>
        <v>0.88504013760855837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5400</v>
      </c>
      <c r="G59" s="103">
        <f t="shared" si="40"/>
        <v>193806</v>
      </c>
      <c r="H59" s="26"/>
      <c r="I59" s="104">
        <v>19</v>
      </c>
      <c r="J59" s="105">
        <v>3600</v>
      </c>
      <c r="K59" s="106">
        <f t="shared" si="42"/>
        <v>189.47368421052633</v>
      </c>
      <c r="L59" s="107">
        <v>19</v>
      </c>
      <c r="M59" s="105">
        <f t="shared" si="41"/>
        <v>3186.6062249452725</v>
      </c>
      <c r="N59" s="106">
        <f t="shared" si="34"/>
        <v>167.71611710238275</v>
      </c>
      <c r="O59" s="108">
        <f t="shared" si="35"/>
        <v>0</v>
      </c>
      <c r="P59" s="109">
        <f t="shared" si="36"/>
        <v>-21.757567108143576</v>
      </c>
      <c r="Q59" s="110">
        <f t="shared" si="37"/>
        <v>0.88516839581813112</v>
      </c>
      <c r="R59" s="323"/>
      <c r="S59" s="47">
        <v>0.2951388888888889</v>
      </c>
      <c r="T59" s="48">
        <v>0.36574074074074076</v>
      </c>
      <c r="U59" s="111">
        <v>5</v>
      </c>
      <c r="V59" s="112">
        <v>101.67556865472591</v>
      </c>
      <c r="W59" s="113"/>
      <c r="X59" s="116"/>
      <c r="Y59" s="12"/>
      <c r="Z59" s="198"/>
      <c r="AA59" s="332"/>
      <c r="AB59" s="333"/>
      <c r="AC59" s="12"/>
      <c r="AD59" s="198"/>
      <c r="AE59" s="199">
        <f t="shared" si="38"/>
        <v>-413.39377505472748</v>
      </c>
      <c r="AF59" s="200">
        <f t="shared" si="39"/>
        <v>0.88516839581813123</v>
      </c>
      <c r="AG59" s="328"/>
    </row>
    <row r="60" spans="1:33" ht="15.75" customHeight="1">
      <c r="A60" s="358"/>
      <c r="B60" s="100" t="s">
        <v>211</v>
      </c>
      <c r="C60" s="371" t="s">
        <v>216</v>
      </c>
      <c r="D60" s="371"/>
      <c r="E60" s="101">
        <v>43.96</v>
      </c>
      <c r="F60" s="105">
        <v>2737</v>
      </c>
      <c r="G60" s="103">
        <f t="shared" si="40"/>
        <v>120318.52</v>
      </c>
      <c r="H60" s="13"/>
      <c r="I60" s="104">
        <v>24</v>
      </c>
      <c r="J60" s="105">
        <v>3600</v>
      </c>
      <c r="K60" s="106">
        <f t="shared" si="42"/>
        <v>150</v>
      </c>
      <c r="L60" s="107">
        <v>24</v>
      </c>
      <c r="M60" s="105">
        <f t="shared" si="41"/>
        <v>3259.1531485149399</v>
      </c>
      <c r="N60" s="106">
        <f t="shared" si="34"/>
        <v>135.79804785478916</v>
      </c>
      <c r="O60" s="108">
        <f t="shared" si="35"/>
        <v>0</v>
      </c>
      <c r="P60" s="109">
        <f t="shared" si="36"/>
        <v>-14.201952145210839</v>
      </c>
      <c r="Q60" s="110">
        <f t="shared" si="37"/>
        <v>0.90532031903192778</v>
      </c>
      <c r="R60" s="323"/>
      <c r="S60" s="47">
        <v>0.36875000000000002</v>
      </c>
      <c r="T60" s="48">
        <v>0.40373842592592596</v>
      </c>
      <c r="U60" s="111">
        <v>5</v>
      </c>
      <c r="V60" s="112">
        <v>50.387322263400904</v>
      </c>
      <c r="W60" s="113"/>
      <c r="X60" s="116"/>
      <c r="Y60" s="12"/>
      <c r="Z60" s="198"/>
      <c r="AA60" s="332"/>
      <c r="AB60" s="333"/>
      <c r="AC60" s="12"/>
      <c r="AD60" s="198"/>
      <c r="AE60" s="199">
        <f t="shared" si="38"/>
        <v>-340.84685148506014</v>
      </c>
      <c r="AF60" s="200">
        <f t="shared" si="39"/>
        <v>0.90532031903192778</v>
      </c>
      <c r="AG60" s="328"/>
    </row>
    <row r="61" spans="1:33" ht="15.75" customHeight="1">
      <c r="A61" s="358"/>
      <c r="B61" s="100" t="s">
        <v>211</v>
      </c>
      <c r="C61" s="371" t="s">
        <v>217</v>
      </c>
      <c r="D61" s="371"/>
      <c r="E61" s="101">
        <v>46.93</v>
      </c>
      <c r="F61" s="105">
        <v>2363</v>
      </c>
      <c r="G61" s="121">
        <f t="shared" si="40"/>
        <v>110895.59</v>
      </c>
      <c r="H61" s="122"/>
      <c r="I61" s="104">
        <v>24</v>
      </c>
      <c r="J61" s="105">
        <v>3600</v>
      </c>
      <c r="K61" s="106">
        <f t="shared" si="42"/>
        <v>150</v>
      </c>
      <c r="L61" s="107">
        <v>24</v>
      </c>
      <c r="M61" s="105">
        <f t="shared" si="41"/>
        <v>3263.252595987813</v>
      </c>
      <c r="N61" s="106">
        <f t="shared" si="34"/>
        <v>135.96885816615887</v>
      </c>
      <c r="O61" s="108">
        <f t="shared" si="35"/>
        <v>0</v>
      </c>
      <c r="P61" s="109">
        <f t="shared" si="36"/>
        <v>-14.031141833841133</v>
      </c>
      <c r="Q61" s="110">
        <f t="shared" si="37"/>
        <v>0.90645905444105912</v>
      </c>
      <c r="R61" s="323"/>
      <c r="S61" s="47">
        <v>0.40763888888888888</v>
      </c>
      <c r="T61" s="120">
        <v>0.4378009259259259</v>
      </c>
      <c r="U61" s="111">
        <v>5.6166666666666121</v>
      </c>
      <c r="V61" s="112">
        <v>43.447448773753919</v>
      </c>
      <c r="W61" s="113"/>
      <c r="X61" s="116"/>
      <c r="Y61" s="12"/>
      <c r="Z61" s="198"/>
      <c r="AA61" s="332"/>
      <c r="AB61" s="333"/>
      <c r="AC61" s="12"/>
      <c r="AD61" s="198"/>
      <c r="AE61" s="199">
        <f t="shared" si="38"/>
        <v>-336.74740401218696</v>
      </c>
      <c r="AF61" s="200">
        <f t="shared" si="39"/>
        <v>0.90645905444105923</v>
      </c>
      <c r="AG61" s="328"/>
    </row>
    <row r="62" spans="1:33" ht="15.75" customHeight="1">
      <c r="A62" s="358"/>
      <c r="B62" s="100" t="s">
        <v>211</v>
      </c>
      <c r="C62" s="371" t="s">
        <v>219</v>
      </c>
      <c r="D62" s="371"/>
      <c r="E62" s="101">
        <v>37.799999999999997</v>
      </c>
      <c r="F62" s="105">
        <v>2393</v>
      </c>
      <c r="G62" s="121">
        <f t="shared" si="40"/>
        <v>90455.4</v>
      </c>
      <c r="H62" s="62">
        <v>2</v>
      </c>
      <c r="I62" s="104">
        <v>21</v>
      </c>
      <c r="J62" s="105">
        <v>3600</v>
      </c>
      <c r="K62" s="106">
        <f t="shared" si="42"/>
        <v>171.42857142857142</v>
      </c>
      <c r="L62" s="107">
        <v>21</v>
      </c>
      <c r="M62" s="105">
        <f t="shared" si="41"/>
        <v>3256.5749390732149</v>
      </c>
      <c r="N62" s="106">
        <f t="shared" si="34"/>
        <v>155.07499709872451</v>
      </c>
      <c r="O62" s="123">
        <f t="shared" si="35"/>
        <v>0</v>
      </c>
      <c r="P62" s="124">
        <f t="shared" si="36"/>
        <v>-16.353574329846907</v>
      </c>
      <c r="Q62" s="125">
        <f t="shared" si="37"/>
        <v>0.90460414974255965</v>
      </c>
      <c r="R62" s="323"/>
      <c r="S62" s="47">
        <v>0.44097222222222221</v>
      </c>
      <c r="T62" s="120">
        <v>0.47158564814814813</v>
      </c>
      <c r="U62" s="111">
        <v>4.5666666666666877</v>
      </c>
      <c r="V62" s="112">
        <v>44.089266387605768</v>
      </c>
      <c r="W62" s="113">
        <v>0.47158564814814813</v>
      </c>
      <c r="X62" s="116">
        <v>0.51041666666666663</v>
      </c>
      <c r="Y62" s="12"/>
      <c r="Z62" s="198"/>
      <c r="AA62" s="332"/>
      <c r="AB62" s="333"/>
      <c r="AC62" s="12"/>
      <c r="AD62" s="198"/>
      <c r="AE62" s="199">
        <f t="shared" si="38"/>
        <v>-343.42506092678514</v>
      </c>
      <c r="AF62" s="200">
        <f t="shared" si="39"/>
        <v>0.90460414974255965</v>
      </c>
      <c r="AG62" s="328"/>
    </row>
    <row r="63" spans="1:33" ht="15.75" customHeight="1">
      <c r="A63" s="358"/>
      <c r="B63" s="100" t="s">
        <v>211</v>
      </c>
      <c r="C63" s="371" t="s">
        <v>218</v>
      </c>
      <c r="D63" s="371"/>
      <c r="E63" s="101">
        <v>38.479999999999997</v>
      </c>
      <c r="F63" s="105">
        <v>6679</v>
      </c>
      <c r="G63" s="121">
        <f t="shared" si="40"/>
        <v>257007.91999999998</v>
      </c>
      <c r="H63" s="62"/>
      <c r="I63" s="104">
        <v>20</v>
      </c>
      <c r="J63" s="105">
        <v>3600</v>
      </c>
      <c r="K63" s="106">
        <f t="shared" si="42"/>
        <v>180</v>
      </c>
      <c r="L63" s="107">
        <v>20</v>
      </c>
      <c r="M63" s="105">
        <f t="shared" si="41"/>
        <v>3261.2765221447598</v>
      </c>
      <c r="N63" s="106">
        <f t="shared" si="34"/>
        <v>163.06382610723799</v>
      </c>
      <c r="O63" s="123">
        <f t="shared" si="35"/>
        <v>0</v>
      </c>
      <c r="P63" s="124">
        <f t="shared" si="36"/>
        <v>-16.936173892762014</v>
      </c>
      <c r="Q63" s="125">
        <f t="shared" si="37"/>
        <v>0.90591014504021106</v>
      </c>
      <c r="R63" s="323"/>
      <c r="S63" s="47">
        <v>0.51041666666666663</v>
      </c>
      <c r="T63" s="120">
        <v>0.59574074074074068</v>
      </c>
      <c r="U63" s="111">
        <v>55.916666666666643</v>
      </c>
      <c r="V63" s="112">
        <v>122.8782647772706</v>
      </c>
      <c r="W63" s="113"/>
      <c r="X63" s="116"/>
      <c r="Y63" s="12"/>
      <c r="Z63" s="198"/>
      <c r="AA63" s="332"/>
      <c r="AB63" s="333"/>
      <c r="AC63" s="12"/>
      <c r="AD63" s="198"/>
      <c r="AE63" s="199">
        <f t="shared" si="38"/>
        <v>-338.72347785524016</v>
      </c>
      <c r="AF63" s="200">
        <f t="shared" si="39"/>
        <v>0.90591014504021106</v>
      </c>
      <c r="AG63" s="328"/>
    </row>
    <row r="64" spans="1:33" ht="15.75" customHeight="1">
      <c r="A64" s="358"/>
      <c r="B64" s="100" t="s">
        <v>211</v>
      </c>
      <c r="C64" s="371" t="s">
        <v>219</v>
      </c>
      <c r="D64" s="371"/>
      <c r="E64" s="101">
        <v>37.799999999999997</v>
      </c>
      <c r="F64" s="105">
        <v>6281</v>
      </c>
      <c r="G64" s="121">
        <f t="shared" si="40"/>
        <v>237421.8</v>
      </c>
      <c r="H64" s="62"/>
      <c r="I64" s="104">
        <v>21</v>
      </c>
      <c r="J64" s="105">
        <v>3600</v>
      </c>
      <c r="K64" s="106">
        <f t="shared" si="42"/>
        <v>171.42857142857142</v>
      </c>
      <c r="L64" s="107">
        <v>21</v>
      </c>
      <c r="M64" s="105">
        <f t="shared" si="41"/>
        <v>3256.5749390732144</v>
      </c>
      <c r="N64" s="106">
        <f t="shared" si="34"/>
        <v>155.07499709872451</v>
      </c>
      <c r="O64" s="123">
        <f t="shared" si="35"/>
        <v>0</v>
      </c>
      <c r="P64" s="124">
        <f t="shared" si="36"/>
        <v>-16.353574329846907</v>
      </c>
      <c r="Q64" s="125">
        <f t="shared" si="37"/>
        <v>0.90460414974255965</v>
      </c>
      <c r="R64" s="323"/>
      <c r="S64" s="47">
        <v>0.59930555555555554</v>
      </c>
      <c r="T64" s="120">
        <v>0.67966435185185181</v>
      </c>
      <c r="U64" s="111">
        <v>5.1333333333333897</v>
      </c>
      <c r="V64" s="112">
        <v>115.72280910177679</v>
      </c>
      <c r="W64" s="113"/>
      <c r="X64" s="116"/>
      <c r="Y64" s="12"/>
      <c r="Z64" s="198"/>
      <c r="AA64" s="332"/>
      <c r="AB64" s="333"/>
      <c r="AC64" s="12"/>
      <c r="AD64" s="198"/>
      <c r="AE64" s="199">
        <f t="shared" si="38"/>
        <v>-343.42506092678559</v>
      </c>
      <c r="AF64" s="200">
        <f t="shared" si="39"/>
        <v>0.90460414974255954</v>
      </c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43">AVERAGE(I56:I71)</f>
        <v>20.666666666666668</v>
      </c>
      <c r="J72" s="137">
        <f t="shared" si="43"/>
        <v>3600</v>
      </c>
      <c r="K72" s="138">
        <f t="shared" ref="K72:K74" si="44">J72/I72</f>
        <v>174.19354838709677</v>
      </c>
      <c r="L72" s="136">
        <f t="shared" ref="L72:M72" si="45">AVERAGE(L56:L71)</f>
        <v>20.666666666666668</v>
      </c>
      <c r="M72" s="137">
        <f t="shared" si="45"/>
        <v>3226.8951861700752</v>
      </c>
      <c r="N72" s="138">
        <f>M72/L72</f>
        <v>156.14008965339073</v>
      </c>
      <c r="O72" s="139">
        <f>L72-I72</f>
        <v>0</v>
      </c>
      <c r="P72" s="140">
        <f>N72-K72</f>
        <v>-18.053458733706037</v>
      </c>
      <c r="Q72" s="141">
        <f>N72/K72</f>
        <v>0.89635977393613198</v>
      </c>
      <c r="R72" s="324"/>
      <c r="S72" s="142">
        <v>0.16666666666666666</v>
      </c>
      <c r="T72" s="143">
        <v>0.67966435185185181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0</v>
      </c>
      <c r="AD72" s="191">
        <f>SUM(AD56:AD71)</f>
        <v>0</v>
      </c>
      <c r="AE72" s="168">
        <f>M72-J72</f>
        <v>-373.10481382992475</v>
      </c>
      <c r="AF72" s="141">
        <f>M72/J72</f>
        <v>0.89635977393613198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220</v>
      </c>
      <c r="D73" s="331"/>
      <c r="E73" s="101">
        <v>27.05</v>
      </c>
      <c r="F73" s="102">
        <v>1299</v>
      </c>
      <c r="G73" s="103">
        <f t="shared" ref="G73:G74" si="46">E73*F73</f>
        <v>35137.950000000004</v>
      </c>
      <c r="H73" s="13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2961.6418775921861</v>
      </c>
      <c r="N73" s="106">
        <f>M73/L73</f>
        <v>493.60697959869771</v>
      </c>
      <c r="O73" s="108">
        <f>L73-I73</f>
        <v>1</v>
      </c>
      <c r="P73" s="109">
        <f>N73-K73</f>
        <v>-160.99302040130232</v>
      </c>
      <c r="Q73" s="110">
        <f>N73/K73</f>
        <v>0.75405893614222075</v>
      </c>
      <c r="R73" s="322">
        <f>Q89</f>
        <v>0.82308615311387068</v>
      </c>
      <c r="S73" s="47">
        <v>0.39999999999999997</v>
      </c>
      <c r="T73" s="48">
        <v>0.41826388888888888</v>
      </c>
      <c r="U73" s="111">
        <v>5.8166666666666433</v>
      </c>
      <c r="V73" s="112">
        <v>26.316483633519255</v>
      </c>
      <c r="W73" s="113"/>
      <c r="X73" s="162"/>
      <c r="Y73" s="12"/>
      <c r="Z73" s="198"/>
      <c r="AA73" s="325"/>
      <c r="AB73" s="326"/>
      <c r="AC73" s="12"/>
      <c r="AD73" s="198"/>
      <c r="AE73" s="115">
        <f>M73-J73</f>
        <v>-311.35812240781388</v>
      </c>
      <c r="AF73" s="156">
        <f>M73/J73</f>
        <v>0.90487072337066488</v>
      </c>
      <c r="AG73" s="327">
        <f>AF89</f>
        <v>0.9053947684252579</v>
      </c>
    </row>
    <row r="74" spans="1:33" ht="15.75" customHeight="1">
      <c r="A74" s="318"/>
      <c r="B74" s="100" t="s">
        <v>195</v>
      </c>
      <c r="C74" s="330" t="s">
        <v>221</v>
      </c>
      <c r="D74" s="331"/>
      <c r="E74" s="101">
        <v>27.05</v>
      </c>
      <c r="F74" s="102">
        <v>2108</v>
      </c>
      <c r="G74" s="121">
        <f t="shared" si="46"/>
        <v>57021.4</v>
      </c>
      <c r="H74" s="12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2965.0722765195519</v>
      </c>
      <c r="N74" s="106">
        <f>M74/L74</f>
        <v>593.01445530391038</v>
      </c>
      <c r="O74" s="108">
        <f>L74-I74</f>
        <v>0</v>
      </c>
      <c r="P74" s="109">
        <f>N74-K74</f>
        <v>-61.585544696089642</v>
      </c>
      <c r="Q74" s="110">
        <f>N74/K74</f>
        <v>0.90591881347985082</v>
      </c>
      <c r="R74" s="323"/>
      <c r="S74" s="47">
        <v>0.42152777777777772</v>
      </c>
      <c r="T74" s="120">
        <v>0.4511458333333333</v>
      </c>
      <c r="U74" s="111">
        <v>4.6999999999999353</v>
      </c>
      <c r="V74" s="112">
        <v>42.656633027665755</v>
      </c>
      <c r="W74" s="113"/>
      <c r="X74" s="116"/>
      <c r="Y74" s="12"/>
      <c r="Z74" s="198"/>
      <c r="AA74" s="332"/>
      <c r="AB74" s="333"/>
      <c r="AC74" s="12"/>
      <c r="AD74" s="198"/>
      <c r="AE74" s="117">
        <f>M74-J74</f>
        <v>-307.92772348044809</v>
      </c>
      <c r="AF74" s="110">
        <f>M74/J74</f>
        <v>0.90591881347985093</v>
      </c>
      <c r="AG74" s="328"/>
    </row>
    <row r="75" spans="1:33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16"/>
      <c r="Y75" s="12"/>
      <c r="Z75" s="198"/>
      <c r="AA75" s="332"/>
      <c r="AB75" s="333"/>
      <c r="AC75" s="12"/>
      <c r="AD75" s="198"/>
      <c r="AE75" s="117"/>
      <c r="AF75" s="110"/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2963.357077055869</v>
      </c>
      <c r="N89" s="138">
        <f>M89/L89</f>
        <v>538.7921958283398</v>
      </c>
      <c r="O89" s="139">
        <f>L89-I89</f>
        <v>0.5</v>
      </c>
      <c r="P89" s="140">
        <f>N89-K89</f>
        <v>-115.80780417166022</v>
      </c>
      <c r="Q89" s="141">
        <f>N89/K89</f>
        <v>0.82308615311387068</v>
      </c>
      <c r="R89" s="324"/>
      <c r="S89" s="142">
        <v>0.25</v>
      </c>
      <c r="T89" s="143">
        <v>0.4511458333333333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0</v>
      </c>
      <c r="AD89" s="191">
        <f>SUM(AD73:AD88)</f>
        <v>0</v>
      </c>
      <c r="AE89" s="168">
        <f>M89-J89</f>
        <v>-309.64292294413099</v>
      </c>
      <c r="AF89" s="141">
        <f>M89/J89</f>
        <v>0.9053947684252579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2490</v>
      </c>
      <c r="G90" s="148">
        <f t="shared" ref="G90:G91" si="50">E90*F90</f>
        <v>38619.9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2351.9171420572393</v>
      </c>
      <c r="N90" s="152">
        <f>M90/L90</f>
        <v>391.98619034287321</v>
      </c>
      <c r="O90" s="154">
        <f>L90-I90</f>
        <v>0</v>
      </c>
      <c r="P90" s="155">
        <f>N90-K90</f>
        <v>-41.3471429904601</v>
      </c>
      <c r="Q90" s="156">
        <f>N90/K90</f>
        <v>0.9045835161758613</v>
      </c>
      <c r="R90" s="322">
        <f>Q106</f>
        <v>0.90406995853125716</v>
      </c>
      <c r="S90" s="157">
        <v>0.25</v>
      </c>
      <c r="T90" s="158">
        <v>0.29410879629629627</v>
      </c>
      <c r="U90" s="159"/>
      <c r="V90" s="160">
        <v>63.522645984593964</v>
      </c>
      <c r="W90" s="158"/>
      <c r="X90" s="169"/>
      <c r="Y90" s="12"/>
      <c r="Z90" s="198"/>
      <c r="AA90" s="325"/>
      <c r="AB90" s="326"/>
      <c r="AC90" s="12"/>
      <c r="AD90" s="198"/>
      <c r="AE90" s="115">
        <f>M90-J90</f>
        <v>-248.08285794276071</v>
      </c>
      <c r="AF90" s="156">
        <f>M90/J90</f>
        <v>0.9045835161758613</v>
      </c>
      <c r="AG90" s="327">
        <f>AF106</f>
        <v>0.90406995853125705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2680</v>
      </c>
      <c r="G91" s="103">
        <f t="shared" si="50"/>
        <v>40226.800000000003</v>
      </c>
      <c r="H91" s="26"/>
      <c r="I91" s="104">
        <v>6</v>
      </c>
      <c r="J91" s="105">
        <v>2600</v>
      </c>
      <c r="K91" s="106">
        <f t="shared" si="42"/>
        <v>433.33333333333331</v>
      </c>
      <c r="L91" s="107">
        <v>6</v>
      </c>
      <c r="M91" s="105">
        <f>F91/V91*60</f>
        <v>2349.2466423052974</v>
      </c>
      <c r="N91" s="106">
        <f>M91/L91</f>
        <v>391.54110705088289</v>
      </c>
      <c r="O91" s="108">
        <f>L91-I91</f>
        <v>0</v>
      </c>
      <c r="P91" s="109">
        <f>N91-K91</f>
        <v>-41.792226282450429</v>
      </c>
      <c r="Q91" s="110">
        <f>N91/K91</f>
        <v>0.9035564008866529</v>
      </c>
      <c r="R91" s="323"/>
      <c r="S91" s="47">
        <v>0.29791666666666666</v>
      </c>
      <c r="T91" s="48">
        <v>0.34543981481481478</v>
      </c>
      <c r="U91" s="111">
        <v>5.4833333333333645</v>
      </c>
      <c r="V91" s="112">
        <v>68.447474651792291</v>
      </c>
      <c r="W91" s="113"/>
      <c r="X91" s="13"/>
      <c r="Y91" s="12"/>
      <c r="Z91" s="198"/>
      <c r="AA91" s="332"/>
      <c r="AB91" s="333"/>
      <c r="AC91" s="12"/>
      <c r="AD91" s="198"/>
      <c r="AE91" s="117">
        <f>M91-J91</f>
        <v>-250.75335769470257</v>
      </c>
      <c r="AF91" s="110">
        <f>M91/J91</f>
        <v>0.9035564008866529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2600</v>
      </c>
      <c r="K106" s="138">
        <f t="shared" ref="K106" si="52">J106/I106</f>
        <v>433.33333333333331</v>
      </c>
      <c r="L106" s="136">
        <f t="shared" ref="L106:M106" si="53">AVERAGE(L90:L105)</f>
        <v>6</v>
      </c>
      <c r="M106" s="137">
        <f t="shared" si="53"/>
        <v>2350.5818921812684</v>
      </c>
      <c r="N106" s="138">
        <f>M106/L106</f>
        <v>391.76364869687808</v>
      </c>
      <c r="O106" s="139">
        <f>L106-I106</f>
        <v>0</v>
      </c>
      <c r="P106" s="140">
        <f>N106-K106</f>
        <v>-41.569684636455236</v>
      </c>
      <c r="Q106" s="141">
        <f>N106/K106</f>
        <v>0.90406995853125716</v>
      </c>
      <c r="R106" s="324"/>
      <c r="S106" s="142">
        <v>0.25</v>
      </c>
      <c r="T106" s="143">
        <v>0.34543981481481478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0</v>
      </c>
      <c r="AD106" s="191">
        <f>SUM(AD90:AD105)</f>
        <v>0</v>
      </c>
      <c r="AE106" s="168">
        <f>M106-J106</f>
        <v>-249.41810781873164</v>
      </c>
      <c r="AF106" s="141">
        <f>M106/J106</f>
        <v>0.90406995853125705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941</v>
      </c>
      <c r="G107" s="148">
        <f t="shared" ref="G107:G108" si="54">E107*F107</f>
        <v>42326.18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1607.9855331561535</v>
      </c>
      <c r="N107" s="152">
        <f>M107/L107</f>
        <v>76.570739674102541</v>
      </c>
      <c r="O107" s="154">
        <f>L107-I107</f>
        <v>0</v>
      </c>
      <c r="P107" s="155">
        <f>N107-K107</f>
        <v>-9.1435460401831676</v>
      </c>
      <c r="Q107" s="156">
        <f>N107/K107</f>
        <v>0.89332529619786305</v>
      </c>
      <c r="R107" s="322">
        <f>Q123</f>
        <v>0.89217895954225568</v>
      </c>
      <c r="S107" s="157">
        <v>0.70833333333333337</v>
      </c>
      <c r="T107" s="158">
        <v>0.73270833333333341</v>
      </c>
      <c r="U107" s="159"/>
      <c r="V107" s="160">
        <v>35.112256196223562</v>
      </c>
      <c r="W107" s="158"/>
      <c r="X107" s="169"/>
      <c r="Y107" s="196"/>
      <c r="Z107" s="197"/>
      <c r="AA107" s="325"/>
      <c r="AB107" s="326"/>
      <c r="AC107" s="196"/>
      <c r="AD107" s="197"/>
      <c r="AE107" s="115">
        <f>M107-J107</f>
        <v>-192.01446684384655</v>
      </c>
      <c r="AF107" s="156">
        <f>M107/J107</f>
        <v>0.89332529619786305</v>
      </c>
      <c r="AG107" s="327">
        <f>AF123</f>
        <v>0.87093660336267809</v>
      </c>
    </row>
    <row r="108" spans="1:33" ht="15.75" customHeight="1">
      <c r="A108" s="318"/>
      <c r="B108" s="163" t="s">
        <v>187</v>
      </c>
      <c r="C108" s="330" t="s">
        <v>227</v>
      </c>
      <c r="D108" s="331"/>
      <c r="E108" s="101">
        <v>57.3</v>
      </c>
      <c r="F108" s="102">
        <v>3624</v>
      </c>
      <c r="G108" s="103">
        <f t="shared" si="54"/>
        <v>207655.19999999998</v>
      </c>
      <c r="H108" s="26"/>
      <c r="I108" s="104">
        <v>21</v>
      </c>
      <c r="J108" s="105">
        <v>2000</v>
      </c>
      <c r="K108" s="106">
        <f t="shared" ref="K108" si="55">J108/I108</f>
        <v>95.238095238095241</v>
      </c>
      <c r="L108" s="107">
        <v>20</v>
      </c>
      <c r="M108" s="105">
        <f>F108/V108*60</f>
        <v>1701.5735596220234</v>
      </c>
      <c r="N108" s="106">
        <f>M108/L108</f>
        <v>85.078677981101166</v>
      </c>
      <c r="O108" s="108">
        <f>L108-I108</f>
        <v>-1</v>
      </c>
      <c r="P108" s="109">
        <f>N108-K108</f>
        <v>-10.159417256994075</v>
      </c>
      <c r="Q108" s="110">
        <f>N108/K108</f>
        <v>0.89332611880156221</v>
      </c>
      <c r="R108" s="323"/>
      <c r="S108" s="47">
        <v>0.7368055555555556</v>
      </c>
      <c r="T108" s="48">
        <v>0.82554398148148156</v>
      </c>
      <c r="U108" s="111">
        <v>5.8999999999999631</v>
      </c>
      <c r="V108" s="112">
        <v>127.787599172792</v>
      </c>
      <c r="W108" s="113"/>
      <c r="X108" s="116"/>
      <c r="Y108" s="12"/>
      <c r="Z108" s="198"/>
      <c r="AA108" s="332"/>
      <c r="AB108" s="333"/>
      <c r="AC108" s="12"/>
      <c r="AD108" s="198"/>
      <c r="AE108" s="117">
        <f>M108-J108</f>
        <v>-298.42644037797663</v>
      </c>
      <c r="AF108" s="110">
        <f>M108/J108</f>
        <v>0.8507867798110117</v>
      </c>
      <c r="AG108" s="328"/>
    </row>
    <row r="109" spans="1:33" ht="15.75" customHeight="1">
      <c r="A109" s="318"/>
      <c r="B109" s="163"/>
      <c r="C109" s="330"/>
      <c r="D109" s="331"/>
      <c r="E109" s="101"/>
      <c r="F109" s="102"/>
      <c r="G109" s="103"/>
      <c r="H109" s="26"/>
      <c r="I109" s="104"/>
      <c r="J109" s="105"/>
      <c r="K109" s="106"/>
      <c r="L109" s="107"/>
      <c r="M109" s="105"/>
      <c r="N109" s="106"/>
      <c r="O109" s="108"/>
      <c r="P109" s="109"/>
      <c r="Q109" s="110"/>
      <c r="R109" s="323"/>
      <c r="S109" s="47"/>
      <c r="T109" s="48"/>
      <c r="U109" s="111"/>
      <c r="V109" s="112"/>
      <c r="W109" s="113"/>
      <c r="X109" s="116"/>
      <c r="Y109" s="12"/>
      <c r="Z109" s="198"/>
      <c r="AA109" s="332"/>
      <c r="AB109" s="333"/>
      <c r="AC109" s="12"/>
      <c r="AD109" s="198"/>
      <c r="AE109" s="117"/>
      <c r="AF109" s="110"/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56">AVERAGE(I107:I122)</f>
        <v>21</v>
      </c>
      <c r="J123" s="137">
        <f t="shared" si="56"/>
        <v>1900</v>
      </c>
      <c r="K123" s="138">
        <f t="shared" ref="K123" si="57">J123/I123</f>
        <v>90.476190476190482</v>
      </c>
      <c r="L123" s="136">
        <f t="shared" ref="L123:M123" si="58">AVERAGE(L107:L122)</f>
        <v>20.5</v>
      </c>
      <c r="M123" s="137">
        <f t="shared" si="58"/>
        <v>1654.7795463890884</v>
      </c>
      <c r="N123" s="138">
        <f>M123/L123</f>
        <v>80.720953482394563</v>
      </c>
      <c r="O123" s="139">
        <f>L123-I123</f>
        <v>-0.5</v>
      </c>
      <c r="P123" s="140">
        <f>N123-K123</f>
        <v>-9.7552369937959185</v>
      </c>
      <c r="Q123" s="141">
        <f>N123/K123</f>
        <v>0.89217895954225568</v>
      </c>
      <c r="R123" s="324"/>
      <c r="S123" s="142">
        <v>0.70833333333333337</v>
      </c>
      <c r="T123" s="143">
        <v>0.82554398148148156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4"/>
      <c r="AB123" s="355"/>
      <c r="AC123" s="179">
        <f t="shared" ref="AC123:AD123" si="60">SUM(AC107:AC122)</f>
        <v>0</v>
      </c>
      <c r="AD123" s="180">
        <f t="shared" si="60"/>
        <v>0</v>
      </c>
      <c r="AE123" s="168">
        <f>M123-J123</f>
        <v>-245.22045361091159</v>
      </c>
      <c r="AF123" s="141">
        <f>M123/J123</f>
        <v>0.87093660336267809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229</v>
      </c>
      <c r="D124" s="321"/>
      <c r="E124" s="147">
        <v>56.87</v>
      </c>
      <c r="F124" s="159">
        <v>1366</v>
      </c>
      <c r="G124" s="148">
        <f t="shared" ref="G124:G126" si="61">E124*F124</f>
        <v>77684.42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1791.1607611406548</v>
      </c>
      <c r="N124" s="152">
        <f>M124/L124</f>
        <v>77.876554832202388</v>
      </c>
      <c r="O124" s="154">
        <f>L124-I124</f>
        <v>0</v>
      </c>
      <c r="P124" s="155">
        <f>N124-K124</f>
        <v>-9.0799669069280498</v>
      </c>
      <c r="Q124" s="156">
        <f>N124/K124</f>
        <v>0.89558038057032741</v>
      </c>
      <c r="R124" s="322">
        <f>Q140</f>
        <v>0.89587512962741855</v>
      </c>
      <c r="S124" s="157">
        <v>0.70833333333333337</v>
      </c>
      <c r="T124" s="158">
        <v>0.74010416666666667</v>
      </c>
      <c r="U124" s="159"/>
      <c r="V124" s="160">
        <v>45.758036787164698</v>
      </c>
      <c r="W124" s="97"/>
      <c r="X124" s="98"/>
      <c r="Y124" s="196"/>
      <c r="Z124" s="197"/>
      <c r="AA124" s="325"/>
      <c r="AB124" s="326"/>
      <c r="AC124" s="196"/>
      <c r="AD124" s="197"/>
      <c r="AE124" s="115">
        <f>M124-J124</f>
        <v>-208.83923885934519</v>
      </c>
      <c r="AF124" s="156">
        <f>M124/J124</f>
        <v>0.89558038057032741</v>
      </c>
      <c r="AG124" s="376">
        <f>AF140</f>
        <v>0.89587512962741844</v>
      </c>
    </row>
    <row r="125" spans="1:33" ht="15.75" customHeight="1">
      <c r="A125" s="357"/>
      <c r="B125" s="163" t="s">
        <v>187</v>
      </c>
      <c r="C125" s="330" t="s">
        <v>230</v>
      </c>
      <c r="D125" s="331"/>
      <c r="E125" s="101">
        <v>56.79</v>
      </c>
      <c r="F125" s="111">
        <v>1852</v>
      </c>
      <c r="G125" s="103">
        <f t="shared" si="61"/>
        <v>105175.08</v>
      </c>
      <c r="H125" s="26"/>
      <c r="I125" s="104">
        <v>23</v>
      </c>
      <c r="J125" s="105">
        <v>2000</v>
      </c>
      <c r="K125" s="106">
        <f t="shared" ref="K125:K126" si="62">J125/I125</f>
        <v>86.956521739130437</v>
      </c>
      <c r="L125" s="107">
        <v>23</v>
      </c>
      <c r="M125" s="105">
        <f>F125/V125*60</f>
        <v>1790.8716658094861</v>
      </c>
      <c r="N125" s="106">
        <f>M125/L125</f>
        <v>77.863985469977663</v>
      </c>
      <c r="O125" s="108">
        <f>L125-I125</f>
        <v>0</v>
      </c>
      <c r="P125" s="109">
        <f>N125-K125</f>
        <v>-9.0925362691527738</v>
      </c>
      <c r="Q125" s="110">
        <f>N125/K125</f>
        <v>0.89543583290474316</v>
      </c>
      <c r="R125" s="323"/>
      <c r="S125" s="47">
        <v>0.74375000000000002</v>
      </c>
      <c r="T125" s="48">
        <v>0.78682870370370372</v>
      </c>
      <c r="U125" s="111">
        <v>5.2500000000000213</v>
      </c>
      <c r="V125" s="112">
        <v>62.047997140974928</v>
      </c>
      <c r="W125" s="113"/>
      <c r="X125" s="116"/>
      <c r="Y125" s="12"/>
      <c r="Z125" s="198"/>
      <c r="AA125" s="332"/>
      <c r="AB125" s="333"/>
      <c r="AC125" s="12"/>
      <c r="AD125" s="198"/>
      <c r="AE125" s="117">
        <f>M125-J125</f>
        <v>-209.1283341905139</v>
      </c>
      <c r="AF125" s="110">
        <f>M125/J125</f>
        <v>0.89543583290474305</v>
      </c>
      <c r="AG125" s="369"/>
    </row>
    <row r="126" spans="1:33" ht="15.75" customHeight="1">
      <c r="A126" s="357"/>
      <c r="B126" s="163" t="s">
        <v>187</v>
      </c>
      <c r="C126" s="330" t="s">
        <v>231</v>
      </c>
      <c r="D126" s="331"/>
      <c r="E126" s="101">
        <v>47.6</v>
      </c>
      <c r="F126" s="111">
        <v>1640</v>
      </c>
      <c r="G126" s="103">
        <f t="shared" si="61"/>
        <v>78064</v>
      </c>
      <c r="H126" s="26"/>
      <c r="I126" s="104">
        <v>23</v>
      </c>
      <c r="J126" s="105">
        <v>2000</v>
      </c>
      <c r="K126" s="106">
        <f t="shared" si="62"/>
        <v>86.956521739130437</v>
      </c>
      <c r="L126" s="107">
        <v>23</v>
      </c>
      <c r="M126" s="105">
        <f>F126/V126*60</f>
        <v>1793.2183508143701</v>
      </c>
      <c r="N126" s="106">
        <f>M126/L126</f>
        <v>77.966015252798698</v>
      </c>
      <c r="O126" s="108">
        <f>L126-I126</f>
        <v>0</v>
      </c>
      <c r="P126" s="109">
        <f>N126-K126</f>
        <v>-8.9905064863317392</v>
      </c>
      <c r="Q126" s="110">
        <f>N126/K126</f>
        <v>0.89660917540718499</v>
      </c>
      <c r="R126" s="323"/>
      <c r="S126" s="47">
        <v>0.79027777777777775</v>
      </c>
      <c r="T126" s="48">
        <v>0.82837962962962963</v>
      </c>
      <c r="U126" s="111">
        <v>4.9666666666665904</v>
      </c>
      <c r="V126" s="112">
        <v>54.87340677464779</v>
      </c>
      <c r="W126" s="113"/>
      <c r="X126" s="116"/>
      <c r="Y126" s="12"/>
      <c r="Z126" s="198"/>
      <c r="AA126" s="332"/>
      <c r="AB126" s="333"/>
      <c r="AC126" s="12"/>
      <c r="AD126" s="198"/>
      <c r="AE126" s="117">
        <f>M126-J126</f>
        <v>-206.78164918562993</v>
      </c>
      <c r="AF126" s="110">
        <f>M126/J126</f>
        <v>0.89660917540718499</v>
      </c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3">AVERAGE(I124:I139)</f>
        <v>23</v>
      </c>
      <c r="J140" s="137">
        <f t="shared" si="63"/>
        <v>2000</v>
      </c>
      <c r="K140" s="138">
        <f t="shared" ref="K140" si="64">J140/I140</f>
        <v>86.956521739130437</v>
      </c>
      <c r="L140" s="136">
        <f t="shared" ref="L140:M140" si="65">AVERAGE(L124:L139)</f>
        <v>23</v>
      </c>
      <c r="M140" s="137">
        <f t="shared" si="65"/>
        <v>1791.7502592548369</v>
      </c>
      <c r="N140" s="138">
        <f>M140/L140</f>
        <v>77.902185184992916</v>
      </c>
      <c r="O140" s="139">
        <f>L140-I140</f>
        <v>0</v>
      </c>
      <c r="P140" s="140">
        <f>N140-K140</f>
        <v>-9.0543365541375209</v>
      </c>
      <c r="Q140" s="141">
        <f>N140/K140</f>
        <v>0.89587512962741855</v>
      </c>
      <c r="R140" s="324"/>
      <c r="S140" s="142">
        <v>0.70833333333333337</v>
      </c>
      <c r="T140" s="143">
        <v>0.82837962962962963</v>
      </c>
      <c r="U140" s="144"/>
      <c r="V140" s="166"/>
      <c r="W140" s="187"/>
      <c r="X140" s="188"/>
      <c r="Y140" s="179">
        <f t="shared" ref="Y140:Z140" si="66">SUM(Y124:Y139)</f>
        <v>0</v>
      </c>
      <c r="Z140" s="180">
        <f t="shared" si="66"/>
        <v>0</v>
      </c>
      <c r="AA140" s="354"/>
      <c r="AB140" s="355"/>
      <c r="AC140" s="179">
        <f t="shared" ref="AC140:AD140" si="67">SUM(AC124:AC139)</f>
        <v>0</v>
      </c>
      <c r="AD140" s="180">
        <f t="shared" si="67"/>
        <v>0</v>
      </c>
      <c r="AE140" s="168">
        <f>M140-J140</f>
        <v>-208.24974074516308</v>
      </c>
      <c r="AF140" s="141">
        <f>M140/J140</f>
        <v>0.89587512962741844</v>
      </c>
      <c r="AG140" s="370"/>
    </row>
    <row r="141" spans="1:33" ht="15.75" customHeight="1">
      <c r="A141" s="317" t="s">
        <v>232</v>
      </c>
      <c r="B141" s="146" t="s">
        <v>187</v>
      </c>
      <c r="C141" s="320" t="s">
        <v>233</v>
      </c>
      <c r="D141" s="321"/>
      <c r="E141" s="147">
        <v>52.21</v>
      </c>
      <c r="F141" s="97">
        <v>2406</v>
      </c>
      <c r="G141" s="148">
        <f t="shared" ref="G141:G143" si="68">E141*F141</f>
        <v>125617.26000000001</v>
      </c>
      <c r="H141" s="149"/>
      <c r="I141" s="150">
        <v>18</v>
      </c>
      <c r="J141" s="151">
        <v>2000</v>
      </c>
      <c r="K141" s="152">
        <f>J141/I141</f>
        <v>111.11111111111111</v>
      </c>
      <c r="L141" s="153">
        <v>18</v>
      </c>
      <c r="M141" s="151">
        <f>F141/V141*60</f>
        <v>1789.7137133238396</v>
      </c>
      <c r="N141" s="152">
        <f>M141/L141</f>
        <v>99.428539629102204</v>
      </c>
      <c r="O141" s="154">
        <f>L141-I141</f>
        <v>0</v>
      </c>
      <c r="P141" s="155">
        <f>N141-K141</f>
        <v>-11.68257148200891</v>
      </c>
      <c r="Q141" s="156">
        <f>N141/K141</f>
        <v>0.89485685666191983</v>
      </c>
      <c r="R141" s="322">
        <f>Q157</f>
        <v>0.89428561888730651</v>
      </c>
      <c r="S141" s="157">
        <v>0.70833333333333337</v>
      </c>
      <c r="T141" s="158">
        <v>0.7643402777777778</v>
      </c>
      <c r="U141" s="159"/>
      <c r="V141" s="160">
        <v>80.66094533739475</v>
      </c>
      <c r="W141" s="158"/>
      <c r="X141" s="169"/>
      <c r="Y141" s="196"/>
      <c r="Z141" s="197"/>
      <c r="AA141" s="325"/>
      <c r="AB141" s="326"/>
      <c r="AC141" s="196"/>
      <c r="AD141" s="197"/>
      <c r="AE141" s="115">
        <f>M141-J141</f>
        <v>-210.28628667616044</v>
      </c>
      <c r="AF141" s="156">
        <f>M141/J141</f>
        <v>0.89485685666191983</v>
      </c>
      <c r="AG141" s="327">
        <f>AF157</f>
        <v>0.89428561888730651</v>
      </c>
    </row>
    <row r="142" spans="1:33" ht="15.75" customHeight="1">
      <c r="A142" s="318"/>
      <c r="B142" s="163" t="s">
        <v>187</v>
      </c>
      <c r="C142" s="330" t="s">
        <v>234</v>
      </c>
      <c r="D142" s="331"/>
      <c r="E142" s="101">
        <v>58.17</v>
      </c>
      <c r="F142" s="102">
        <v>2005</v>
      </c>
      <c r="G142" s="103">
        <f t="shared" si="68"/>
        <v>116630.85</v>
      </c>
      <c r="H142" s="26"/>
      <c r="I142" s="104">
        <v>18</v>
      </c>
      <c r="J142" s="105">
        <v>2000</v>
      </c>
      <c r="K142" s="106">
        <f t="shared" ref="K142:K143" si="69">J142/I142</f>
        <v>111.11111111111111</v>
      </c>
      <c r="L142" s="107">
        <v>18</v>
      </c>
      <c r="M142" s="105">
        <f>F142/V142*60</f>
        <v>1787.9999999999998</v>
      </c>
      <c r="N142" s="106">
        <f>M142/L142</f>
        <v>99.333333333333314</v>
      </c>
      <c r="O142" s="108">
        <f>L142-I142</f>
        <v>0</v>
      </c>
      <c r="P142" s="109">
        <f>N142-K142</f>
        <v>-11.7777777777778</v>
      </c>
      <c r="Q142" s="110">
        <f>N142/K142</f>
        <v>0.89399999999999979</v>
      </c>
      <c r="R142" s="323"/>
      <c r="S142" s="47">
        <v>0.7680555555555556</v>
      </c>
      <c r="T142" s="48">
        <v>0.81476851851851861</v>
      </c>
      <c r="U142" s="111">
        <v>5.3500000000000369</v>
      </c>
      <c r="V142" s="112">
        <v>67.281879194630875</v>
      </c>
      <c r="W142" s="113"/>
      <c r="X142" s="116"/>
      <c r="Y142" s="12"/>
      <c r="Z142" s="198"/>
      <c r="AA142" s="332"/>
      <c r="AB142" s="333"/>
      <c r="AC142" s="12"/>
      <c r="AD142" s="198"/>
      <c r="AE142" s="117">
        <f>M142-J142</f>
        <v>-212.00000000000023</v>
      </c>
      <c r="AF142" s="110">
        <f>M142/J142</f>
        <v>0.89399999999999991</v>
      </c>
      <c r="AG142" s="328"/>
    </row>
    <row r="143" spans="1:33" ht="15.75" customHeight="1">
      <c r="A143" s="318"/>
      <c r="B143" s="163" t="s">
        <v>187</v>
      </c>
      <c r="C143" s="330" t="s">
        <v>235</v>
      </c>
      <c r="D143" s="331"/>
      <c r="E143" s="101">
        <v>50.67</v>
      </c>
      <c r="F143" s="102">
        <v>1454</v>
      </c>
      <c r="G143" s="103">
        <f t="shared" si="68"/>
        <v>73674.180000000008</v>
      </c>
      <c r="H143" s="26"/>
      <c r="I143" s="104">
        <v>20</v>
      </c>
      <c r="J143" s="105">
        <v>2000</v>
      </c>
      <c r="K143" s="106">
        <f t="shared" si="69"/>
        <v>100</v>
      </c>
      <c r="L143" s="107">
        <v>20</v>
      </c>
      <c r="M143" s="105">
        <f>F143/V143*60</f>
        <v>1788</v>
      </c>
      <c r="N143" s="106">
        <f>M143/L143</f>
        <v>89.4</v>
      </c>
      <c r="O143" s="108">
        <f>L143-I143</f>
        <v>0</v>
      </c>
      <c r="P143" s="109">
        <f>N143-K143</f>
        <v>-10.599999999999994</v>
      </c>
      <c r="Q143" s="110">
        <f>N143/K143</f>
        <v>0.89400000000000002</v>
      </c>
      <c r="R143" s="323"/>
      <c r="S143" s="47">
        <v>0.81805555555555565</v>
      </c>
      <c r="T143" s="48">
        <v>0.85193287037037047</v>
      </c>
      <c r="U143" s="111">
        <v>4.7333333333333272</v>
      </c>
      <c r="V143" s="112">
        <v>48.791946308724832</v>
      </c>
      <c r="W143" s="113"/>
      <c r="X143" s="116"/>
      <c r="Y143" s="12"/>
      <c r="Z143" s="198"/>
      <c r="AA143" s="332"/>
      <c r="AB143" s="333"/>
      <c r="AC143" s="12"/>
      <c r="AD143" s="198"/>
      <c r="AE143" s="117">
        <f>M143-J143</f>
        <v>-212</v>
      </c>
      <c r="AF143" s="110">
        <f>M143/J143</f>
        <v>0.89400000000000002</v>
      </c>
      <c r="AG143" s="328"/>
    </row>
    <row r="144" spans="1:33" ht="15.75" customHeight="1">
      <c r="A144" s="318"/>
      <c r="B144" s="163"/>
      <c r="C144" s="330"/>
      <c r="D144" s="331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23"/>
      <c r="S144" s="47"/>
      <c r="T144" s="48"/>
      <c r="U144" s="111"/>
      <c r="V144" s="112"/>
      <c r="W144" s="113"/>
      <c r="X144" s="116"/>
      <c r="Y144" s="12"/>
      <c r="Z144" s="198"/>
      <c r="AA144" s="332"/>
      <c r="AB144" s="333"/>
      <c r="AC144" s="12"/>
      <c r="AD144" s="198"/>
      <c r="AE144" s="117"/>
      <c r="AF144" s="110"/>
      <c r="AG144" s="328"/>
    </row>
    <row r="145" spans="1:33" ht="15.75" customHeight="1">
      <c r="A145" s="318"/>
      <c r="B145" s="163"/>
      <c r="C145" s="330"/>
      <c r="D145" s="331"/>
      <c r="E145" s="101"/>
      <c r="F145" s="102"/>
      <c r="G145" s="103"/>
      <c r="H145" s="13"/>
      <c r="I145" s="104"/>
      <c r="J145" s="105"/>
      <c r="K145" s="106"/>
      <c r="L145" s="107"/>
      <c r="M145" s="105"/>
      <c r="N145" s="106"/>
      <c r="O145" s="108"/>
      <c r="P145" s="109"/>
      <c r="Q145" s="110"/>
      <c r="R145" s="323"/>
      <c r="S145" s="47"/>
      <c r="T145" s="48"/>
      <c r="U145" s="111"/>
      <c r="V145" s="112"/>
      <c r="W145" s="113"/>
      <c r="X145" s="116"/>
      <c r="Y145" s="12"/>
      <c r="Z145" s="198"/>
      <c r="AA145" s="332"/>
      <c r="AB145" s="333"/>
      <c r="AC145" s="12"/>
      <c r="AD145" s="198"/>
      <c r="AE145" s="117"/>
      <c r="AF145" s="110"/>
      <c r="AG145" s="328"/>
    </row>
    <row r="146" spans="1:33" ht="15.75" customHeight="1">
      <c r="A146" s="318"/>
      <c r="B146" s="163"/>
      <c r="C146" s="330"/>
      <c r="D146" s="331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23"/>
      <c r="S146" s="47"/>
      <c r="T146" s="120"/>
      <c r="U146" s="111"/>
      <c r="V146" s="112"/>
      <c r="W146" s="113"/>
      <c r="X146" s="116"/>
      <c r="Y146" s="12"/>
      <c r="Z146" s="198"/>
      <c r="AA146" s="332"/>
      <c r="AB146" s="333"/>
      <c r="AC146" s="12"/>
      <c r="AD146" s="198"/>
      <c r="AE146" s="117"/>
      <c r="AF146" s="110"/>
      <c r="AG146" s="328"/>
    </row>
    <row r="147" spans="1:33" ht="15.75" customHeight="1">
      <c r="A147" s="318"/>
      <c r="B147" s="163"/>
      <c r="C147" s="330"/>
      <c r="D147" s="331"/>
      <c r="E147" s="101"/>
      <c r="F147" s="102"/>
      <c r="G147" s="121"/>
      <c r="H147" s="62"/>
      <c r="I147" s="104"/>
      <c r="J147" s="105"/>
      <c r="K147" s="106"/>
      <c r="L147" s="107"/>
      <c r="M147" s="105"/>
      <c r="N147" s="106"/>
      <c r="O147" s="123"/>
      <c r="P147" s="124"/>
      <c r="Q147" s="125"/>
      <c r="R147" s="323"/>
      <c r="S147" s="119"/>
      <c r="T147" s="120"/>
      <c r="U147" s="111"/>
      <c r="V147" s="112"/>
      <c r="W147" s="120"/>
      <c r="X147" s="189"/>
      <c r="Y147" s="12"/>
      <c r="Z147" s="198"/>
      <c r="AA147" s="332"/>
      <c r="AB147" s="333"/>
      <c r="AC147" s="12"/>
      <c r="AD147" s="198"/>
      <c r="AE147" s="117"/>
      <c r="AF147" s="110"/>
      <c r="AG147" s="328"/>
    </row>
    <row r="148" spans="1:33" ht="15.75" customHeight="1">
      <c r="A148" s="318"/>
      <c r="B148" s="163"/>
      <c r="C148" s="330"/>
      <c r="D148" s="331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23"/>
      <c r="S148" s="119"/>
      <c r="T148" s="120"/>
      <c r="U148" s="111"/>
      <c r="V148" s="112"/>
      <c r="W148" s="120"/>
      <c r="X148" s="189"/>
      <c r="Y148" s="12"/>
      <c r="Z148" s="198"/>
      <c r="AA148" s="332"/>
      <c r="AB148" s="333"/>
      <c r="AC148" s="12"/>
      <c r="AD148" s="198"/>
      <c r="AE148" s="117"/>
      <c r="AF148" s="110"/>
      <c r="AG148" s="328"/>
    </row>
    <row r="149" spans="1:33" ht="15.75" customHeight="1">
      <c r="A149" s="318"/>
      <c r="B149" s="163"/>
      <c r="C149" s="330"/>
      <c r="D149" s="331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23"/>
      <c r="S149" s="119"/>
      <c r="T149" s="120"/>
      <c r="U149" s="111"/>
      <c r="V149" s="112"/>
      <c r="W149" s="120"/>
      <c r="X149" s="189"/>
      <c r="Y149" s="12"/>
      <c r="Z149" s="198"/>
      <c r="AA149" s="332"/>
      <c r="AB149" s="333"/>
      <c r="AC149" s="12"/>
      <c r="AD149" s="198"/>
      <c r="AE149" s="117"/>
      <c r="AF149" s="110"/>
      <c r="AG149" s="328"/>
    </row>
    <row r="150" spans="1:33" ht="15.75" customHeight="1">
      <c r="A150" s="318"/>
      <c r="B150" s="163"/>
      <c r="C150" s="330"/>
      <c r="D150" s="331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23"/>
      <c r="S150" s="119"/>
      <c r="T150" s="120"/>
      <c r="U150" s="111"/>
      <c r="V150" s="112"/>
      <c r="W150" s="120"/>
      <c r="X150" s="189"/>
      <c r="Y150" s="12"/>
      <c r="Z150" s="198"/>
      <c r="AA150" s="332"/>
      <c r="AB150" s="333"/>
      <c r="AC150" s="12"/>
      <c r="AD150" s="198"/>
      <c r="AE150" s="117"/>
      <c r="AF150" s="110"/>
      <c r="AG150" s="328"/>
    </row>
    <row r="151" spans="1:33" ht="15.75" customHeight="1">
      <c r="A151" s="318"/>
      <c r="B151" s="163"/>
      <c r="C151" s="330"/>
      <c r="D151" s="331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23"/>
      <c r="S151" s="119"/>
      <c r="T151" s="120"/>
      <c r="U151" s="111"/>
      <c r="V151" s="112"/>
      <c r="W151" s="120"/>
      <c r="X151" s="189"/>
      <c r="Y151" s="12"/>
      <c r="Z151" s="198"/>
      <c r="AA151" s="332"/>
      <c r="AB151" s="333"/>
      <c r="AC151" s="12"/>
      <c r="AD151" s="198"/>
      <c r="AE151" s="117"/>
      <c r="AF151" s="110"/>
      <c r="AG151" s="328"/>
    </row>
    <row r="152" spans="1:33" ht="15.75" customHeight="1">
      <c r="A152" s="318"/>
      <c r="B152" s="163"/>
      <c r="C152" s="330"/>
      <c r="D152" s="33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23"/>
      <c r="S152" s="119"/>
      <c r="T152" s="120"/>
      <c r="U152" s="111"/>
      <c r="V152" s="112"/>
      <c r="W152" s="120"/>
      <c r="X152" s="189"/>
      <c r="Y152" s="12"/>
      <c r="Z152" s="198"/>
      <c r="AA152" s="332"/>
      <c r="AB152" s="333"/>
      <c r="AC152" s="12"/>
      <c r="AD152" s="198"/>
      <c r="AE152" s="117"/>
      <c r="AF152" s="110"/>
      <c r="AG152" s="328"/>
    </row>
    <row r="153" spans="1:33" ht="15.75" customHeight="1">
      <c r="A153" s="318"/>
      <c r="B153" s="163"/>
      <c r="C153" s="330"/>
      <c r="D153" s="33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23"/>
      <c r="S153" s="119"/>
      <c r="T153" s="120"/>
      <c r="U153" s="111"/>
      <c r="V153" s="112"/>
      <c r="W153" s="120"/>
      <c r="X153" s="189"/>
      <c r="Y153" s="12"/>
      <c r="Z153" s="198"/>
      <c r="AA153" s="332"/>
      <c r="AB153" s="333"/>
      <c r="AC153" s="12"/>
      <c r="AD153" s="198"/>
      <c r="AE153" s="117"/>
      <c r="AF153" s="110"/>
      <c r="AG153" s="328"/>
    </row>
    <row r="154" spans="1:33" ht="15.75" customHeight="1">
      <c r="A154" s="318"/>
      <c r="B154" s="163"/>
      <c r="C154" s="330"/>
      <c r="D154" s="33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23"/>
      <c r="S154" s="119"/>
      <c r="T154" s="120"/>
      <c r="U154" s="111"/>
      <c r="V154" s="112"/>
      <c r="W154" s="120"/>
      <c r="X154" s="189"/>
      <c r="Y154" s="12"/>
      <c r="Z154" s="198"/>
      <c r="AA154" s="332"/>
      <c r="AB154" s="333"/>
      <c r="AC154" s="12"/>
      <c r="AD154" s="198"/>
      <c r="AE154" s="117"/>
      <c r="AF154" s="110"/>
      <c r="AG154" s="328"/>
    </row>
    <row r="155" spans="1:33" ht="15.75" customHeight="1">
      <c r="A155" s="318"/>
      <c r="B155" s="163"/>
      <c r="C155" s="330"/>
      <c r="D155" s="331"/>
      <c r="E155" s="101"/>
      <c r="F155" s="128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23"/>
      <c r="S155" s="119"/>
      <c r="T155" s="120"/>
      <c r="U155" s="111"/>
      <c r="V155" s="112"/>
      <c r="W155" s="120"/>
      <c r="X155" s="189"/>
      <c r="Y155" s="12"/>
      <c r="Z155" s="198"/>
      <c r="AA155" s="332"/>
      <c r="AB155" s="333"/>
      <c r="AC155" s="12"/>
      <c r="AD155" s="198"/>
      <c r="AE155" s="117"/>
      <c r="AF155" s="110"/>
      <c r="AG155" s="328"/>
    </row>
    <row r="156" spans="1:33" ht="15.75" customHeight="1">
      <c r="A156" s="318"/>
      <c r="B156" s="163"/>
      <c r="C156" s="330"/>
      <c r="D156" s="331"/>
      <c r="E156" s="164"/>
      <c r="F156" s="128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23"/>
      <c r="S156" s="119"/>
      <c r="T156" s="120"/>
      <c r="U156" s="130"/>
      <c r="V156" s="131"/>
      <c r="W156" s="126"/>
      <c r="X156" s="127"/>
      <c r="Y156" s="12"/>
      <c r="Z156" s="198"/>
      <c r="AA156" s="332"/>
      <c r="AB156" s="333"/>
      <c r="AC156" s="12"/>
      <c r="AD156" s="198"/>
      <c r="AE156" s="165"/>
      <c r="AF156" s="125"/>
      <c r="AG156" s="328"/>
    </row>
    <row r="157" spans="1:33" ht="15.75" customHeight="1" thickBot="1">
      <c r="A157" s="319"/>
      <c r="B157" s="133" t="s">
        <v>122</v>
      </c>
      <c r="C157" s="353"/>
      <c r="D157" s="353"/>
      <c r="E157" s="134"/>
      <c r="F157" s="167"/>
      <c r="G157" s="135"/>
      <c r="H157" s="69"/>
      <c r="I157" s="136">
        <f t="shared" ref="I157:J157" si="70">AVERAGE(I141:I156)</f>
        <v>18.666666666666668</v>
      </c>
      <c r="J157" s="137">
        <f t="shared" si="70"/>
        <v>2000</v>
      </c>
      <c r="K157" s="138">
        <f t="shared" ref="K157" si="71">J157/I157</f>
        <v>107.14285714285714</v>
      </c>
      <c r="L157" s="136">
        <f t="shared" ref="L157:M157" si="72">AVERAGE(L141:L156)</f>
        <v>18.666666666666668</v>
      </c>
      <c r="M157" s="137">
        <f t="shared" si="72"/>
        <v>1788.5712377746131</v>
      </c>
      <c r="N157" s="138">
        <f>M157/L157</f>
        <v>95.816316309354264</v>
      </c>
      <c r="O157" s="139">
        <f>L157-I157</f>
        <v>0</v>
      </c>
      <c r="P157" s="140">
        <f>N157-K157</f>
        <v>-11.326540833502875</v>
      </c>
      <c r="Q157" s="141">
        <f>N157/K157</f>
        <v>0.89428561888730651</v>
      </c>
      <c r="R157" s="324"/>
      <c r="S157" s="142">
        <v>0.70833333333333337</v>
      </c>
      <c r="T157" s="143">
        <v>0.85193287037037047</v>
      </c>
      <c r="U157" s="144"/>
      <c r="V157" s="166"/>
      <c r="W157" s="167"/>
      <c r="X157" s="138"/>
      <c r="Y157" s="179">
        <f t="shared" ref="Y157:Z157" si="73">SUM(Y141:Y156)</f>
        <v>0</v>
      </c>
      <c r="Z157" s="180">
        <f t="shared" si="73"/>
        <v>0</v>
      </c>
      <c r="AA157" s="354"/>
      <c r="AB157" s="355"/>
      <c r="AC157" s="179">
        <f t="shared" ref="AC157:AD157" si="74">SUM(AC141:AC156)</f>
        <v>0</v>
      </c>
      <c r="AD157" s="180">
        <f t="shared" si="74"/>
        <v>0</v>
      </c>
      <c r="AE157" s="168">
        <f>M157-J157</f>
        <v>-211.42876222538689</v>
      </c>
      <c r="AF157" s="141">
        <f>M157/J157</f>
        <v>0.89428561888730651</v>
      </c>
      <c r="AG157" s="329"/>
    </row>
    <row r="159" spans="1:33">
      <c r="AA159" s="360" t="s">
        <v>163</v>
      </c>
      <c r="AB159" s="360"/>
    </row>
    <row r="160" spans="1:33">
      <c r="AA160" s="360" t="s">
        <v>164</v>
      </c>
      <c r="AB160" s="360"/>
    </row>
    <row r="161" spans="27:28">
      <c r="AA161" s="360" t="s">
        <v>165</v>
      </c>
      <c r="AB161" s="360"/>
    </row>
    <row r="162" spans="27:28">
      <c r="AA162" s="360" t="s">
        <v>166</v>
      </c>
      <c r="AB162" s="360"/>
    </row>
    <row r="163" spans="27:28">
      <c r="AA163" s="360" t="s">
        <v>167</v>
      </c>
      <c r="AB163" s="360"/>
    </row>
    <row r="164" spans="27:28">
      <c r="AA164" s="360" t="s">
        <v>168</v>
      </c>
      <c r="AB164" s="360"/>
    </row>
    <row r="165" spans="27:28">
      <c r="AA165" s="360" t="s">
        <v>169</v>
      </c>
      <c r="AB165" s="360"/>
    </row>
    <row r="166" spans="27:28">
      <c r="AA166" s="360" t="s">
        <v>170</v>
      </c>
      <c r="AB166" s="360"/>
    </row>
    <row r="167" spans="27:28">
      <c r="AA167" s="360" t="s">
        <v>171</v>
      </c>
      <c r="AB167" s="360"/>
    </row>
    <row r="168" spans="27:28">
      <c r="AA168" s="360" t="s">
        <v>172</v>
      </c>
      <c r="AB168" s="360"/>
    </row>
    <row r="169" spans="27:28">
      <c r="AA169" s="360" t="s">
        <v>173</v>
      </c>
      <c r="AB169" s="360"/>
    </row>
    <row r="170" spans="27:28">
      <c r="AA170" s="360" t="s">
        <v>174</v>
      </c>
      <c r="AB170" s="360"/>
    </row>
    <row r="171" spans="27:28">
      <c r="AA171" s="360" t="s">
        <v>175</v>
      </c>
      <c r="AB171" s="360"/>
    </row>
  </sheetData>
  <mergeCells count="380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R124:R140"/>
    <mergeCell ref="AA124:AB124"/>
    <mergeCell ref="C137:D137"/>
    <mergeCell ref="AA137:AB137"/>
    <mergeCell ref="C138:D138"/>
    <mergeCell ref="AA138:AB138"/>
    <mergeCell ref="C139:D139"/>
    <mergeCell ref="AA139:AB139"/>
    <mergeCell ref="C134:D134"/>
    <mergeCell ref="AA134:AB134"/>
    <mergeCell ref="C135:D135"/>
    <mergeCell ref="AA135:AB135"/>
    <mergeCell ref="C136:D136"/>
    <mergeCell ref="AA136:AB136"/>
    <mergeCell ref="C140:D140"/>
    <mergeCell ref="AA140:AB140"/>
    <mergeCell ref="A141:A157"/>
    <mergeCell ref="C141:D141"/>
    <mergeCell ref="R141:R157"/>
    <mergeCell ref="AA141:AB141"/>
    <mergeCell ref="AA146:AB146"/>
    <mergeCell ref="C147:D147"/>
    <mergeCell ref="AA147:AB147"/>
    <mergeCell ref="C148:D148"/>
    <mergeCell ref="A124:A140"/>
    <mergeCell ref="C124:D124"/>
    <mergeCell ref="AA148:AB148"/>
    <mergeCell ref="C149:D149"/>
    <mergeCell ref="AA149:AB149"/>
    <mergeCell ref="C150:D150"/>
    <mergeCell ref="AA150:AB150"/>
    <mergeCell ref="C151:D151"/>
    <mergeCell ref="AA151:AB151"/>
    <mergeCell ref="AG141:AG157"/>
    <mergeCell ref="C142:D142"/>
    <mergeCell ref="AA142:AB142"/>
    <mergeCell ref="C143:D143"/>
    <mergeCell ref="AA143:AB143"/>
    <mergeCell ref="C144:D144"/>
    <mergeCell ref="AA144:AB144"/>
    <mergeCell ref="C145:D145"/>
    <mergeCell ref="AA145:AB145"/>
    <mergeCell ref="C146:D146"/>
    <mergeCell ref="C155:D155"/>
    <mergeCell ref="AA155:AB155"/>
    <mergeCell ref="C156:D156"/>
    <mergeCell ref="AA156:AB156"/>
    <mergeCell ref="C157:D157"/>
    <mergeCell ref="AA157:AB157"/>
    <mergeCell ref="C152:D152"/>
    <mergeCell ref="AA152:AB152"/>
    <mergeCell ref="C153:D153"/>
    <mergeCell ref="AA153:AB153"/>
    <mergeCell ref="C154:D154"/>
    <mergeCell ref="AA154:AB154"/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</mergeCells>
  <phoneticPr fontId="5" type="noConversion"/>
  <conditionalFormatting sqref="O5:O157">
    <cfRule type="cellIs" dxfId="548" priority="3" operator="greaterThan">
      <formula>0</formula>
    </cfRule>
  </conditionalFormatting>
  <conditionalFormatting sqref="P5:P157 AE5:AE157">
    <cfRule type="cellIs" dxfId="547" priority="6" operator="lessThan">
      <formula>0</formula>
    </cfRule>
  </conditionalFormatting>
  <conditionalFormatting sqref="Q5:Q157 AF5:AF157">
    <cfRule type="cellIs" dxfId="546" priority="4" operator="greaterThan">
      <formula>1</formula>
    </cfRule>
    <cfRule type="cellIs" dxfId="545" priority="5" operator="lessThan">
      <formula>0.8</formula>
    </cfRule>
  </conditionalFormatting>
  <conditionalFormatting sqref="AG5 R5:R157 AG107:AG124">
    <cfRule type="cellIs" dxfId="544" priority="7" operator="lessThan">
      <formula>0.8</formula>
    </cfRule>
  </conditionalFormatting>
  <conditionalFormatting sqref="AG22">
    <cfRule type="cellIs" dxfId="543" priority="12" operator="lessThan">
      <formula>0.8</formula>
    </cfRule>
  </conditionalFormatting>
  <conditionalFormatting sqref="AG37">
    <cfRule type="cellIs" dxfId="542" priority="11" operator="lessThan">
      <formula>0.8</formula>
    </cfRule>
  </conditionalFormatting>
  <conditionalFormatting sqref="AG39:AG74">
    <cfRule type="cellIs" dxfId="541" priority="9" operator="lessThan">
      <formula>0.8</formula>
    </cfRule>
  </conditionalFormatting>
  <conditionalFormatting sqref="AG80:AG88">
    <cfRule type="cellIs" dxfId="540" priority="10" operator="lessThan">
      <formula>0.8</formula>
    </cfRule>
  </conditionalFormatting>
  <conditionalFormatting sqref="AG90:AG95">
    <cfRule type="cellIs" dxfId="539" priority="8" operator="lessThan">
      <formula>0.8</formula>
    </cfRule>
  </conditionalFormatting>
  <conditionalFormatting sqref="AG139">
    <cfRule type="cellIs" dxfId="538" priority="2" operator="lessThan">
      <formula>0.8</formula>
    </cfRule>
  </conditionalFormatting>
  <conditionalFormatting sqref="AG141:AG157">
    <cfRule type="cellIs" dxfId="537" priority="1" operator="lessThan">
      <formula>0.8</formula>
    </cfRule>
  </conditionalFormatting>
  <dataValidations count="1">
    <dataValidation type="list" allowBlank="1" showInputMessage="1" showErrorMessage="1" sqref="AA5:AB157" xr:uid="{28E3E745-E2BC-4B43-8EF2-DB06BF00A556}">
      <formula1>$AA$159:$AA$171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1561F-E40C-4BC3-9B98-B19071EEACD4}">
  <sheetPr>
    <tabColor theme="9" tint="0.59999389629810485"/>
  </sheetPr>
  <dimension ref="B1:AR42"/>
  <sheetViews>
    <sheetView zoomScale="70" zoomScaleNormal="70" workbookViewId="0">
      <selection activeCell="N41" sqref="N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242</v>
      </c>
      <c r="D3" s="209"/>
      <c r="E3" s="3" t="s">
        <v>3</v>
      </c>
      <c r="F3" s="210">
        <f>'0623(18度C)'!D1+'0623(4度C)'!D1</f>
        <v>232587</v>
      </c>
      <c r="G3" s="211"/>
      <c r="H3" s="3" t="s">
        <v>4</v>
      </c>
      <c r="I3" s="212">
        <f>'0623(18度C)'!F1+'0623(4度C)'!F1</f>
        <v>7449467.7600000016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460.94664087983739</v>
      </c>
      <c r="F6" s="246" t="e">
        <f>AVERAGE(#REF!,D14:K14)</f>
        <v>#REF!</v>
      </c>
      <c r="G6" s="247">
        <f>AVERAGE(D14:K14)</f>
        <v>259.91561943261257</v>
      </c>
      <c r="H6" s="248"/>
      <c r="I6" s="247">
        <f>AVERAGE(L14:O14)</f>
        <v>94.8585231193927</v>
      </c>
      <c r="J6" s="248"/>
      <c r="K6" s="247">
        <f>AVERAGE(D32:O32)</f>
        <v>758.22628458498025</v>
      </c>
      <c r="L6" s="248"/>
      <c r="M6" s="247">
        <f>AVERAGE(P32:X32)</f>
        <v>739.77961766586554</v>
      </c>
      <c r="N6" s="248"/>
      <c r="O6" s="236">
        <f>'0623(4度C)'!Y2</f>
        <v>0</v>
      </c>
      <c r="P6" s="236">
        <f>'0623(4度C)'!Z2</f>
        <v>0</v>
      </c>
      <c r="Q6" s="236">
        <f>'0623(4度C)'!AC2</f>
        <v>0</v>
      </c>
      <c r="R6" s="236">
        <f>'0623(4度C)'!AD2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409.05896977557296</v>
      </c>
      <c r="F7" s="242" t="e">
        <f>AVERAGE(#REF!,D15:K15)</f>
        <v>#REF!</v>
      </c>
      <c r="G7" s="243">
        <f>AVERAGE(D15:K15)</f>
        <v>225.61378342317872</v>
      </c>
      <c r="H7" s="244"/>
      <c r="I7" s="243">
        <f>AVERAGE(L15:O15)</f>
        <v>84.557899917301313</v>
      </c>
      <c r="J7" s="244"/>
      <c r="K7" s="243">
        <f>AVERAGE(D33:O33)</f>
        <v>676.75914930242493</v>
      </c>
      <c r="L7" s="244"/>
      <c r="M7" s="243">
        <f>AVERAGE(P33:X33)</f>
        <v>659.90237217101594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0.88887415227109523</v>
      </c>
      <c r="F8" s="261" t="e">
        <f>AVERAGE(D16:K16,#REF!)</f>
        <v>#REF!</v>
      </c>
      <c r="G8" s="249">
        <f>AVERAGE(D16:K16)</f>
        <v>0.88620704594983712</v>
      </c>
      <c r="H8" s="250"/>
      <c r="I8" s="249">
        <f>AVERAGE(L16:O16)</f>
        <v>0.89128793899181336</v>
      </c>
      <c r="J8" s="250"/>
      <c r="K8" s="249">
        <f>AVERAGE(D34:O34)</f>
        <v>0.89049362052661807</v>
      </c>
      <c r="L8" s="250"/>
      <c r="M8" s="249">
        <f>AVERAGE(P34:X34)</f>
        <v>0.88944500345692079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90.182926829268297</v>
      </c>
      <c r="F14" s="28">
        <v>115.51724137931033</v>
      </c>
      <c r="G14" s="28">
        <v>91.666666666666657</v>
      </c>
      <c r="H14" s="28">
        <v>174.19354838709677</v>
      </c>
      <c r="I14" s="28">
        <v>654.6</v>
      </c>
      <c r="J14" s="28">
        <v>433.33333333333331</v>
      </c>
      <c r="K14" s="29" t="s">
        <v>43</v>
      </c>
      <c r="L14" s="27" t="s">
        <v>43</v>
      </c>
      <c r="M14" s="30">
        <v>90.476190476190482</v>
      </c>
      <c r="N14" s="28">
        <v>86.956521739130437</v>
      </c>
      <c r="O14" s="31">
        <v>107.14285714285714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80.95671235871967</v>
      </c>
      <c r="F15" s="35">
        <v>104.04515487531366</v>
      </c>
      <c r="G15" s="35">
        <v>82.09903891137651</v>
      </c>
      <c r="H15" s="35">
        <v>156.13428320177786</v>
      </c>
      <c r="I15" s="35">
        <v>538.7921958283398</v>
      </c>
      <c r="J15" s="35">
        <v>391.65531536354473</v>
      </c>
      <c r="K15" s="36" t="s">
        <v>43</v>
      </c>
      <c r="L15" s="34" t="s">
        <v>43</v>
      </c>
      <c r="M15" s="37">
        <v>79.948055400413907</v>
      </c>
      <c r="N15" s="35">
        <v>77.902185184992916</v>
      </c>
      <c r="O15" s="38">
        <v>95.82345916649713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0.89769444400473464</v>
      </c>
      <c r="F16" s="43">
        <f t="shared" si="0"/>
        <v>0.90068940041316303</v>
      </c>
      <c r="G16" s="43">
        <f t="shared" si="0"/>
        <v>0.89562587903319835</v>
      </c>
      <c r="H16" s="43">
        <f t="shared" si="0"/>
        <v>0.89632644060279887</v>
      </c>
      <c r="I16" s="43">
        <f t="shared" si="0"/>
        <v>0.82308615311387068</v>
      </c>
      <c r="J16" s="43">
        <f t="shared" si="0"/>
        <v>0.90381995853125707</v>
      </c>
      <c r="K16" s="44" t="s">
        <v>43</v>
      </c>
      <c r="L16" s="42" t="s">
        <v>43</v>
      </c>
      <c r="M16" s="45">
        <f t="shared" ref="M16:O16" si="1">M15/M14</f>
        <v>0.88363640179404834</v>
      </c>
      <c r="N16" s="43">
        <f t="shared" si="1"/>
        <v>0.89587512962741855</v>
      </c>
      <c r="O16" s="46">
        <f t="shared" si="1"/>
        <v>0.89435228555397328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43</v>
      </c>
      <c r="L17" s="47" t="s">
        <v>43</v>
      </c>
      <c r="M17" s="49">
        <v>0.72777777777777763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0.70993055555555551</v>
      </c>
      <c r="F18" s="48">
        <v>0.62072916666666655</v>
      </c>
      <c r="G18" s="48">
        <v>0.64342592592592585</v>
      </c>
      <c r="H18" s="48">
        <v>0.68959490740740736</v>
      </c>
      <c r="I18" s="48">
        <v>0.44969907407407406</v>
      </c>
      <c r="J18" s="48">
        <v>0.34814814814814815</v>
      </c>
      <c r="K18" s="48" t="s">
        <v>43</v>
      </c>
      <c r="L18" s="47" t="s">
        <v>43</v>
      </c>
      <c r="M18" s="49">
        <v>0.85487268518518511</v>
      </c>
      <c r="N18" s="48">
        <v>0.84149305555555565</v>
      </c>
      <c r="O18" s="50">
        <v>0.85327546296296297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</v>
      </c>
      <c r="F23" s="58">
        <v>16.571428571428573</v>
      </c>
      <c r="G23" s="58">
        <v>20.571428571428573</v>
      </c>
      <c r="H23" s="58">
        <v>20.666666666666668</v>
      </c>
      <c r="I23" s="58">
        <v>5.5</v>
      </c>
      <c r="J23" s="58">
        <v>6</v>
      </c>
      <c r="K23" s="59" t="s">
        <v>43</v>
      </c>
      <c r="L23" s="57" t="s">
        <v>43</v>
      </c>
      <c r="M23" s="60">
        <v>20.5</v>
      </c>
      <c r="N23" s="58">
        <v>23</v>
      </c>
      <c r="O23" s="61">
        <v>18.666666666666668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954.54545454545462</v>
      </c>
      <c r="O32" s="28">
        <v>926.08695652173913</v>
      </c>
      <c r="P32" s="27">
        <v>348.38709677419354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757.14285714285711</v>
      </c>
      <c r="W32" s="28">
        <v>927.27272727272737</v>
      </c>
      <c r="X32" s="31">
        <v>926.31578947368428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287.14638363406812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747.26619009980959</v>
      </c>
      <c r="N33" s="35">
        <v>848.44992628989519</v>
      </c>
      <c r="O33" s="35">
        <v>824.17409718592683</v>
      </c>
      <c r="P33" s="34">
        <v>303.66636226670335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685.33719519974159</v>
      </c>
      <c r="W33" s="35">
        <v>827.02931937714311</v>
      </c>
      <c r="X33" s="38">
        <v>823.57661184047595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0.8773917277707638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0.90577720012098129</v>
      </c>
      <c r="N34" s="43">
        <f>N33/N32</f>
        <v>0.88885230373227109</v>
      </c>
      <c r="O34" s="43">
        <f>O33/O32</f>
        <v>0.88995325048245622</v>
      </c>
      <c r="P34" s="42">
        <f>P33/P32</f>
        <v>0.87163492872850035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0.90516233328267759</v>
      </c>
      <c r="W34" s="43">
        <f>W33/W32</f>
        <v>0.89189436403417388</v>
      </c>
      <c r="X34" s="46">
        <f>X33/X32</f>
        <v>0.8890883877823319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0.25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0.25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0.79027777777777786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0.44969907407407406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0.35834490740740732</v>
      </c>
      <c r="N36" s="48">
        <v>0.54290509259259268</v>
      </c>
      <c r="O36" s="48">
        <v>0.54453703703703704</v>
      </c>
      <c r="P36" s="47">
        <v>0.80833333333333335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0.88752314814814826</v>
      </c>
      <c r="W36" s="48">
        <v>1.1495023148148147</v>
      </c>
      <c r="X36" s="50">
        <v>1.1533333333333329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4</v>
      </c>
      <c r="N37" s="58">
        <v>3.6666666666666665</v>
      </c>
      <c r="O37" s="58">
        <v>3.8333333333333335</v>
      </c>
      <c r="P37" s="57">
        <v>10.333333333333334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4.2</v>
      </c>
      <c r="W37" s="58">
        <v>3.6666666666666665</v>
      </c>
      <c r="X37" s="61">
        <v>3.8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ACF99-B853-431B-800B-B3F8E287B37F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H109" sqref="H109"/>
      <selection activeCell="N41" sqref="N4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117204</v>
      </c>
      <c r="E1" s="88" t="s">
        <v>4</v>
      </c>
      <c r="F1" s="89">
        <f>SUM(G5:G140)</f>
        <v>2279175.1300000004</v>
      </c>
      <c r="G1" s="90" t="s">
        <v>85</v>
      </c>
      <c r="H1" s="91">
        <f>L21+L38+L55+L72+L89+L106+L123+L140</f>
        <v>44.5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46196</v>
      </c>
      <c r="B2" s="295"/>
      <c r="C2" s="92" t="s">
        <v>41</v>
      </c>
      <c r="D2" s="93">
        <f>AVERAGE(N21,N38,N55,N72,N89,N106,N123,N140)</f>
        <v>668.33076073672044</v>
      </c>
      <c r="E2" s="93" t="s">
        <v>92</v>
      </c>
      <c r="F2" s="94">
        <f>F1/D1</f>
        <v>19.446223081123513</v>
      </c>
      <c r="G2" s="95" t="s">
        <v>93</v>
      </c>
      <c r="H2" s="96">
        <f>COUNT(H5:H140)</f>
        <v>10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1791</v>
      </c>
      <c r="G5" s="148">
        <f t="shared" ref="G5:G8" si="0">E5*F5</f>
        <v>45921.24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3212.0407952940755</v>
      </c>
      <c r="N5" s="152">
        <f>M5/L5</f>
        <v>321.20407952940752</v>
      </c>
      <c r="O5" s="154">
        <f>L5-I5</f>
        <v>0</v>
      </c>
      <c r="P5" s="155">
        <f>N5-K5</f>
        <v>-38.795920470592478</v>
      </c>
      <c r="Q5" s="156">
        <f>N5/K5</f>
        <v>0.89223355424835427</v>
      </c>
      <c r="R5" s="322">
        <f>Q21</f>
        <v>0.8773917277707638</v>
      </c>
      <c r="S5" s="157">
        <v>0.25</v>
      </c>
      <c r="T5" s="158">
        <v>0.27322916666666669</v>
      </c>
      <c r="U5" s="159"/>
      <c r="V5" s="160">
        <v>33.455365871267396</v>
      </c>
      <c r="W5" s="161"/>
      <c r="X5" s="162"/>
      <c r="Y5" s="325"/>
      <c r="Z5" s="326"/>
      <c r="AA5" s="115">
        <f>M5-J5</f>
        <v>-387.95920470592455</v>
      </c>
      <c r="AB5" s="156">
        <f>M5/J5</f>
        <v>0.89223355424835427</v>
      </c>
      <c r="AC5" s="327">
        <f>AB21</f>
        <v>0.87739172777076369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3003</v>
      </c>
      <c r="G6" s="103">
        <f t="shared" si="0"/>
        <v>88648.56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3156.3240984554363</v>
      </c>
      <c r="N6" s="106">
        <f>M6/L6</f>
        <v>286.93855440503967</v>
      </c>
      <c r="O6" s="108">
        <f>L6-I6</f>
        <v>0</v>
      </c>
      <c r="P6" s="109">
        <f>N6-K6</f>
        <v>-40.334172867687585</v>
      </c>
      <c r="Q6" s="110">
        <f>N6/K6</f>
        <v>0.87675669401539902</v>
      </c>
      <c r="R6" s="323"/>
      <c r="S6" s="47">
        <v>0.27638888888888885</v>
      </c>
      <c r="T6" s="48">
        <v>0.31603009259259257</v>
      </c>
      <c r="U6" s="111">
        <v>4.5499999999999119</v>
      </c>
      <c r="V6" s="112">
        <v>57.085392494443781</v>
      </c>
      <c r="W6" s="113"/>
      <c r="X6" s="116"/>
      <c r="Y6" s="332"/>
      <c r="Z6" s="333"/>
      <c r="AA6" s="117">
        <f>M6-J6</f>
        <v>-443.67590154456366</v>
      </c>
      <c r="AB6" s="110">
        <f>M6/J6</f>
        <v>0.87675669401539902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3419</v>
      </c>
      <c r="G7" s="103">
        <f t="shared" si="0"/>
        <v>102057.15000000001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3155.9749047971591</v>
      </c>
      <c r="N7" s="106">
        <f>M7/L7</f>
        <v>286.90680952701445</v>
      </c>
      <c r="O7" s="108">
        <f>L7-I7</f>
        <v>0</v>
      </c>
      <c r="P7" s="109">
        <f>N7-K7</f>
        <v>-40.365917745712807</v>
      </c>
      <c r="Q7" s="110">
        <f>N7/K7</f>
        <v>0.87665969577698866</v>
      </c>
      <c r="R7" s="323"/>
      <c r="S7" s="47">
        <v>0.32013888888888886</v>
      </c>
      <c r="T7" s="48">
        <v>0.36527777777777776</v>
      </c>
      <c r="U7" s="111">
        <v>5.916666666666659</v>
      </c>
      <c r="V7" s="112">
        <v>65.000516857146806</v>
      </c>
      <c r="W7" s="113"/>
      <c r="X7" s="116"/>
      <c r="Y7" s="332"/>
      <c r="Z7" s="333"/>
      <c r="AA7" s="117">
        <f>M7-J7</f>
        <v>-444.02509520284093</v>
      </c>
      <c r="AB7" s="110">
        <f>M7/J7</f>
        <v>0.87665969577698866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1898</v>
      </c>
      <c r="G8" s="103">
        <f t="shared" si="0"/>
        <v>54225.86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3110.1010813523267</v>
      </c>
      <c r="N8" s="106">
        <f>M8/L8</f>
        <v>259.17509011269391</v>
      </c>
      <c r="O8" s="108">
        <f>L8-I8</f>
        <v>0</v>
      </c>
      <c r="P8" s="109">
        <f>N8-K8</f>
        <v>-40.824909887306092</v>
      </c>
      <c r="Q8" s="110">
        <f>N8/K8</f>
        <v>0.86391696704231302</v>
      </c>
      <c r="R8" s="323"/>
      <c r="S8" s="47">
        <v>0.36874999999999997</v>
      </c>
      <c r="T8" s="48">
        <v>0.39416666666666661</v>
      </c>
      <c r="U8" s="111">
        <v>4.9999999999999822</v>
      </c>
      <c r="V8" s="112">
        <v>36.616173243630712</v>
      </c>
      <c r="W8" s="113"/>
      <c r="X8" s="116"/>
      <c r="Y8" s="332"/>
      <c r="Z8" s="333"/>
      <c r="AA8" s="117">
        <f>M8-J8</f>
        <v>-489.89891864767333</v>
      </c>
      <c r="AB8" s="110">
        <f>M8/J8</f>
        <v>0.86391696704231291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3158.6102199747493</v>
      </c>
      <c r="N21" s="138">
        <f>M21/L21</f>
        <v>287.14638363406812</v>
      </c>
      <c r="O21" s="139">
        <f>L21-I21</f>
        <v>0</v>
      </c>
      <c r="P21" s="140">
        <f>N21-K21</f>
        <v>-40.126343638659137</v>
      </c>
      <c r="Q21" s="141">
        <f>N21/K21</f>
        <v>0.8773917277707638</v>
      </c>
      <c r="R21" s="324"/>
      <c r="S21" s="142">
        <v>0.25</v>
      </c>
      <c r="T21" s="143">
        <v>0.44969907407407406</v>
      </c>
      <c r="U21" s="144"/>
      <c r="V21" s="166"/>
      <c r="W21" s="167"/>
      <c r="X21" s="138"/>
      <c r="Y21" s="354"/>
      <c r="Z21" s="355"/>
      <c r="AA21" s="168">
        <f>M21-J21</f>
        <v>-441.38978002525073</v>
      </c>
      <c r="AB21" s="141">
        <f>M21/J21</f>
        <v>0.87739172777076369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2819</v>
      </c>
      <c r="G22" s="148">
        <f t="shared" ref="G22:G24" si="5">E22*F22</f>
        <v>52236.07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2987.5942811977147</v>
      </c>
      <c r="N22" s="152">
        <f>M22/L22</f>
        <v>995.86476039923821</v>
      </c>
      <c r="O22" s="154">
        <f>L22-I22</f>
        <v>0</v>
      </c>
      <c r="P22" s="155">
        <f>N22-K22</f>
        <v>-104.13523960076179</v>
      </c>
      <c r="Q22" s="156">
        <f>N22/K22</f>
        <v>0.9053316003629438</v>
      </c>
      <c r="R22" s="322">
        <f>Q38</f>
        <v>0.90577720012098129</v>
      </c>
      <c r="S22" s="157">
        <v>0.25</v>
      </c>
      <c r="T22" s="158">
        <v>0.28930555555555554</v>
      </c>
      <c r="U22" s="159"/>
      <c r="V22" s="112">
        <v>56.614112921715879</v>
      </c>
      <c r="W22" s="161"/>
      <c r="X22" s="162"/>
      <c r="Y22" s="325"/>
      <c r="Z22" s="326"/>
      <c r="AA22" s="115">
        <f>M22-J22</f>
        <v>-312.40571880228526</v>
      </c>
      <c r="AB22" s="156">
        <f>M22/J22</f>
        <v>0.90533160036294391</v>
      </c>
      <c r="AC22" s="327">
        <f>AB38</f>
        <v>0.90577720012098129</v>
      </c>
    </row>
    <row r="23" spans="1:29" ht="15.75" customHeight="1">
      <c r="A23" s="357"/>
      <c r="B23" s="100" t="s">
        <v>120</v>
      </c>
      <c r="C23" s="330" t="s">
        <v>125</v>
      </c>
      <c r="D23" s="331"/>
      <c r="E23" s="101">
        <v>22.28</v>
      </c>
      <c r="F23" s="102">
        <v>1195</v>
      </c>
      <c r="G23" s="103">
        <f t="shared" si="5"/>
        <v>26624.600000000002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2989.8</v>
      </c>
      <c r="N23" s="106">
        <f>M23/L23</f>
        <v>597.96</v>
      </c>
      <c r="O23" s="108">
        <f>L23-I23</f>
        <v>0</v>
      </c>
      <c r="P23" s="109">
        <f>N23-K23</f>
        <v>-62.039999999999964</v>
      </c>
      <c r="Q23" s="110">
        <f>N23/K23</f>
        <v>0.90600000000000003</v>
      </c>
      <c r="R23" s="323"/>
      <c r="S23" s="47">
        <v>0.29305555555555551</v>
      </c>
      <c r="T23" s="48">
        <v>0.30969907407407404</v>
      </c>
      <c r="U23" s="111">
        <v>5.3999999999999648</v>
      </c>
      <c r="V23" s="112">
        <v>23.981537226570335</v>
      </c>
      <c r="W23" s="113"/>
      <c r="X23" s="116"/>
      <c r="Y23" s="332"/>
      <c r="Z23" s="333"/>
      <c r="AA23" s="117">
        <f>M23-J23</f>
        <v>-310.19999999999982</v>
      </c>
      <c r="AB23" s="110">
        <f>M23/J23</f>
        <v>0.90600000000000003</v>
      </c>
      <c r="AC23" s="328"/>
    </row>
    <row r="24" spans="1:29" ht="15.75" customHeight="1">
      <c r="A24" s="357"/>
      <c r="B24" s="100" t="s">
        <v>120</v>
      </c>
      <c r="C24" s="330" t="s">
        <v>126</v>
      </c>
      <c r="D24" s="331"/>
      <c r="E24" s="101">
        <v>17.89</v>
      </c>
      <c r="F24" s="102">
        <v>3240</v>
      </c>
      <c r="G24" s="103">
        <f t="shared" si="5"/>
        <v>57963.6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2989.7999999999997</v>
      </c>
      <c r="N24" s="106">
        <f>M24/L24</f>
        <v>747.44999999999993</v>
      </c>
      <c r="O24" s="108">
        <f>L24-I24</f>
        <v>0</v>
      </c>
      <c r="P24" s="109">
        <f>N24-K24</f>
        <v>-77.550000000000068</v>
      </c>
      <c r="Q24" s="110">
        <f>N24/K24</f>
        <v>0.90599999999999992</v>
      </c>
      <c r="R24" s="323"/>
      <c r="S24" s="47">
        <v>0.31319444444444439</v>
      </c>
      <c r="T24" s="48">
        <v>0.35834490740740732</v>
      </c>
      <c r="U24" s="111">
        <v>5.0333333333332941</v>
      </c>
      <c r="V24" s="112">
        <v>65.021071643588201</v>
      </c>
      <c r="W24" s="113"/>
      <c r="X24" s="116"/>
      <c r="Y24" s="332"/>
      <c r="Z24" s="333"/>
      <c r="AA24" s="117">
        <f>M24-J24</f>
        <v>-310.20000000000027</v>
      </c>
      <c r="AB24" s="110">
        <f>M24/J24</f>
        <v>0.90599999999999992</v>
      </c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2989.0647603992384</v>
      </c>
      <c r="N38" s="138">
        <f t="shared" ref="N38:N44" si="10">M38/L38</f>
        <v>747.26619009980959</v>
      </c>
      <c r="O38" s="139">
        <f t="shared" ref="O38:O44" si="11">L38-I38</f>
        <v>0</v>
      </c>
      <c r="P38" s="140">
        <f t="shared" ref="P38:P44" si="12">N38-K38</f>
        <v>-77.733809900190408</v>
      </c>
      <c r="Q38" s="141">
        <f t="shared" ref="Q38:Q44" si="13">N38/K38</f>
        <v>0.90577720012098129</v>
      </c>
      <c r="R38" s="324"/>
      <c r="S38" s="142">
        <v>0.25</v>
      </c>
      <c r="T38" s="143">
        <v>0.35834490740740732</v>
      </c>
      <c r="U38" s="144"/>
      <c r="V38" s="166"/>
      <c r="W38" s="99"/>
      <c r="X38" s="69"/>
      <c r="Y38" s="354"/>
      <c r="Z38" s="355"/>
      <c r="AA38" s="168">
        <f t="shared" ref="AA38:AA44" si="14">M38-J38</f>
        <v>-310.93523960076163</v>
      </c>
      <c r="AB38" s="141">
        <f t="shared" ref="AB38:AB44" si="15">M38/J38</f>
        <v>0.90577720012098129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127</v>
      </c>
      <c r="D39" s="321"/>
      <c r="E39" s="147">
        <v>25.2</v>
      </c>
      <c r="F39" s="97">
        <v>1666</v>
      </c>
      <c r="G39" s="148">
        <f t="shared" ref="G39:G44" si="16">E39*F39</f>
        <v>41983.199999999997</v>
      </c>
      <c r="H39" s="149"/>
      <c r="I39" s="150">
        <v>3</v>
      </c>
      <c r="J39" s="151">
        <v>3600</v>
      </c>
      <c r="K39" s="152">
        <f>J39/I39</f>
        <v>1200</v>
      </c>
      <c r="L39" s="153">
        <v>3</v>
      </c>
      <c r="M39" s="151">
        <f t="shared" ref="M39:M44" si="17">F39/V39*60</f>
        <v>3184.908895946739</v>
      </c>
      <c r="N39" s="152">
        <f t="shared" si="10"/>
        <v>1061.636298648913</v>
      </c>
      <c r="O39" s="154">
        <f t="shared" si="11"/>
        <v>0</v>
      </c>
      <c r="P39" s="155">
        <f t="shared" si="12"/>
        <v>-138.363701351087</v>
      </c>
      <c r="Q39" s="156">
        <f t="shared" si="13"/>
        <v>0.8846969155407608</v>
      </c>
      <c r="R39" s="322">
        <f>Q55</f>
        <v>0.88885230373227109</v>
      </c>
      <c r="S39" s="157">
        <v>0.25</v>
      </c>
      <c r="T39" s="158">
        <v>0.27179398148148148</v>
      </c>
      <c r="U39" s="159"/>
      <c r="V39" s="160">
        <v>31.385513138920135</v>
      </c>
      <c r="W39" s="161"/>
      <c r="X39" s="162"/>
      <c r="Y39" s="325"/>
      <c r="Z39" s="326"/>
      <c r="AA39" s="115">
        <f t="shared" si="14"/>
        <v>-415.09110405326101</v>
      </c>
      <c r="AB39" s="156">
        <f t="shared" si="15"/>
        <v>0.8846969155407608</v>
      </c>
      <c r="AC39" s="327">
        <f>AB55</f>
        <v>0.88885230373227109</v>
      </c>
    </row>
    <row r="40" spans="1:29" ht="15.75" customHeight="1">
      <c r="A40" s="318"/>
      <c r="B40" s="100" t="s">
        <v>120</v>
      </c>
      <c r="C40" s="330" t="s">
        <v>128</v>
      </c>
      <c r="D40" s="331"/>
      <c r="E40" s="101">
        <v>25.03</v>
      </c>
      <c r="F40" s="102">
        <v>1514</v>
      </c>
      <c r="G40" s="103">
        <f t="shared" si="16"/>
        <v>37895.42</v>
      </c>
      <c r="H40" s="26"/>
      <c r="I40" s="104">
        <v>5</v>
      </c>
      <c r="J40" s="105">
        <v>3600</v>
      </c>
      <c r="K40" s="106">
        <f t="shared" ref="K40:K75" si="18">J40/I40</f>
        <v>720</v>
      </c>
      <c r="L40" s="107">
        <v>5</v>
      </c>
      <c r="M40" s="105">
        <f t="shared" si="17"/>
        <v>3190.9761676975409</v>
      </c>
      <c r="N40" s="106">
        <f t="shared" si="10"/>
        <v>638.19523353950819</v>
      </c>
      <c r="O40" s="108">
        <f t="shared" si="11"/>
        <v>0</v>
      </c>
      <c r="P40" s="109">
        <f t="shared" si="12"/>
        <v>-81.804766460491805</v>
      </c>
      <c r="Q40" s="110">
        <f t="shared" si="13"/>
        <v>0.88638226880487248</v>
      </c>
      <c r="R40" s="323"/>
      <c r="S40" s="47">
        <v>0.28194444444444444</v>
      </c>
      <c r="T40" s="48">
        <v>0.30171296296296296</v>
      </c>
      <c r="U40" s="111">
        <v>14.61666666666666</v>
      </c>
      <c r="V40" s="112">
        <v>28.46777764108025</v>
      </c>
      <c r="W40" s="113"/>
      <c r="X40" s="116"/>
      <c r="Y40" s="332"/>
      <c r="Z40" s="333"/>
      <c r="AA40" s="117">
        <f t="shared" si="14"/>
        <v>-409.02383230245914</v>
      </c>
      <c r="AB40" s="110">
        <f t="shared" si="15"/>
        <v>0.88638226880487248</v>
      </c>
      <c r="AC40" s="328"/>
    </row>
    <row r="41" spans="1:29" ht="15.75" customHeight="1">
      <c r="A41" s="318"/>
      <c r="B41" s="100" t="s">
        <v>120</v>
      </c>
      <c r="C41" s="330" t="s">
        <v>129</v>
      </c>
      <c r="D41" s="331"/>
      <c r="E41" s="101">
        <v>18.18</v>
      </c>
      <c r="F41" s="102">
        <v>1310</v>
      </c>
      <c r="G41" s="103">
        <f t="shared" si="16"/>
        <v>23815.8</v>
      </c>
      <c r="H41" s="26"/>
      <c r="I41" s="104">
        <v>3</v>
      </c>
      <c r="J41" s="105">
        <v>3600</v>
      </c>
      <c r="K41" s="106">
        <f t="shared" si="18"/>
        <v>1200</v>
      </c>
      <c r="L41" s="107">
        <v>3</v>
      </c>
      <c r="M41" s="105">
        <f t="shared" si="17"/>
        <v>3189.8659073571762</v>
      </c>
      <c r="N41" s="106">
        <f t="shared" si="10"/>
        <v>1063.2886357857253</v>
      </c>
      <c r="O41" s="108">
        <f t="shared" si="11"/>
        <v>0</v>
      </c>
      <c r="P41" s="109">
        <f t="shared" si="12"/>
        <v>-136.71136421427468</v>
      </c>
      <c r="Q41" s="110">
        <f t="shared" si="13"/>
        <v>0.8860738631547711</v>
      </c>
      <c r="R41" s="323"/>
      <c r="S41" s="47">
        <v>0.31180555555555556</v>
      </c>
      <c r="T41" s="48">
        <v>0.32891203703703703</v>
      </c>
      <c r="U41" s="111">
        <v>14.53333333333334</v>
      </c>
      <c r="V41" s="112">
        <v>24.64053420512607</v>
      </c>
      <c r="W41" s="113"/>
      <c r="X41" s="116"/>
      <c r="Y41" s="332"/>
      <c r="Z41" s="333"/>
      <c r="AA41" s="117">
        <f t="shared" si="14"/>
        <v>-410.13409264282382</v>
      </c>
      <c r="AB41" s="110">
        <f t="shared" si="15"/>
        <v>0.88607386315477121</v>
      </c>
      <c r="AC41" s="328"/>
    </row>
    <row r="42" spans="1:29" ht="15.75" customHeight="1">
      <c r="A42" s="318"/>
      <c r="B42" s="100" t="s">
        <v>120</v>
      </c>
      <c r="C42" s="330" t="s">
        <v>130</v>
      </c>
      <c r="D42" s="331"/>
      <c r="E42" s="101">
        <v>23.72</v>
      </c>
      <c r="F42" s="102">
        <v>1644</v>
      </c>
      <c r="G42" s="103">
        <f t="shared" si="16"/>
        <v>38995.68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3195.9111494849417</v>
      </c>
      <c r="N42" s="106">
        <f t="shared" si="10"/>
        <v>639.18222989698836</v>
      </c>
      <c r="O42" s="108">
        <f t="shared" si="11"/>
        <v>0</v>
      </c>
      <c r="P42" s="109">
        <f t="shared" si="12"/>
        <v>-80.81777010301164</v>
      </c>
      <c r="Q42" s="110">
        <f t="shared" si="13"/>
        <v>0.88775309707915051</v>
      </c>
      <c r="R42" s="323"/>
      <c r="S42" s="47">
        <v>0.33888888888888891</v>
      </c>
      <c r="T42" s="48">
        <v>0.36031250000000004</v>
      </c>
      <c r="U42" s="111">
        <v>15</v>
      </c>
      <c r="V42" s="112">
        <v>30.864437522268727</v>
      </c>
      <c r="W42" s="113"/>
      <c r="X42" s="116"/>
      <c r="Y42" s="332"/>
      <c r="Z42" s="333"/>
      <c r="AA42" s="117">
        <f t="shared" si="14"/>
        <v>-404.08885051505831</v>
      </c>
      <c r="AB42" s="110">
        <f t="shared" si="15"/>
        <v>0.88775309707915051</v>
      </c>
      <c r="AC42" s="328"/>
    </row>
    <row r="43" spans="1:29" ht="15.75" customHeight="1">
      <c r="A43" s="318"/>
      <c r="B43" s="100" t="s">
        <v>120</v>
      </c>
      <c r="C43" s="330" t="s">
        <v>131</v>
      </c>
      <c r="D43" s="331"/>
      <c r="E43" s="101">
        <v>14.28</v>
      </c>
      <c r="F43" s="102">
        <v>6723</v>
      </c>
      <c r="G43" s="103">
        <f t="shared" si="16"/>
        <v>96004.44</v>
      </c>
      <c r="H43" s="13"/>
      <c r="I43" s="104">
        <v>3</v>
      </c>
      <c r="J43" s="105">
        <v>3600</v>
      </c>
      <c r="K43" s="106">
        <f t="shared" si="18"/>
        <v>1200</v>
      </c>
      <c r="L43" s="107">
        <v>3</v>
      </c>
      <c r="M43" s="105">
        <f t="shared" si="17"/>
        <v>3188.6440921512021</v>
      </c>
      <c r="N43" s="106">
        <f t="shared" si="10"/>
        <v>1062.8813640504006</v>
      </c>
      <c r="O43" s="108">
        <f t="shared" si="11"/>
        <v>0</v>
      </c>
      <c r="P43" s="109">
        <f t="shared" si="12"/>
        <v>-137.11863594959937</v>
      </c>
      <c r="Q43" s="110">
        <f t="shared" si="13"/>
        <v>0.88573447004200057</v>
      </c>
      <c r="R43" s="323"/>
      <c r="S43" s="47">
        <v>0.37013888888888891</v>
      </c>
      <c r="T43" s="48">
        <v>0.45798611111111109</v>
      </c>
      <c r="U43" s="111">
        <v>15</v>
      </c>
      <c r="V43" s="112">
        <v>126.5051816202735</v>
      </c>
      <c r="W43" s="113"/>
      <c r="X43" s="116"/>
      <c r="Y43" s="332"/>
      <c r="Z43" s="333"/>
      <c r="AA43" s="117">
        <f t="shared" si="14"/>
        <v>-411.35590784879787</v>
      </c>
      <c r="AB43" s="110">
        <f t="shared" si="15"/>
        <v>0.88573447004200057</v>
      </c>
      <c r="AC43" s="328"/>
    </row>
    <row r="44" spans="1:29" ht="15.75" customHeight="1">
      <c r="A44" s="318"/>
      <c r="B44" s="100" t="s">
        <v>120</v>
      </c>
      <c r="C44" s="330" t="s">
        <v>132</v>
      </c>
      <c r="D44" s="331"/>
      <c r="E44" s="101">
        <v>14.03</v>
      </c>
      <c r="F44" s="102">
        <v>4879</v>
      </c>
      <c r="G44" s="121">
        <f t="shared" si="16"/>
        <v>68452.37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2715.5921657400941</v>
      </c>
      <c r="N44" s="106">
        <f t="shared" si="10"/>
        <v>905.19738858003132</v>
      </c>
      <c r="O44" s="108">
        <f t="shared" si="11"/>
        <v>0</v>
      </c>
      <c r="P44" s="109">
        <f t="shared" si="12"/>
        <v>-94.802611419968684</v>
      </c>
      <c r="Q44" s="110">
        <f t="shared" si="13"/>
        <v>0.90519738858003129</v>
      </c>
      <c r="R44" s="323"/>
      <c r="S44" s="47">
        <v>0.46805555555555561</v>
      </c>
      <c r="T44" s="120">
        <v>0.54290509259259268</v>
      </c>
      <c r="U44" s="111">
        <v>14.500000000000108</v>
      </c>
      <c r="V44" s="112">
        <v>107.79969234453071</v>
      </c>
      <c r="W44" s="113"/>
      <c r="X44" s="116"/>
      <c r="Y44" s="332"/>
      <c r="Z44" s="333"/>
      <c r="AA44" s="117">
        <f t="shared" si="14"/>
        <v>-284.40783425990594</v>
      </c>
      <c r="AB44" s="110">
        <f t="shared" si="15"/>
        <v>0.9051973885800314</v>
      </c>
      <c r="AC44" s="328"/>
    </row>
    <row r="45" spans="1:29" ht="15.75" customHeight="1">
      <c r="A45" s="318"/>
      <c r="B45" s="100"/>
      <c r="C45" s="330"/>
      <c r="D45" s="33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3"/>
      <c r="S45" s="47"/>
      <c r="T45" s="120"/>
      <c r="U45" s="111"/>
      <c r="V45" s="112"/>
      <c r="W45" s="113"/>
      <c r="X45" s="116"/>
      <c r="Y45" s="332"/>
      <c r="Z45" s="333"/>
      <c r="AA45" s="117"/>
      <c r="AB45" s="110"/>
      <c r="AC45" s="328"/>
    </row>
    <row r="46" spans="1:29" ht="15.75" customHeight="1">
      <c r="A46" s="318"/>
      <c r="B46" s="100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47"/>
      <c r="T46" s="120"/>
      <c r="U46" s="111"/>
      <c r="V46" s="112"/>
      <c r="W46" s="113"/>
      <c r="X46" s="116"/>
      <c r="Y46" s="332"/>
      <c r="Z46" s="333"/>
      <c r="AA46" s="117"/>
      <c r="AB46" s="110"/>
      <c r="AC46" s="328"/>
    </row>
    <row r="47" spans="1:29" ht="15.75" customHeight="1">
      <c r="A47" s="318"/>
      <c r="B47" s="100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47"/>
      <c r="T47" s="120"/>
      <c r="U47" s="111"/>
      <c r="V47" s="112"/>
      <c r="W47" s="113"/>
      <c r="X47" s="116"/>
      <c r="Y47" s="332"/>
      <c r="Z47" s="333"/>
      <c r="AA47" s="117"/>
      <c r="AB47" s="110"/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3110.983063062949</v>
      </c>
      <c r="N55" s="138">
        <f t="shared" ref="N55:N61" si="22">M55/L55</f>
        <v>848.44992628989519</v>
      </c>
      <c r="O55" s="139">
        <f t="shared" ref="O55:O61" si="23">L55-I55</f>
        <v>0</v>
      </c>
      <c r="P55" s="140">
        <f t="shared" ref="P55:P61" si="24">N55-K55</f>
        <v>-106.09552825555943</v>
      </c>
      <c r="Q55" s="141">
        <f t="shared" ref="Q55:Q61" si="25">N55/K55</f>
        <v>0.88885230373227109</v>
      </c>
      <c r="R55" s="324"/>
      <c r="S55" s="142">
        <v>0.25</v>
      </c>
      <c r="T55" s="143">
        <v>0.54290509259259268</v>
      </c>
      <c r="U55" s="144"/>
      <c r="V55" s="166"/>
      <c r="W55" s="99"/>
      <c r="X55" s="69"/>
      <c r="Y55" s="354"/>
      <c r="Z55" s="355"/>
      <c r="AA55" s="168">
        <f t="shared" ref="AA55:AA61" si="26">M55-J55</f>
        <v>-389.01693693705101</v>
      </c>
      <c r="AB55" s="141">
        <f t="shared" ref="AB55:AB61" si="27">M55/J55</f>
        <v>0.88885230373227109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133</v>
      </c>
      <c r="D56" s="321"/>
      <c r="E56" s="147">
        <v>17.07</v>
      </c>
      <c r="F56" s="97">
        <v>3110</v>
      </c>
      <c r="G56" s="148">
        <f t="shared" ref="G56:G61" si="28">E56*F56</f>
        <v>53087.700000000004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2978.7688102369734</v>
      </c>
      <c r="N56" s="152">
        <f t="shared" si="22"/>
        <v>992.92293674565781</v>
      </c>
      <c r="O56" s="154">
        <f t="shared" si="23"/>
        <v>0</v>
      </c>
      <c r="P56" s="155">
        <f t="shared" si="24"/>
        <v>-107.07706325434219</v>
      </c>
      <c r="Q56" s="156">
        <f t="shared" si="25"/>
        <v>0.90265721522332532</v>
      </c>
      <c r="R56" s="322">
        <f>Q72</f>
        <v>0.88995325048245622</v>
      </c>
      <c r="S56" s="157">
        <v>0.25</v>
      </c>
      <c r="T56" s="158">
        <v>0.29349537037037038</v>
      </c>
      <c r="U56" s="159"/>
      <c r="V56" s="160">
        <v>62.643330814637878</v>
      </c>
      <c r="W56" s="158"/>
      <c r="X56" s="169"/>
      <c r="Y56" s="325"/>
      <c r="Z56" s="326"/>
      <c r="AA56" s="115">
        <f t="shared" si="26"/>
        <v>-321.23118976302658</v>
      </c>
      <c r="AB56" s="156">
        <f t="shared" si="27"/>
        <v>0.90265721522332532</v>
      </c>
      <c r="AC56" s="327">
        <f>AB72</f>
        <v>0.88995325048245622</v>
      </c>
    </row>
    <row r="57" spans="1:29" ht="15.75" customHeight="1">
      <c r="A57" s="357"/>
      <c r="B57" s="100" t="s">
        <v>120</v>
      </c>
      <c r="C57" s="330" t="s">
        <v>134</v>
      </c>
      <c r="D57" s="331"/>
      <c r="E57" s="101">
        <v>20.72</v>
      </c>
      <c r="F57" s="102">
        <v>3063</v>
      </c>
      <c r="G57" s="103">
        <f t="shared" si="28"/>
        <v>63465.359999999993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3200.437982169386</v>
      </c>
      <c r="N57" s="106">
        <f t="shared" si="22"/>
        <v>1066.8126607231286</v>
      </c>
      <c r="O57" s="108">
        <f t="shared" si="23"/>
        <v>0</v>
      </c>
      <c r="P57" s="109">
        <f t="shared" si="24"/>
        <v>-133.1873392768714</v>
      </c>
      <c r="Q57" s="110">
        <f t="shared" si="25"/>
        <v>0.88901055060260714</v>
      </c>
      <c r="R57" s="323"/>
      <c r="S57" s="47">
        <v>0.30347222222222225</v>
      </c>
      <c r="T57" s="48">
        <v>0.34334490740740742</v>
      </c>
      <c r="U57" s="111">
        <v>15</v>
      </c>
      <c r="V57" s="112">
        <v>57.423390493393192</v>
      </c>
      <c r="W57" s="113"/>
      <c r="X57" s="13"/>
      <c r="Y57" s="332"/>
      <c r="Z57" s="333"/>
      <c r="AA57" s="117">
        <f t="shared" si="26"/>
        <v>-399.56201783061397</v>
      </c>
      <c r="AB57" s="110">
        <f t="shared" si="27"/>
        <v>0.88901055060260725</v>
      </c>
      <c r="AC57" s="328"/>
    </row>
    <row r="58" spans="1:29" ht="15.75" customHeight="1">
      <c r="A58" s="357"/>
      <c r="B58" s="100" t="s">
        <v>120</v>
      </c>
      <c r="C58" s="330" t="s">
        <v>135</v>
      </c>
      <c r="D58" s="331"/>
      <c r="E58" s="101">
        <v>24.82</v>
      </c>
      <c r="F58" s="102">
        <v>1829</v>
      </c>
      <c r="G58" s="103">
        <f t="shared" si="28"/>
        <v>45395.78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3198.6233287546215</v>
      </c>
      <c r="N58" s="106">
        <f t="shared" si="22"/>
        <v>639.72466575092426</v>
      </c>
      <c r="O58" s="108">
        <f t="shared" si="23"/>
        <v>0</v>
      </c>
      <c r="P58" s="109">
        <f t="shared" si="24"/>
        <v>-80.27533424907574</v>
      </c>
      <c r="Q58" s="110">
        <f t="shared" si="25"/>
        <v>0.88850648020961698</v>
      </c>
      <c r="R58" s="323"/>
      <c r="S58" s="47">
        <v>0.35347222222222224</v>
      </c>
      <c r="T58" s="48">
        <v>0.37729166666666669</v>
      </c>
      <c r="U58" s="111">
        <v>14.583333333333348</v>
      </c>
      <c r="V58" s="112">
        <v>34.308509855934517</v>
      </c>
      <c r="W58" s="113"/>
      <c r="X58" s="13"/>
      <c r="Y58" s="332"/>
      <c r="Z58" s="333"/>
      <c r="AA58" s="117">
        <f t="shared" si="26"/>
        <v>-401.37667124537847</v>
      </c>
      <c r="AB58" s="110">
        <f t="shared" si="27"/>
        <v>0.88850648020961709</v>
      </c>
      <c r="AC58" s="328"/>
    </row>
    <row r="59" spans="1:29" ht="15.75" customHeight="1">
      <c r="A59" s="357"/>
      <c r="B59" s="100" t="s">
        <v>120</v>
      </c>
      <c r="C59" s="330" t="s">
        <v>136</v>
      </c>
      <c r="D59" s="331"/>
      <c r="E59" s="101">
        <v>18.18</v>
      </c>
      <c r="F59" s="102">
        <v>2431</v>
      </c>
      <c r="G59" s="103">
        <f t="shared" si="28"/>
        <v>44195.58</v>
      </c>
      <c r="H59" s="26"/>
      <c r="I59" s="104">
        <v>3</v>
      </c>
      <c r="J59" s="105">
        <v>3600</v>
      </c>
      <c r="K59" s="106">
        <f t="shared" si="18"/>
        <v>1200</v>
      </c>
      <c r="L59" s="107">
        <v>3</v>
      </c>
      <c r="M59" s="105">
        <f t="shared" si="29"/>
        <v>3193.7982864460005</v>
      </c>
      <c r="N59" s="106">
        <f t="shared" si="22"/>
        <v>1064.5994288153336</v>
      </c>
      <c r="O59" s="108">
        <f t="shared" si="23"/>
        <v>0</v>
      </c>
      <c r="P59" s="109">
        <f t="shared" si="24"/>
        <v>-135.40057118466643</v>
      </c>
      <c r="Q59" s="110">
        <f t="shared" si="25"/>
        <v>0.88716619067944469</v>
      </c>
      <c r="R59" s="323"/>
      <c r="S59" s="47">
        <v>0.38750000000000001</v>
      </c>
      <c r="T59" s="48">
        <v>0.41921296296296295</v>
      </c>
      <c r="U59" s="111">
        <v>14.69999999999998</v>
      </c>
      <c r="V59" s="112">
        <v>45.669759614753346</v>
      </c>
      <c r="W59" s="113"/>
      <c r="X59" s="116"/>
      <c r="Y59" s="332"/>
      <c r="Z59" s="333"/>
      <c r="AA59" s="117">
        <f t="shared" si="26"/>
        <v>-406.20171355399953</v>
      </c>
      <c r="AB59" s="110">
        <f t="shared" si="27"/>
        <v>0.88716619067944458</v>
      </c>
      <c r="AC59" s="328"/>
    </row>
    <row r="60" spans="1:29" ht="15.75" customHeight="1">
      <c r="A60" s="358"/>
      <c r="B60" s="100" t="s">
        <v>120</v>
      </c>
      <c r="C60" s="330" t="s">
        <v>137</v>
      </c>
      <c r="D60" s="331"/>
      <c r="E60" s="101">
        <v>30</v>
      </c>
      <c r="F60" s="102">
        <v>2450</v>
      </c>
      <c r="G60" s="103">
        <f t="shared" si="28"/>
        <v>73500</v>
      </c>
      <c r="H60" s="13"/>
      <c r="I60" s="104">
        <v>4</v>
      </c>
      <c r="J60" s="105">
        <v>3600</v>
      </c>
      <c r="K60" s="106">
        <f t="shared" si="18"/>
        <v>900</v>
      </c>
      <c r="L60" s="107">
        <v>4</v>
      </c>
      <c r="M60" s="105">
        <f t="shared" si="29"/>
        <v>3189.9600000000028</v>
      </c>
      <c r="N60" s="106">
        <f t="shared" si="22"/>
        <v>797.49000000000069</v>
      </c>
      <c r="O60" s="108">
        <f t="shared" si="23"/>
        <v>0</v>
      </c>
      <c r="P60" s="109">
        <f t="shared" si="24"/>
        <v>-102.50999999999931</v>
      </c>
      <c r="Q60" s="110">
        <f t="shared" si="25"/>
        <v>0.88610000000000078</v>
      </c>
      <c r="R60" s="323"/>
      <c r="S60" s="47">
        <v>0.4291666666666667</v>
      </c>
      <c r="T60" s="48">
        <v>0.46115740740740746</v>
      </c>
      <c r="U60" s="111">
        <v>15</v>
      </c>
      <c r="V60" s="112">
        <v>46.082082533950228</v>
      </c>
      <c r="W60" s="113"/>
      <c r="X60" s="116"/>
      <c r="Y60" s="332"/>
      <c r="Z60" s="333"/>
      <c r="AA60" s="117">
        <f t="shared" si="26"/>
        <v>-410.03999999999724</v>
      </c>
      <c r="AB60" s="110">
        <f t="shared" si="27"/>
        <v>0.88610000000000078</v>
      </c>
      <c r="AC60" s="328"/>
    </row>
    <row r="61" spans="1:29" ht="15.75" customHeight="1">
      <c r="A61" s="358"/>
      <c r="B61" s="100" t="s">
        <v>120</v>
      </c>
      <c r="C61" s="330" t="s">
        <v>138</v>
      </c>
      <c r="D61" s="331"/>
      <c r="E61" s="101">
        <v>16.66</v>
      </c>
      <c r="F61" s="102">
        <v>5598</v>
      </c>
      <c r="G61" s="121">
        <f t="shared" si="28"/>
        <v>93262.680000000008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3194.4158276693356</v>
      </c>
      <c r="N61" s="106">
        <f t="shared" si="22"/>
        <v>638.8831655338671</v>
      </c>
      <c r="O61" s="108">
        <f t="shared" si="23"/>
        <v>0</v>
      </c>
      <c r="P61" s="109">
        <f t="shared" si="24"/>
        <v>-81.1168344661329</v>
      </c>
      <c r="Q61" s="110">
        <f t="shared" si="25"/>
        <v>0.88733772990814874</v>
      </c>
      <c r="R61" s="323"/>
      <c r="S61" s="47">
        <v>0.47152777777777782</v>
      </c>
      <c r="T61" s="120">
        <v>0.54453703703703704</v>
      </c>
      <c r="U61" s="111">
        <v>14.933333333333323</v>
      </c>
      <c r="V61" s="112">
        <v>105.14598540699694</v>
      </c>
      <c r="W61" s="113"/>
      <c r="X61" s="50"/>
      <c r="Y61" s="332"/>
      <c r="Z61" s="333"/>
      <c r="AA61" s="117">
        <f t="shared" si="26"/>
        <v>-405.58417233066439</v>
      </c>
      <c r="AB61" s="110">
        <f t="shared" si="27"/>
        <v>0.88733772990814874</v>
      </c>
      <c r="AC61" s="328"/>
    </row>
    <row r="62" spans="1:29" ht="15.75" customHeight="1">
      <c r="A62" s="358"/>
      <c r="B62" s="100"/>
      <c r="C62" s="330"/>
      <c r="D62" s="331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3"/>
      <c r="S62" s="47"/>
      <c r="T62" s="120"/>
      <c r="U62" s="111"/>
      <c r="V62" s="112"/>
      <c r="W62" s="113"/>
      <c r="X62" s="116"/>
      <c r="Y62" s="332"/>
      <c r="Z62" s="333"/>
      <c r="AA62" s="117"/>
      <c r="AB62" s="110"/>
      <c r="AC62" s="328"/>
    </row>
    <row r="63" spans="1:29" ht="15.75" customHeight="1">
      <c r="A63" s="358"/>
      <c r="B63" s="100"/>
      <c r="C63" s="330"/>
      <c r="D63" s="33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3"/>
      <c r="S63" s="47"/>
      <c r="T63" s="120"/>
      <c r="U63" s="111"/>
      <c r="V63" s="112"/>
      <c r="W63" s="113"/>
      <c r="X63" s="116"/>
      <c r="Y63" s="332"/>
      <c r="Z63" s="333"/>
      <c r="AA63" s="117"/>
      <c r="AB63" s="110"/>
      <c r="AC63" s="328"/>
    </row>
    <row r="64" spans="1:29" ht="15.75" customHeight="1">
      <c r="A64" s="358"/>
      <c r="B64" s="100"/>
      <c r="C64" s="330"/>
      <c r="D64" s="33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26"/>
      <c r="X64" s="127"/>
      <c r="Y64" s="332"/>
      <c r="Z64" s="333"/>
      <c r="AA64" s="117"/>
      <c r="AB64" s="110"/>
      <c r="AC64" s="328"/>
    </row>
    <row r="65" spans="1:29" ht="15.75" customHeight="1">
      <c r="A65" s="358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30">AVERAGE(I56:I71)</f>
        <v>3.8333333333333335</v>
      </c>
      <c r="J72" s="137">
        <f t="shared" si="30"/>
        <v>3550</v>
      </c>
      <c r="K72" s="138">
        <f t="shared" ref="K72" si="31">J72/I72</f>
        <v>926.08695652173913</v>
      </c>
      <c r="L72" s="136">
        <f t="shared" ref="L72:M72" si="32">AVERAGE(L56:L71)</f>
        <v>3.8333333333333335</v>
      </c>
      <c r="M72" s="137">
        <f t="shared" si="32"/>
        <v>3159.3340392127197</v>
      </c>
      <c r="N72" s="138">
        <f>M72/L72</f>
        <v>824.17409718592683</v>
      </c>
      <c r="O72" s="139">
        <f>L72-I72</f>
        <v>0</v>
      </c>
      <c r="P72" s="140">
        <f>N72-K72</f>
        <v>-101.9128593358123</v>
      </c>
      <c r="Q72" s="141">
        <f>N72/K72</f>
        <v>0.88995325048245622</v>
      </c>
      <c r="R72" s="324"/>
      <c r="S72" s="142">
        <v>0.25</v>
      </c>
      <c r="T72" s="143">
        <v>0.54453703703703704</v>
      </c>
      <c r="U72" s="144"/>
      <c r="V72" s="166"/>
      <c r="W72" s="167"/>
      <c r="X72" s="138"/>
      <c r="Y72" s="354"/>
      <c r="Z72" s="355"/>
      <c r="AA72" s="168">
        <f>M72-J72</f>
        <v>-390.66596078728026</v>
      </c>
      <c r="AB72" s="141">
        <f>M72/J72</f>
        <v>0.88995325048245622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1657</v>
      </c>
      <c r="G73" s="148">
        <f t="shared" ref="G73:G75" si="33">E73*F73</f>
        <v>47340.49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3110.1721635433987</v>
      </c>
      <c r="N73" s="152">
        <f>M73/L73</f>
        <v>259.18101362861654</v>
      </c>
      <c r="O73" s="154">
        <f>L73-I73</f>
        <v>0</v>
      </c>
      <c r="P73" s="155">
        <f>N73-K73</f>
        <v>-40.81898637138346</v>
      </c>
      <c r="Q73" s="156">
        <f>N73/K73</f>
        <v>0.86393671209538847</v>
      </c>
      <c r="R73" s="322">
        <f>Q89</f>
        <v>0.87163492872850035</v>
      </c>
      <c r="S73" s="157">
        <v>0.70833333333333337</v>
      </c>
      <c r="T73" s="158">
        <v>0.7305208333333334</v>
      </c>
      <c r="U73" s="159"/>
      <c r="V73" s="160">
        <v>31.966076079444893</v>
      </c>
      <c r="W73" s="158"/>
      <c r="X73" s="169"/>
      <c r="Y73" s="325"/>
      <c r="Z73" s="326"/>
      <c r="AA73" s="115">
        <f>M73-J73</f>
        <v>-489.82783645660129</v>
      </c>
      <c r="AB73" s="156">
        <f>M73/J73</f>
        <v>0.86393671209538858</v>
      </c>
      <c r="AC73" s="327">
        <f>AB89</f>
        <v>0.87163492872850046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721</v>
      </c>
      <c r="G74" s="103">
        <f t="shared" si="33"/>
        <v>14722.820000000002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3261.6637684264028</v>
      </c>
      <c r="N74" s="106">
        <f>M74/L74</f>
        <v>250.89721295587714</v>
      </c>
      <c r="O74" s="108">
        <f>L74-I74</f>
        <v>0</v>
      </c>
      <c r="P74" s="109">
        <f>N74-K74</f>
        <v>-26.025863967199768</v>
      </c>
      <c r="Q74" s="110">
        <f>N74/K74</f>
        <v>0.90601771345177862</v>
      </c>
      <c r="R74" s="323"/>
      <c r="S74" s="47">
        <v>0.73333333333333339</v>
      </c>
      <c r="T74" s="48">
        <v>0.74253472222222228</v>
      </c>
      <c r="U74" s="111">
        <v>5</v>
      </c>
      <c r="V74" s="112">
        <v>13.263169680077382</v>
      </c>
      <c r="W74" s="113"/>
      <c r="X74" s="13"/>
      <c r="Y74" s="332"/>
      <c r="Z74" s="333"/>
      <c r="AA74" s="117">
        <f>M74-J74</f>
        <v>-338.33623157359716</v>
      </c>
      <c r="AB74" s="110">
        <f>M74/J74</f>
        <v>0.90601771345177862</v>
      </c>
      <c r="AC74" s="328"/>
    </row>
    <row r="75" spans="1:29" ht="15.75" customHeight="1">
      <c r="A75" s="318"/>
      <c r="B75" s="100" t="s">
        <v>120</v>
      </c>
      <c r="C75" s="330" t="s">
        <v>142</v>
      </c>
      <c r="D75" s="331"/>
      <c r="E75" s="101">
        <v>18.920000000000002</v>
      </c>
      <c r="F75" s="102">
        <v>4563</v>
      </c>
      <c r="G75" s="103">
        <f t="shared" si="33"/>
        <v>86331.96</v>
      </c>
      <c r="H75" s="26"/>
      <c r="I75" s="104">
        <v>6</v>
      </c>
      <c r="J75" s="105">
        <v>3600</v>
      </c>
      <c r="K75" s="106">
        <f t="shared" si="18"/>
        <v>600</v>
      </c>
      <c r="L75" s="107">
        <v>6</v>
      </c>
      <c r="M75" s="105">
        <f>F75/V75*60</f>
        <v>3041.8212982980035</v>
      </c>
      <c r="N75" s="106">
        <f>M75/L75</f>
        <v>506.9702163830006</v>
      </c>
      <c r="O75" s="108">
        <f>L75-I75</f>
        <v>0</v>
      </c>
      <c r="P75" s="109">
        <f>N75-K75</f>
        <v>-93.029783616999396</v>
      </c>
      <c r="Q75" s="110">
        <f>N75/K75</f>
        <v>0.84495036063833429</v>
      </c>
      <c r="R75" s="323"/>
      <c r="S75" s="47">
        <v>0.74583333333333335</v>
      </c>
      <c r="T75" s="48">
        <v>0.80833333333333335</v>
      </c>
      <c r="U75" s="111">
        <v>4.7499999999999432</v>
      </c>
      <c r="V75" s="112">
        <v>90.005287343207399</v>
      </c>
      <c r="W75" s="113"/>
      <c r="X75" s="13"/>
      <c r="Y75" s="332"/>
      <c r="Z75" s="333"/>
      <c r="AA75" s="117">
        <f>M75-J75</f>
        <v>-558.17870170199649</v>
      </c>
      <c r="AB75" s="110">
        <f>M75/J75</f>
        <v>0.84495036063833429</v>
      </c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4">AVERAGE(I73:I88)</f>
        <v>10.333333333333334</v>
      </c>
      <c r="J89" s="137">
        <f t="shared" si="34"/>
        <v>3600</v>
      </c>
      <c r="K89" s="138">
        <f t="shared" ref="K89" si="35">J89/I89</f>
        <v>348.38709677419354</v>
      </c>
      <c r="L89" s="136">
        <f t="shared" ref="L89:M89" si="36">AVERAGE(L73:L88)</f>
        <v>10.333333333333334</v>
      </c>
      <c r="M89" s="137">
        <f t="shared" si="36"/>
        <v>3137.8857434226015</v>
      </c>
      <c r="N89" s="138">
        <f t="shared" ref="N89:N94" si="37">M89/L89</f>
        <v>303.66636226670335</v>
      </c>
      <c r="O89" s="139">
        <f t="shared" ref="O89:O94" si="38">L89-I89</f>
        <v>0</v>
      </c>
      <c r="P89" s="140">
        <f t="shared" ref="P89:P94" si="39">N89-K89</f>
        <v>-44.720734507490192</v>
      </c>
      <c r="Q89" s="141">
        <f t="shared" ref="Q89:Q94" si="40">N89/K89</f>
        <v>0.87163492872850035</v>
      </c>
      <c r="R89" s="324"/>
      <c r="S89" s="142">
        <v>0.70833333333333337</v>
      </c>
      <c r="T89" s="143">
        <v>0.80833333333333335</v>
      </c>
      <c r="U89" s="144"/>
      <c r="V89" s="166"/>
      <c r="W89" s="167"/>
      <c r="X89" s="138"/>
      <c r="Y89" s="354"/>
      <c r="Z89" s="355"/>
      <c r="AA89" s="168">
        <f t="shared" ref="AA89:AA94" si="41">M89-J89</f>
        <v>-462.11425657739846</v>
      </c>
      <c r="AB89" s="141">
        <f t="shared" ref="AB89:AB94" si="42">M89/J89</f>
        <v>0.87163492872850046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148</v>
      </c>
      <c r="D90" s="321"/>
      <c r="E90" s="147">
        <v>24.54</v>
      </c>
      <c r="F90" s="97">
        <v>1714</v>
      </c>
      <c r="G90" s="148">
        <f t="shared" ref="G90:G94" si="43">E90*F90</f>
        <v>42061.56</v>
      </c>
      <c r="H90" s="149"/>
      <c r="I90" s="150">
        <v>4</v>
      </c>
      <c r="J90" s="151">
        <v>3000</v>
      </c>
      <c r="K90" s="152">
        <f>J90/I90</f>
        <v>750</v>
      </c>
      <c r="L90" s="153">
        <v>4</v>
      </c>
      <c r="M90" s="151">
        <f>F90/V90*60</f>
        <v>2709.9757488864625</v>
      </c>
      <c r="N90" s="152">
        <f t="shared" si="37"/>
        <v>677.49393722161562</v>
      </c>
      <c r="O90" s="154">
        <f t="shared" si="38"/>
        <v>0</v>
      </c>
      <c r="P90" s="155">
        <f t="shared" si="39"/>
        <v>-72.506062778384376</v>
      </c>
      <c r="Q90" s="156">
        <f t="shared" si="40"/>
        <v>0.90332524962882088</v>
      </c>
      <c r="R90" s="322">
        <f>Q106</f>
        <v>0.90516233328267759</v>
      </c>
      <c r="S90" s="157">
        <v>0.70833333333333337</v>
      </c>
      <c r="T90" s="158">
        <v>0.73467592592592601</v>
      </c>
      <c r="U90" s="159"/>
      <c r="V90" s="160">
        <v>37.948679076651253</v>
      </c>
      <c r="W90" s="161"/>
      <c r="X90" s="162"/>
      <c r="Y90" s="325"/>
      <c r="Z90" s="326"/>
      <c r="AA90" s="115">
        <f t="shared" si="41"/>
        <v>-290.0242511135375</v>
      </c>
      <c r="AB90" s="156">
        <f t="shared" si="42"/>
        <v>0.90332524962882088</v>
      </c>
      <c r="AC90" s="327">
        <f>AB106</f>
        <v>0.9051623332826777</v>
      </c>
    </row>
    <row r="91" spans="1:29" ht="15.75" customHeight="1">
      <c r="A91" s="357"/>
      <c r="B91" s="100" t="s">
        <v>120</v>
      </c>
      <c r="C91" s="330" t="s">
        <v>149</v>
      </c>
      <c r="D91" s="331"/>
      <c r="E91" s="101">
        <v>23.27</v>
      </c>
      <c r="F91" s="102">
        <v>1128</v>
      </c>
      <c r="G91" s="103">
        <f t="shared" si="43"/>
        <v>26248.560000000001</v>
      </c>
      <c r="H91" s="26"/>
      <c r="I91" s="104">
        <v>5</v>
      </c>
      <c r="J91" s="105">
        <v>3000</v>
      </c>
      <c r="K91" s="106">
        <f t="shared" ref="K91:K138" si="44">J91/I91</f>
        <v>600</v>
      </c>
      <c r="L91" s="107">
        <v>5</v>
      </c>
      <c r="M91" s="105">
        <f>F91/V91*60</f>
        <v>2709.5498421626835</v>
      </c>
      <c r="N91" s="106">
        <f t="shared" si="37"/>
        <v>541.90996843253674</v>
      </c>
      <c r="O91" s="108">
        <f t="shared" si="38"/>
        <v>0</v>
      </c>
      <c r="P91" s="109">
        <f t="shared" si="39"/>
        <v>-58.090031567463257</v>
      </c>
      <c r="Q91" s="110">
        <f t="shared" si="40"/>
        <v>0.9031832807208946</v>
      </c>
      <c r="R91" s="323"/>
      <c r="S91" s="47">
        <v>0.73819444444444449</v>
      </c>
      <c r="T91" s="48">
        <v>0.75553240740740746</v>
      </c>
      <c r="U91" s="111">
        <v>5.066666666666606</v>
      </c>
      <c r="V91" s="112">
        <v>24.978318887826692</v>
      </c>
      <c r="W91" s="113"/>
      <c r="X91" s="116"/>
      <c r="Y91" s="332"/>
      <c r="Z91" s="333"/>
      <c r="AA91" s="117">
        <f t="shared" si="41"/>
        <v>-290.45015783731651</v>
      </c>
      <c r="AB91" s="110">
        <f t="shared" si="42"/>
        <v>0.90318328072089449</v>
      </c>
      <c r="AC91" s="328"/>
    </row>
    <row r="92" spans="1:29" ht="15.75" customHeight="1">
      <c r="A92" s="357"/>
      <c r="B92" s="100" t="s">
        <v>120</v>
      </c>
      <c r="C92" s="330" t="s">
        <v>145</v>
      </c>
      <c r="D92" s="331"/>
      <c r="E92" s="101">
        <v>17.22</v>
      </c>
      <c r="F92" s="102">
        <v>1299</v>
      </c>
      <c r="G92" s="103">
        <f t="shared" si="43"/>
        <v>22368.78</v>
      </c>
      <c r="H92" s="26"/>
      <c r="I92" s="104">
        <v>3</v>
      </c>
      <c r="J92" s="105">
        <v>3300</v>
      </c>
      <c r="K92" s="106">
        <f t="shared" si="44"/>
        <v>1100</v>
      </c>
      <c r="L92" s="107">
        <v>3</v>
      </c>
      <c r="M92" s="105">
        <f>F92/V92*60</f>
        <v>2992.9555081454296</v>
      </c>
      <c r="N92" s="106">
        <f t="shared" si="37"/>
        <v>997.65183604847653</v>
      </c>
      <c r="O92" s="108">
        <f t="shared" si="38"/>
        <v>0</v>
      </c>
      <c r="P92" s="109">
        <f t="shared" si="39"/>
        <v>-102.34816395152347</v>
      </c>
      <c r="Q92" s="110">
        <f t="shared" si="40"/>
        <v>0.90695621458952413</v>
      </c>
      <c r="R92" s="323"/>
      <c r="S92" s="47">
        <v>0.75902777777777786</v>
      </c>
      <c r="T92" s="48">
        <v>0.77710648148148154</v>
      </c>
      <c r="U92" s="111">
        <v>5.0333333333333741</v>
      </c>
      <c r="V92" s="112">
        <v>26.041148887072882</v>
      </c>
      <c r="W92" s="113"/>
      <c r="X92" s="116"/>
      <c r="Y92" s="332"/>
      <c r="Z92" s="333"/>
      <c r="AA92" s="117">
        <f t="shared" si="41"/>
        <v>-307.04449185457042</v>
      </c>
      <c r="AB92" s="110">
        <f t="shared" si="42"/>
        <v>0.90695621458952413</v>
      </c>
      <c r="AC92" s="328"/>
    </row>
    <row r="93" spans="1:29" ht="15.75" customHeight="1">
      <c r="A93" s="357"/>
      <c r="B93" s="100" t="s">
        <v>120</v>
      </c>
      <c r="C93" s="330" t="s">
        <v>146</v>
      </c>
      <c r="D93" s="331"/>
      <c r="E93" s="101">
        <v>22.28</v>
      </c>
      <c r="F93" s="102">
        <v>1899</v>
      </c>
      <c r="G93" s="103">
        <f t="shared" si="43"/>
        <v>42309.72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2989.7999999999997</v>
      </c>
      <c r="N93" s="106">
        <f t="shared" si="37"/>
        <v>597.95999999999992</v>
      </c>
      <c r="O93" s="108">
        <f t="shared" si="38"/>
        <v>0</v>
      </c>
      <c r="P93" s="109">
        <f t="shared" si="39"/>
        <v>-62.040000000000077</v>
      </c>
      <c r="Q93" s="110">
        <f t="shared" si="40"/>
        <v>0.90599999999999992</v>
      </c>
      <c r="R93" s="323"/>
      <c r="S93" s="47">
        <v>0.78055555555555567</v>
      </c>
      <c r="T93" s="48">
        <v>0.80701388888888903</v>
      </c>
      <c r="U93" s="111">
        <v>4.9666666666667503</v>
      </c>
      <c r="V93" s="112">
        <v>38.10957254665864</v>
      </c>
      <c r="W93" s="113"/>
      <c r="X93" s="116"/>
      <c r="Y93" s="332"/>
      <c r="Z93" s="333"/>
      <c r="AA93" s="117">
        <f t="shared" si="41"/>
        <v>-310.20000000000027</v>
      </c>
      <c r="AB93" s="110">
        <f t="shared" si="42"/>
        <v>0.90599999999999992</v>
      </c>
      <c r="AC93" s="328"/>
    </row>
    <row r="94" spans="1:29" ht="15.75" customHeight="1">
      <c r="A94" s="358"/>
      <c r="B94" s="100" t="s">
        <v>120</v>
      </c>
      <c r="C94" s="330" t="s">
        <v>147</v>
      </c>
      <c r="D94" s="331"/>
      <c r="E94" s="101">
        <v>17.89</v>
      </c>
      <c r="F94" s="102">
        <v>5483</v>
      </c>
      <c r="G94" s="103">
        <f t="shared" si="43"/>
        <v>98090.87000000001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2989.7999999999997</v>
      </c>
      <c r="N94" s="106">
        <f t="shared" si="37"/>
        <v>747.44999999999993</v>
      </c>
      <c r="O94" s="108">
        <f t="shared" si="38"/>
        <v>0</v>
      </c>
      <c r="P94" s="109">
        <f t="shared" si="39"/>
        <v>-77.550000000000068</v>
      </c>
      <c r="Q94" s="110">
        <f t="shared" si="40"/>
        <v>0.90599999999999992</v>
      </c>
      <c r="R94" s="323"/>
      <c r="S94" s="47">
        <v>0.81111111111111123</v>
      </c>
      <c r="T94" s="48">
        <v>0.88752314814814826</v>
      </c>
      <c r="U94" s="111">
        <v>5.8999999999999631</v>
      </c>
      <c r="V94" s="112">
        <v>110.0341159943809</v>
      </c>
      <c r="W94" s="113"/>
      <c r="X94" s="116"/>
      <c r="Y94" s="332"/>
      <c r="Z94" s="333"/>
      <c r="AA94" s="117">
        <f t="shared" si="41"/>
        <v>-310.20000000000027</v>
      </c>
      <c r="AB94" s="110">
        <f t="shared" si="42"/>
        <v>0.90599999999999992</v>
      </c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45">AVERAGE(I90:I105)</f>
        <v>4.2</v>
      </c>
      <c r="J106" s="137">
        <f t="shared" si="45"/>
        <v>3180</v>
      </c>
      <c r="K106" s="138">
        <f t="shared" ref="K106" si="46">J106/I106</f>
        <v>757.14285714285711</v>
      </c>
      <c r="L106" s="136">
        <f t="shared" ref="L106:M106" si="47">AVERAGE(L90:L105)</f>
        <v>4.2</v>
      </c>
      <c r="M106" s="137">
        <f t="shared" si="47"/>
        <v>2878.4162198389149</v>
      </c>
      <c r="N106" s="138">
        <f t="shared" ref="N106:N112" si="48">M106/L106</f>
        <v>685.33719519974159</v>
      </c>
      <c r="O106" s="139">
        <f t="shared" ref="O106:O112" si="49">L106-I106</f>
        <v>0</v>
      </c>
      <c r="P106" s="140">
        <f t="shared" ref="P106:P112" si="50">N106-K106</f>
        <v>-71.805661943115524</v>
      </c>
      <c r="Q106" s="141">
        <f t="shared" ref="Q106:Q112" si="51">N106/K106</f>
        <v>0.90516233328267759</v>
      </c>
      <c r="R106" s="324"/>
      <c r="S106" s="142">
        <v>0.70833333333333337</v>
      </c>
      <c r="T106" s="143">
        <v>0.88752314814814826</v>
      </c>
      <c r="U106" s="144"/>
      <c r="V106" s="166"/>
      <c r="W106" s="99"/>
      <c r="X106" s="69"/>
      <c r="Y106" s="354"/>
      <c r="Z106" s="355"/>
      <c r="AA106" s="168">
        <f t="shared" ref="AA106:AA112" si="52">M106-J106</f>
        <v>-301.58378016108509</v>
      </c>
      <c r="AB106" s="141">
        <f t="shared" ref="AB106:AB112" si="53">M106/J106</f>
        <v>0.9051623332826777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152</v>
      </c>
      <c r="D107" s="321"/>
      <c r="E107" s="147">
        <v>14.03</v>
      </c>
      <c r="F107" s="97">
        <v>301</v>
      </c>
      <c r="G107" s="148">
        <f t="shared" ref="G107:G112" si="54">E107*F107</f>
        <v>4223.03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2" si="55">F107/V107*60</f>
        <v>2717.1250361065086</v>
      </c>
      <c r="N107" s="152">
        <f t="shared" si="48"/>
        <v>905.70834536883615</v>
      </c>
      <c r="O107" s="154">
        <f t="shared" si="49"/>
        <v>0</v>
      </c>
      <c r="P107" s="155">
        <f t="shared" si="50"/>
        <v>-94.291654631163851</v>
      </c>
      <c r="Q107" s="156">
        <f t="shared" si="51"/>
        <v>0.90570834536883615</v>
      </c>
      <c r="R107" s="322">
        <f>Q123</f>
        <v>0.89189436403417388</v>
      </c>
      <c r="S107" s="157">
        <v>0.79027777777777786</v>
      </c>
      <c r="T107" s="158">
        <v>0.79488425925925932</v>
      </c>
      <c r="U107" s="159"/>
      <c r="V107" s="160">
        <v>6.646731291350136</v>
      </c>
      <c r="W107" s="161"/>
      <c r="X107" s="162"/>
      <c r="Y107" s="325"/>
      <c r="Z107" s="326"/>
      <c r="AA107" s="115">
        <f t="shared" si="52"/>
        <v>-282.87496389349144</v>
      </c>
      <c r="AB107" s="156">
        <f t="shared" si="53"/>
        <v>0.90570834536883615</v>
      </c>
      <c r="AC107" s="327">
        <f>AB123</f>
        <v>0.89189436403417388</v>
      </c>
    </row>
    <row r="108" spans="1:29" ht="15.75" customHeight="1">
      <c r="A108" s="318"/>
      <c r="B108" s="100" t="s">
        <v>120</v>
      </c>
      <c r="C108" s="330" t="s">
        <v>157</v>
      </c>
      <c r="D108" s="331"/>
      <c r="E108" s="101">
        <v>16.66</v>
      </c>
      <c r="F108" s="102">
        <v>265</v>
      </c>
      <c r="G108" s="103">
        <f t="shared" si="54"/>
        <v>4414.8999999999996</v>
      </c>
      <c r="H108" s="26">
        <v>3</v>
      </c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 t="shared" si="55"/>
        <v>3192.427897371454</v>
      </c>
      <c r="N108" s="106">
        <f t="shared" si="48"/>
        <v>638.48557947429083</v>
      </c>
      <c r="O108" s="108">
        <f t="shared" si="49"/>
        <v>0</v>
      </c>
      <c r="P108" s="109">
        <f t="shared" si="50"/>
        <v>-81.51442052570917</v>
      </c>
      <c r="Q108" s="110">
        <f t="shared" si="51"/>
        <v>0.88678552704762614</v>
      </c>
      <c r="R108" s="323"/>
      <c r="S108" s="47">
        <v>0.80486111111111114</v>
      </c>
      <c r="T108" s="48">
        <v>0.80831018518518516</v>
      </c>
      <c r="U108" s="111">
        <v>15</v>
      </c>
      <c r="V108" s="112">
        <v>4.980535351508351</v>
      </c>
      <c r="W108" s="113"/>
      <c r="X108" s="116"/>
      <c r="Y108" s="332"/>
      <c r="Z108" s="333"/>
      <c r="AA108" s="117">
        <f t="shared" si="52"/>
        <v>-407.57210262854596</v>
      </c>
      <c r="AB108" s="110">
        <f t="shared" si="53"/>
        <v>0.88678552704762614</v>
      </c>
      <c r="AC108" s="328"/>
    </row>
    <row r="109" spans="1:29" ht="15.75" customHeight="1">
      <c r="A109" s="318"/>
      <c r="B109" s="100" t="s">
        <v>120</v>
      </c>
      <c r="C109" s="330" t="s">
        <v>153</v>
      </c>
      <c r="D109" s="331"/>
      <c r="E109" s="101">
        <v>14.28</v>
      </c>
      <c r="F109" s="102">
        <v>2881</v>
      </c>
      <c r="G109" s="103">
        <f t="shared" si="54"/>
        <v>41140.68</v>
      </c>
      <c r="H109" s="26">
        <v>2</v>
      </c>
      <c r="I109" s="104">
        <v>3</v>
      </c>
      <c r="J109" s="105">
        <v>3600</v>
      </c>
      <c r="K109" s="106">
        <f t="shared" si="44"/>
        <v>1200</v>
      </c>
      <c r="L109" s="107">
        <v>3</v>
      </c>
      <c r="M109" s="105">
        <f t="shared" si="55"/>
        <v>3187.7695796706116</v>
      </c>
      <c r="N109" s="106">
        <f t="shared" si="48"/>
        <v>1062.5898598902038</v>
      </c>
      <c r="O109" s="108">
        <f t="shared" si="49"/>
        <v>0</v>
      </c>
      <c r="P109" s="109">
        <f t="shared" si="50"/>
        <v>-137.4101401097962</v>
      </c>
      <c r="Q109" s="110">
        <f t="shared" si="51"/>
        <v>0.88549154990850321</v>
      </c>
      <c r="R109" s="323"/>
      <c r="S109" s="47">
        <v>0.81805555555555554</v>
      </c>
      <c r="T109" s="48">
        <v>0.85570601851851846</v>
      </c>
      <c r="U109" s="111">
        <v>15</v>
      </c>
      <c r="V109" s="112">
        <v>54.226002124614482</v>
      </c>
      <c r="W109" s="113"/>
      <c r="X109" s="116"/>
      <c r="Y109" s="332"/>
      <c r="Z109" s="333"/>
      <c r="AA109" s="117">
        <f t="shared" si="52"/>
        <v>-412.23042032938838</v>
      </c>
      <c r="AB109" s="110">
        <f t="shared" si="53"/>
        <v>0.88549154990850321</v>
      </c>
      <c r="AC109" s="328"/>
    </row>
    <row r="110" spans="1:29" ht="15.75" customHeight="1">
      <c r="A110" s="318"/>
      <c r="B110" s="100" t="s">
        <v>120</v>
      </c>
      <c r="C110" s="330" t="s">
        <v>157</v>
      </c>
      <c r="D110" s="331"/>
      <c r="E110" s="101">
        <v>16.66</v>
      </c>
      <c r="F110" s="102">
        <v>2212</v>
      </c>
      <c r="G110" s="103">
        <f t="shared" si="54"/>
        <v>36851.919999999998</v>
      </c>
      <c r="H110" s="26"/>
      <c r="I110" s="104">
        <v>5</v>
      </c>
      <c r="J110" s="105">
        <v>3600</v>
      </c>
      <c r="K110" s="106">
        <f t="shared" si="44"/>
        <v>720</v>
      </c>
      <c r="L110" s="107">
        <v>5</v>
      </c>
      <c r="M110" s="105">
        <f t="shared" si="55"/>
        <v>3192.427897371454</v>
      </c>
      <c r="N110" s="106">
        <f t="shared" si="48"/>
        <v>638.48557947429083</v>
      </c>
      <c r="O110" s="108">
        <f t="shared" si="49"/>
        <v>0</v>
      </c>
      <c r="P110" s="109">
        <f t="shared" si="50"/>
        <v>-81.51442052570917</v>
      </c>
      <c r="Q110" s="110">
        <f t="shared" si="51"/>
        <v>0.88678552704762614</v>
      </c>
      <c r="R110" s="323"/>
      <c r="S110" s="47">
        <v>0.86597222222222214</v>
      </c>
      <c r="T110" s="48">
        <v>0.89483796296296292</v>
      </c>
      <c r="U110" s="111">
        <v>14.783333333333299</v>
      </c>
      <c r="V110" s="112">
        <v>41.57337433032631</v>
      </c>
      <c r="W110" s="113"/>
      <c r="X110" s="116"/>
      <c r="Y110" s="332"/>
      <c r="Z110" s="333"/>
      <c r="AA110" s="117">
        <f t="shared" si="52"/>
        <v>-407.57210262854596</v>
      </c>
      <c r="AB110" s="110">
        <f t="shared" si="53"/>
        <v>0.88678552704762614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8415</v>
      </c>
      <c r="G111" s="103">
        <f t="shared" si="54"/>
        <v>118062.45</v>
      </c>
      <c r="H111" s="13"/>
      <c r="I111" s="104">
        <v>3</v>
      </c>
      <c r="J111" s="105">
        <v>3000</v>
      </c>
      <c r="K111" s="106">
        <f t="shared" si="44"/>
        <v>1000</v>
      </c>
      <c r="L111" s="107">
        <v>3</v>
      </c>
      <c r="M111" s="105">
        <f t="shared" si="55"/>
        <v>2717.1250361065086</v>
      </c>
      <c r="N111" s="106">
        <f t="shared" si="48"/>
        <v>905.70834536883615</v>
      </c>
      <c r="O111" s="108">
        <f t="shared" si="49"/>
        <v>0</v>
      </c>
      <c r="P111" s="109">
        <f t="shared" si="50"/>
        <v>-94.291654631163851</v>
      </c>
      <c r="Q111" s="110">
        <f t="shared" si="51"/>
        <v>0.90570834536883615</v>
      </c>
      <c r="R111" s="323"/>
      <c r="S111" s="47">
        <v>0.90486111111111101</v>
      </c>
      <c r="T111" s="48">
        <v>1.0339004629629629</v>
      </c>
      <c r="U111" s="111">
        <v>15</v>
      </c>
      <c r="V111" s="112">
        <v>185.82140802894151</v>
      </c>
      <c r="W111" s="113"/>
      <c r="X111" s="116"/>
      <c r="Y111" s="332"/>
      <c r="Z111" s="333"/>
      <c r="AA111" s="117">
        <f t="shared" si="52"/>
        <v>-282.87496389349144</v>
      </c>
      <c r="AB111" s="110">
        <f t="shared" si="53"/>
        <v>0.90570834536883615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8091</v>
      </c>
      <c r="G112" s="121">
        <f t="shared" si="54"/>
        <v>115539.48</v>
      </c>
      <c r="H112" s="122"/>
      <c r="I112" s="104">
        <v>3</v>
      </c>
      <c r="J112" s="105">
        <v>3600</v>
      </c>
      <c r="K112" s="106">
        <f t="shared" si="44"/>
        <v>1200</v>
      </c>
      <c r="L112" s="107">
        <v>3</v>
      </c>
      <c r="M112" s="105">
        <f t="shared" si="55"/>
        <v>3187.7695796706116</v>
      </c>
      <c r="N112" s="106">
        <f t="shared" si="48"/>
        <v>1062.5898598902038</v>
      </c>
      <c r="O112" s="108">
        <f t="shared" si="49"/>
        <v>0</v>
      </c>
      <c r="P112" s="109">
        <f t="shared" si="50"/>
        <v>-137.4101401097962</v>
      </c>
      <c r="Q112" s="110">
        <f t="shared" si="51"/>
        <v>0.88549154990850321</v>
      </c>
      <c r="R112" s="323"/>
      <c r="S112" s="47">
        <v>1.04375</v>
      </c>
      <c r="T112" s="120">
        <v>1.1495023148148147</v>
      </c>
      <c r="U112" s="111">
        <v>15</v>
      </c>
      <c r="V112" s="112">
        <v>152.28829683799228</v>
      </c>
      <c r="W112" s="113"/>
      <c r="X112" s="116"/>
      <c r="Y112" s="332"/>
      <c r="Z112" s="333"/>
      <c r="AA112" s="117">
        <f t="shared" si="52"/>
        <v>-412.23042032938838</v>
      </c>
      <c r="AB112" s="110">
        <f t="shared" si="53"/>
        <v>0.88549154990850321</v>
      </c>
      <c r="AC112" s="328"/>
    </row>
    <row r="113" spans="1:29" ht="15.75" customHeight="1">
      <c r="A113" s="318"/>
      <c r="B113" s="100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47"/>
      <c r="T113" s="120"/>
      <c r="U113" s="111"/>
      <c r="V113" s="112"/>
      <c r="W113" s="113"/>
      <c r="X113" s="116"/>
      <c r="Y113" s="332"/>
      <c r="Z113" s="333"/>
      <c r="AA113" s="117"/>
      <c r="AB113" s="110"/>
      <c r="AC113" s="328"/>
    </row>
    <row r="114" spans="1:29" ht="15.75" customHeight="1">
      <c r="A114" s="318"/>
      <c r="B114" s="100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47"/>
      <c r="T114" s="120"/>
      <c r="U114" s="111"/>
      <c r="V114" s="112"/>
      <c r="W114" s="113"/>
      <c r="X114" s="116"/>
      <c r="Y114" s="332"/>
      <c r="Z114" s="333"/>
      <c r="AA114" s="117"/>
      <c r="AB114" s="110"/>
      <c r="AC114" s="328"/>
    </row>
    <row r="115" spans="1:29" ht="15.75" customHeight="1">
      <c r="A115" s="318"/>
      <c r="B115" s="100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47"/>
      <c r="T115" s="120"/>
      <c r="U115" s="111"/>
      <c r="V115" s="112"/>
      <c r="W115" s="113"/>
      <c r="X115" s="116"/>
      <c r="Y115" s="332"/>
      <c r="Z115" s="333"/>
      <c r="AA115" s="117"/>
      <c r="AB115" s="110"/>
      <c r="AC115" s="328"/>
    </row>
    <row r="116" spans="1:29" ht="15.75" customHeight="1">
      <c r="A116" s="318"/>
      <c r="B116" s="100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47"/>
      <c r="T116" s="120"/>
      <c r="U116" s="111"/>
      <c r="V116" s="112"/>
      <c r="W116" s="113"/>
      <c r="X116" s="116"/>
      <c r="Y116" s="332"/>
      <c r="Z116" s="333"/>
      <c r="AA116" s="117"/>
      <c r="AB116" s="110"/>
      <c r="AC116" s="328"/>
    </row>
    <row r="117" spans="1:29" ht="15.75" customHeight="1">
      <c r="A117" s="318"/>
      <c r="B117" s="100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47"/>
      <c r="T117" s="120"/>
      <c r="U117" s="111"/>
      <c r="V117" s="112"/>
      <c r="W117" s="126"/>
      <c r="X117" s="127"/>
      <c r="Y117" s="332"/>
      <c r="Z117" s="333"/>
      <c r="AA117" s="117"/>
      <c r="AB117" s="110"/>
      <c r="AC117" s="328"/>
    </row>
    <row r="118" spans="1:29" ht="15.75" customHeight="1">
      <c r="A118" s="318"/>
      <c r="B118" s="100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47"/>
      <c r="T118" s="120"/>
      <c r="U118" s="111"/>
      <c r="V118" s="112"/>
      <c r="W118" s="126"/>
      <c r="X118" s="127"/>
      <c r="Y118" s="332"/>
      <c r="Z118" s="333"/>
      <c r="AA118" s="117"/>
      <c r="AB118" s="110"/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56">AVERAGE(I107:I122)</f>
        <v>3.6666666666666665</v>
      </c>
      <c r="J123" s="137">
        <f t="shared" si="56"/>
        <v>3400</v>
      </c>
      <c r="K123" s="138">
        <f t="shared" ref="K123" si="57">J123/I123</f>
        <v>927.27272727272737</v>
      </c>
      <c r="L123" s="136">
        <f t="shared" ref="L123:M123" si="58">AVERAGE(L107:L122)</f>
        <v>3.6666666666666665</v>
      </c>
      <c r="M123" s="137">
        <f t="shared" si="58"/>
        <v>3032.4408377161913</v>
      </c>
      <c r="N123" s="138">
        <f t="shared" ref="N123:N138" si="59">M123/L123</f>
        <v>827.02931937714311</v>
      </c>
      <c r="O123" s="139">
        <f t="shared" ref="O123:O138" si="60">L123-I123</f>
        <v>0</v>
      </c>
      <c r="P123" s="140">
        <f t="shared" ref="P123:P138" si="61">N123-K123</f>
        <v>-100.24340789558426</v>
      </c>
      <c r="Q123" s="141">
        <f t="shared" ref="Q123:Q138" si="62">N123/K123</f>
        <v>0.89189436403417388</v>
      </c>
      <c r="R123" s="324"/>
      <c r="S123" s="142">
        <v>0.79027777777777786</v>
      </c>
      <c r="T123" s="143">
        <v>1.1495023148148147</v>
      </c>
      <c r="U123" s="144"/>
      <c r="V123" s="166"/>
      <c r="W123" s="99"/>
      <c r="X123" s="69"/>
      <c r="Y123" s="354"/>
      <c r="Z123" s="355"/>
      <c r="AA123" s="168">
        <f t="shared" ref="AA123:AA138" si="63">M123-J123</f>
        <v>-367.55916228380875</v>
      </c>
      <c r="AB123" s="141">
        <f t="shared" ref="AB123:AB138" si="64">M123/J123</f>
        <v>0.89189436403417388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160</v>
      </c>
      <c r="D124" s="321"/>
      <c r="E124" s="147">
        <v>18.18</v>
      </c>
      <c r="F124" s="97">
        <v>411</v>
      </c>
      <c r="G124" s="148">
        <f t="shared" ref="G124:G138" si="65">E124*F124</f>
        <v>7471.98</v>
      </c>
      <c r="H124" s="149">
        <v>2</v>
      </c>
      <c r="I124" s="150">
        <v>3</v>
      </c>
      <c r="J124" s="151">
        <v>3600</v>
      </c>
      <c r="K124" s="152">
        <f>J124/I124</f>
        <v>1200</v>
      </c>
      <c r="L124" s="153">
        <v>3</v>
      </c>
      <c r="M124" s="151">
        <f t="shared" ref="M124:M138" si="66">F124/V124*60</f>
        <v>3196.3160598015224</v>
      </c>
      <c r="N124" s="152">
        <f t="shared" si="59"/>
        <v>1065.4386866005075</v>
      </c>
      <c r="O124" s="154">
        <f t="shared" si="60"/>
        <v>0</v>
      </c>
      <c r="P124" s="155">
        <f t="shared" si="61"/>
        <v>-134.56131339949252</v>
      </c>
      <c r="Q124" s="156">
        <f t="shared" si="62"/>
        <v>0.88786557216708961</v>
      </c>
      <c r="R124" s="322">
        <f>Q140</f>
        <v>0.8890883877823319</v>
      </c>
      <c r="S124" s="157">
        <v>0.70833333333333337</v>
      </c>
      <c r="T124" s="158">
        <v>0.71368055555555554</v>
      </c>
      <c r="U124" s="159"/>
      <c r="V124" s="160">
        <v>7.7151319014213131</v>
      </c>
      <c r="W124" s="158"/>
      <c r="X124" s="169"/>
      <c r="Y124" s="325"/>
      <c r="Z124" s="326"/>
      <c r="AA124" s="171">
        <f t="shared" si="63"/>
        <v>-403.68394019847756</v>
      </c>
      <c r="AB124" s="156">
        <f t="shared" si="64"/>
        <v>0.88786557216708961</v>
      </c>
      <c r="AC124" s="327">
        <f>AB140</f>
        <v>0.88908838778233201</v>
      </c>
    </row>
    <row r="125" spans="1:29" ht="15.75" customHeight="1">
      <c r="A125" s="357"/>
      <c r="B125" s="100" t="s">
        <v>120</v>
      </c>
      <c r="C125" s="330" t="s">
        <v>161</v>
      </c>
      <c r="D125" s="331"/>
      <c r="E125" s="101">
        <v>16.7</v>
      </c>
      <c r="F125" s="102">
        <v>530</v>
      </c>
      <c r="G125" s="103">
        <f t="shared" si="65"/>
        <v>8851</v>
      </c>
      <c r="H125" s="26">
        <v>2</v>
      </c>
      <c r="I125" s="104">
        <v>3</v>
      </c>
      <c r="J125" s="105">
        <v>3600</v>
      </c>
      <c r="K125" s="106">
        <f t="shared" si="44"/>
        <v>1200</v>
      </c>
      <c r="L125" s="107">
        <v>3</v>
      </c>
      <c r="M125" s="105">
        <f t="shared" si="66"/>
        <v>3192.5623507222003</v>
      </c>
      <c r="N125" s="106">
        <f t="shared" si="59"/>
        <v>1064.1874502407334</v>
      </c>
      <c r="O125" s="108">
        <f t="shared" si="60"/>
        <v>0</v>
      </c>
      <c r="P125" s="109">
        <f t="shared" si="61"/>
        <v>-135.81254975926663</v>
      </c>
      <c r="Q125" s="110">
        <f t="shared" si="62"/>
        <v>0.88682287520061109</v>
      </c>
      <c r="R125" s="323"/>
      <c r="S125" s="47">
        <v>0.72361111111111109</v>
      </c>
      <c r="T125" s="48">
        <v>0.73052083333333329</v>
      </c>
      <c r="U125" s="111">
        <v>15</v>
      </c>
      <c r="V125" s="112">
        <v>9.9606511969316482</v>
      </c>
      <c r="W125" s="113"/>
      <c r="X125" s="13"/>
      <c r="Y125" s="332"/>
      <c r="Z125" s="333"/>
      <c r="AA125" s="172">
        <f t="shared" si="63"/>
        <v>-407.43764927779966</v>
      </c>
      <c r="AB125" s="110">
        <f t="shared" si="64"/>
        <v>0.8868228752006112</v>
      </c>
      <c r="AC125" s="328"/>
    </row>
    <row r="126" spans="1:29" ht="15.75" customHeight="1">
      <c r="A126" s="357"/>
      <c r="B126" s="100" t="s">
        <v>120</v>
      </c>
      <c r="C126" s="330" t="s">
        <v>154</v>
      </c>
      <c r="D126" s="331"/>
      <c r="E126" s="101">
        <v>25.03</v>
      </c>
      <c r="F126" s="102">
        <v>600</v>
      </c>
      <c r="G126" s="103">
        <f t="shared" si="65"/>
        <v>15018</v>
      </c>
      <c r="H126" s="26">
        <v>2</v>
      </c>
      <c r="I126" s="104">
        <v>5</v>
      </c>
      <c r="J126" s="105">
        <v>3600</v>
      </c>
      <c r="K126" s="106">
        <f t="shared" si="44"/>
        <v>720</v>
      </c>
      <c r="L126" s="107">
        <v>5</v>
      </c>
      <c r="M126" s="105">
        <f t="shared" si="66"/>
        <v>3197.9090736793487</v>
      </c>
      <c r="N126" s="106">
        <f t="shared" si="59"/>
        <v>639.58181473586978</v>
      </c>
      <c r="O126" s="108">
        <f t="shared" si="60"/>
        <v>0</v>
      </c>
      <c r="P126" s="109">
        <f t="shared" si="61"/>
        <v>-80.418185264130216</v>
      </c>
      <c r="Q126" s="110">
        <f t="shared" si="62"/>
        <v>0.88830807602204132</v>
      </c>
      <c r="R126" s="323"/>
      <c r="S126" s="47">
        <v>0.7402777777777777</v>
      </c>
      <c r="T126" s="48">
        <v>0.7480902777777777</v>
      </c>
      <c r="U126" s="111">
        <v>15</v>
      </c>
      <c r="V126" s="112">
        <v>11.257355719179428</v>
      </c>
      <c r="W126" s="113"/>
      <c r="X126" s="13"/>
      <c r="Y126" s="332"/>
      <c r="Z126" s="333"/>
      <c r="AA126" s="172">
        <f t="shared" si="63"/>
        <v>-402.09092632065131</v>
      </c>
      <c r="AB126" s="110">
        <f t="shared" si="64"/>
        <v>0.88830807602204132</v>
      </c>
      <c r="AC126" s="328"/>
    </row>
    <row r="127" spans="1:29" ht="15.75" customHeight="1">
      <c r="A127" s="357"/>
      <c r="B127" s="100" t="s">
        <v>120</v>
      </c>
      <c r="C127" s="330" t="s">
        <v>155</v>
      </c>
      <c r="D127" s="331"/>
      <c r="E127" s="101">
        <v>18.18</v>
      </c>
      <c r="F127" s="102">
        <v>641</v>
      </c>
      <c r="G127" s="103">
        <f t="shared" si="65"/>
        <v>11653.38</v>
      </c>
      <c r="H127" s="26">
        <v>2</v>
      </c>
      <c r="I127" s="104">
        <v>3</v>
      </c>
      <c r="J127" s="105">
        <v>3000</v>
      </c>
      <c r="K127" s="106">
        <f t="shared" si="44"/>
        <v>1000</v>
      </c>
      <c r="L127" s="107">
        <v>3</v>
      </c>
      <c r="M127" s="105">
        <f t="shared" si="66"/>
        <v>2718.5368211627206</v>
      </c>
      <c r="N127" s="106">
        <f t="shared" si="59"/>
        <v>906.17894038757356</v>
      </c>
      <c r="O127" s="108">
        <f t="shared" si="60"/>
        <v>0</v>
      </c>
      <c r="P127" s="109">
        <f t="shared" si="61"/>
        <v>-93.821059612426438</v>
      </c>
      <c r="Q127" s="110">
        <f t="shared" si="62"/>
        <v>0.90617894038757352</v>
      </c>
      <c r="R127" s="323"/>
      <c r="S127" s="47">
        <v>0.75833333333333319</v>
      </c>
      <c r="T127" s="48">
        <v>0.76814814814814802</v>
      </c>
      <c r="U127" s="111">
        <v>14.749999999999908</v>
      </c>
      <c r="V127" s="112">
        <v>14.147316196199476</v>
      </c>
      <c r="W127" s="113"/>
      <c r="X127" s="13"/>
      <c r="Y127" s="332"/>
      <c r="Z127" s="333"/>
      <c r="AA127" s="172">
        <f t="shared" si="63"/>
        <v>-281.46317883727943</v>
      </c>
      <c r="AB127" s="110">
        <f t="shared" si="64"/>
        <v>0.90617894038757352</v>
      </c>
      <c r="AC127" s="328"/>
    </row>
    <row r="128" spans="1:29" ht="15.75" customHeight="1">
      <c r="A128" s="358"/>
      <c r="B128" s="100" t="s">
        <v>120</v>
      </c>
      <c r="C128" s="330" t="s">
        <v>158</v>
      </c>
      <c r="D128" s="331"/>
      <c r="E128" s="101">
        <v>30</v>
      </c>
      <c r="F128" s="102">
        <v>836</v>
      </c>
      <c r="G128" s="103">
        <f t="shared" si="65"/>
        <v>25080</v>
      </c>
      <c r="H128" s="26">
        <v>2</v>
      </c>
      <c r="I128" s="104">
        <v>4</v>
      </c>
      <c r="J128" s="105">
        <v>3600</v>
      </c>
      <c r="K128" s="106">
        <f t="shared" si="44"/>
        <v>900</v>
      </c>
      <c r="L128" s="107">
        <v>4</v>
      </c>
      <c r="M128" s="105">
        <f t="shared" si="66"/>
        <v>3191.7599999999975</v>
      </c>
      <c r="N128" s="106">
        <f t="shared" si="59"/>
        <v>797.93999999999937</v>
      </c>
      <c r="O128" s="108">
        <f t="shared" si="60"/>
        <v>0</v>
      </c>
      <c r="P128" s="109">
        <f t="shared" si="61"/>
        <v>-102.06000000000063</v>
      </c>
      <c r="Q128" s="110">
        <f t="shared" si="62"/>
        <v>0.88659999999999928</v>
      </c>
      <c r="R128" s="323"/>
      <c r="S128" s="47">
        <v>0.77847222222222201</v>
      </c>
      <c r="T128" s="48">
        <v>0.78937499999999983</v>
      </c>
      <c r="U128" s="111">
        <v>14.866666666666539</v>
      </c>
      <c r="V128" s="112">
        <v>15.715467328370568</v>
      </c>
      <c r="W128" s="113"/>
      <c r="X128" s="116"/>
      <c r="Y128" s="332"/>
      <c r="Z128" s="333"/>
      <c r="AA128" s="172">
        <f t="shared" si="63"/>
        <v>-408.24000000000251</v>
      </c>
      <c r="AB128" s="110">
        <f t="shared" si="64"/>
        <v>0.88659999999999928</v>
      </c>
      <c r="AC128" s="328"/>
    </row>
    <row r="129" spans="1:29" ht="15.75" customHeight="1">
      <c r="A129" s="358"/>
      <c r="B129" s="100" t="s">
        <v>120</v>
      </c>
      <c r="C129" s="330" t="s">
        <v>159</v>
      </c>
      <c r="D129" s="331"/>
      <c r="E129" s="101">
        <v>24.82</v>
      </c>
      <c r="F129" s="102">
        <v>849</v>
      </c>
      <c r="G129" s="121">
        <f t="shared" si="65"/>
        <v>21072.18</v>
      </c>
      <c r="H129" s="26">
        <v>2</v>
      </c>
      <c r="I129" s="104">
        <v>5</v>
      </c>
      <c r="J129" s="105">
        <v>3600</v>
      </c>
      <c r="K129" s="106">
        <f t="shared" si="44"/>
        <v>720</v>
      </c>
      <c r="L129" s="107">
        <v>5</v>
      </c>
      <c r="M129" s="105">
        <f t="shared" si="66"/>
        <v>3188.6717796373841</v>
      </c>
      <c r="N129" s="106">
        <f t="shared" si="59"/>
        <v>637.73435592747683</v>
      </c>
      <c r="O129" s="108">
        <f t="shared" si="60"/>
        <v>0</v>
      </c>
      <c r="P129" s="109">
        <f t="shared" si="61"/>
        <v>-82.265644072523173</v>
      </c>
      <c r="Q129" s="110">
        <f t="shared" si="62"/>
        <v>0.8857421610103845</v>
      </c>
      <c r="R129" s="323"/>
      <c r="S129" s="47">
        <v>0.79930555555555527</v>
      </c>
      <c r="T129" s="120">
        <v>0.81039351851851826</v>
      </c>
      <c r="U129" s="111">
        <v>15</v>
      </c>
      <c r="V129" s="112">
        <v>15.975303675122341</v>
      </c>
      <c r="W129" s="113"/>
      <c r="X129" s="50"/>
      <c r="Y129" s="332"/>
      <c r="Z129" s="333"/>
      <c r="AA129" s="172">
        <f t="shared" si="63"/>
        <v>-411.32822036261587</v>
      </c>
      <c r="AB129" s="110">
        <f t="shared" si="64"/>
        <v>0.8857421610103845</v>
      </c>
      <c r="AC129" s="328"/>
    </row>
    <row r="130" spans="1:29" ht="15.75" customHeight="1">
      <c r="A130" s="358"/>
      <c r="B130" s="100" t="s">
        <v>120</v>
      </c>
      <c r="C130" s="330" t="s">
        <v>162</v>
      </c>
      <c r="D130" s="331"/>
      <c r="E130" s="101">
        <v>18.18</v>
      </c>
      <c r="F130" s="102">
        <v>1028</v>
      </c>
      <c r="G130" s="121">
        <f t="shared" si="65"/>
        <v>18689.04</v>
      </c>
      <c r="H130" s="26">
        <v>2</v>
      </c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6"/>
        <v>3189.9634037646629</v>
      </c>
      <c r="N130" s="106">
        <f t="shared" si="59"/>
        <v>1063.321134588221</v>
      </c>
      <c r="O130" s="123">
        <f t="shared" si="60"/>
        <v>0</v>
      </c>
      <c r="P130" s="124">
        <f t="shared" si="61"/>
        <v>-136.67886541177904</v>
      </c>
      <c r="Q130" s="125">
        <f t="shared" si="62"/>
        <v>0.88610094549018414</v>
      </c>
      <c r="R130" s="323"/>
      <c r="S130" s="47">
        <v>0.82013888888888853</v>
      </c>
      <c r="T130" s="120">
        <v>0.83356481481481448</v>
      </c>
      <c r="U130" s="111">
        <v>15</v>
      </c>
      <c r="V130" s="112">
        <v>19.335645019377907</v>
      </c>
      <c r="W130" s="113">
        <v>0.83356481481481448</v>
      </c>
      <c r="X130" s="116">
        <v>0.84374999999999956</v>
      </c>
      <c r="Y130" s="332"/>
      <c r="Z130" s="333"/>
      <c r="AA130" s="172">
        <f t="shared" si="63"/>
        <v>-410.03659623533713</v>
      </c>
      <c r="AB130" s="110">
        <f t="shared" si="64"/>
        <v>0.88610094549018414</v>
      </c>
      <c r="AC130" s="328"/>
    </row>
    <row r="131" spans="1:29" ht="15.75" customHeight="1">
      <c r="A131" s="358"/>
      <c r="B131" s="100" t="s">
        <v>120</v>
      </c>
      <c r="C131" s="330" t="s">
        <v>160</v>
      </c>
      <c r="D131" s="331"/>
      <c r="E131" s="101">
        <v>18.18</v>
      </c>
      <c r="F131" s="102">
        <v>904</v>
      </c>
      <c r="G131" s="121">
        <f t="shared" si="65"/>
        <v>16434.72</v>
      </c>
      <c r="H131" s="26"/>
      <c r="I131" s="104">
        <v>3</v>
      </c>
      <c r="J131" s="105">
        <v>3600</v>
      </c>
      <c r="K131" s="106">
        <f t="shared" si="44"/>
        <v>1200</v>
      </c>
      <c r="L131" s="118">
        <v>3</v>
      </c>
      <c r="M131" s="105">
        <f t="shared" si="66"/>
        <v>3196.3160598015229</v>
      </c>
      <c r="N131" s="106">
        <f t="shared" si="59"/>
        <v>1065.4386866005077</v>
      </c>
      <c r="O131" s="123">
        <f t="shared" si="60"/>
        <v>0</v>
      </c>
      <c r="P131" s="124">
        <f t="shared" si="61"/>
        <v>-134.56131339949229</v>
      </c>
      <c r="Q131" s="125">
        <f t="shared" si="62"/>
        <v>0.88786557216708972</v>
      </c>
      <c r="R131" s="323"/>
      <c r="S131" s="47">
        <v>0.84374999999999956</v>
      </c>
      <c r="T131" s="120">
        <v>0.85553240740740699</v>
      </c>
      <c r="U131" s="111">
        <v>14.666666666666508</v>
      </c>
      <c r="V131" s="112">
        <v>16.969535861033737</v>
      </c>
      <c r="W131" s="113"/>
      <c r="X131" s="116"/>
      <c r="Y131" s="332"/>
      <c r="Z131" s="333"/>
      <c r="AA131" s="172">
        <f t="shared" si="63"/>
        <v>-403.6839401984771</v>
      </c>
      <c r="AB131" s="110">
        <f t="shared" si="64"/>
        <v>0.88786557216708972</v>
      </c>
      <c r="AC131" s="328"/>
    </row>
    <row r="132" spans="1:29" ht="15.75" customHeight="1">
      <c r="A132" s="358"/>
      <c r="B132" s="100" t="s">
        <v>120</v>
      </c>
      <c r="C132" s="330" t="s">
        <v>161</v>
      </c>
      <c r="D132" s="331"/>
      <c r="E132" s="101">
        <v>16.7</v>
      </c>
      <c r="F132" s="102">
        <v>1280</v>
      </c>
      <c r="G132" s="121">
        <f t="shared" si="65"/>
        <v>21376</v>
      </c>
      <c r="H132" s="26"/>
      <c r="I132" s="104">
        <v>3</v>
      </c>
      <c r="J132" s="105">
        <v>3600</v>
      </c>
      <c r="K132" s="106">
        <f t="shared" si="44"/>
        <v>1200</v>
      </c>
      <c r="L132" s="118">
        <v>3</v>
      </c>
      <c r="M132" s="105">
        <f t="shared" si="66"/>
        <v>3192.5623507222003</v>
      </c>
      <c r="N132" s="106">
        <f t="shared" si="59"/>
        <v>1064.1874502407334</v>
      </c>
      <c r="O132" s="123">
        <f t="shared" si="60"/>
        <v>0</v>
      </c>
      <c r="P132" s="124">
        <f t="shared" si="61"/>
        <v>-135.81254975926663</v>
      </c>
      <c r="Q132" s="125">
        <f t="shared" si="62"/>
        <v>0.88682287520061109</v>
      </c>
      <c r="R132" s="323"/>
      <c r="S132" s="47">
        <v>0.86527777777777726</v>
      </c>
      <c r="T132" s="120">
        <v>0.88197916666666609</v>
      </c>
      <c r="U132" s="111">
        <v>15</v>
      </c>
      <c r="V132" s="112">
        <v>24.055912324665112</v>
      </c>
      <c r="W132" s="126"/>
      <c r="X132" s="127"/>
      <c r="Y132" s="332"/>
      <c r="Z132" s="333"/>
      <c r="AA132" s="172">
        <f t="shared" si="63"/>
        <v>-407.43764927779966</v>
      </c>
      <c r="AB132" s="110">
        <f t="shared" si="64"/>
        <v>0.8868228752006112</v>
      </c>
      <c r="AC132" s="328"/>
    </row>
    <row r="133" spans="1:29" ht="15.75" customHeight="1">
      <c r="A133" s="358"/>
      <c r="B133" s="100" t="s">
        <v>120</v>
      </c>
      <c r="C133" s="330" t="s">
        <v>154</v>
      </c>
      <c r="D133" s="331"/>
      <c r="E133" s="101">
        <v>25.03</v>
      </c>
      <c r="F133" s="102">
        <v>1350</v>
      </c>
      <c r="G133" s="121">
        <f t="shared" si="65"/>
        <v>33790.5</v>
      </c>
      <c r="H133" s="26"/>
      <c r="I133" s="104">
        <v>5</v>
      </c>
      <c r="J133" s="105">
        <v>3600</v>
      </c>
      <c r="K133" s="106">
        <f t="shared" si="44"/>
        <v>720</v>
      </c>
      <c r="L133" s="118">
        <v>5</v>
      </c>
      <c r="M133" s="105">
        <f t="shared" si="66"/>
        <v>3197.9090736793482</v>
      </c>
      <c r="N133" s="106">
        <f t="shared" si="59"/>
        <v>639.58181473586967</v>
      </c>
      <c r="O133" s="123">
        <f t="shared" si="60"/>
        <v>0</v>
      </c>
      <c r="P133" s="124">
        <f t="shared" si="61"/>
        <v>-80.418185264130329</v>
      </c>
      <c r="Q133" s="125">
        <f t="shared" si="62"/>
        <v>0.8883080760220412</v>
      </c>
      <c r="R133" s="323"/>
      <c r="S133" s="47">
        <v>0.89236111111111061</v>
      </c>
      <c r="T133" s="120">
        <v>0.90994212962962917</v>
      </c>
      <c r="U133" s="111">
        <v>14.950000000000099</v>
      </c>
      <c r="V133" s="112">
        <v>25.329050368153716</v>
      </c>
      <c r="W133" s="126"/>
      <c r="X133" s="127"/>
      <c r="Y133" s="332"/>
      <c r="Z133" s="333"/>
      <c r="AA133" s="172">
        <f t="shared" si="63"/>
        <v>-402.09092632065176</v>
      </c>
      <c r="AB133" s="110">
        <f t="shared" si="64"/>
        <v>0.8883080760220412</v>
      </c>
      <c r="AC133" s="328"/>
    </row>
    <row r="134" spans="1:29" ht="15.75" customHeight="1">
      <c r="A134" s="358"/>
      <c r="B134" s="100" t="s">
        <v>120</v>
      </c>
      <c r="C134" s="330" t="s">
        <v>155</v>
      </c>
      <c r="D134" s="331"/>
      <c r="E134" s="101">
        <v>18.18</v>
      </c>
      <c r="F134" s="102">
        <v>1404</v>
      </c>
      <c r="G134" s="121">
        <f t="shared" si="65"/>
        <v>25524.720000000001</v>
      </c>
      <c r="H134" s="62"/>
      <c r="I134" s="104">
        <v>3</v>
      </c>
      <c r="J134" s="105">
        <v>3000</v>
      </c>
      <c r="K134" s="106">
        <f t="shared" si="44"/>
        <v>1000</v>
      </c>
      <c r="L134" s="118">
        <v>3</v>
      </c>
      <c r="M134" s="105">
        <f t="shared" si="66"/>
        <v>2718.536821162721</v>
      </c>
      <c r="N134" s="106">
        <f t="shared" si="59"/>
        <v>906.17894038757368</v>
      </c>
      <c r="O134" s="123">
        <f t="shared" si="60"/>
        <v>0</v>
      </c>
      <c r="P134" s="124">
        <f t="shared" si="61"/>
        <v>-93.821059612426325</v>
      </c>
      <c r="Q134" s="125">
        <f t="shared" si="62"/>
        <v>0.90617894038757363</v>
      </c>
      <c r="R134" s="323"/>
      <c r="S134" s="47">
        <v>0.9201388888888884</v>
      </c>
      <c r="T134" s="120">
        <v>0.94165509259259206</v>
      </c>
      <c r="U134" s="111">
        <v>14.683333333333284</v>
      </c>
      <c r="V134" s="112">
        <v>30.987257315856574</v>
      </c>
      <c r="W134" s="126"/>
      <c r="X134" s="127"/>
      <c r="Y134" s="332"/>
      <c r="Z134" s="333"/>
      <c r="AA134" s="172">
        <f t="shared" si="63"/>
        <v>-281.46317883727897</v>
      </c>
      <c r="AB134" s="110">
        <f t="shared" si="64"/>
        <v>0.90617894038757363</v>
      </c>
      <c r="AC134" s="328"/>
    </row>
    <row r="135" spans="1:29" ht="15.75" customHeight="1">
      <c r="A135" s="358"/>
      <c r="B135" s="100" t="s">
        <v>120</v>
      </c>
      <c r="C135" s="330" t="s">
        <v>159</v>
      </c>
      <c r="D135" s="331"/>
      <c r="E135" s="101">
        <v>24.82</v>
      </c>
      <c r="F135" s="102">
        <v>1966</v>
      </c>
      <c r="G135" s="121">
        <f t="shared" si="65"/>
        <v>48796.12</v>
      </c>
      <c r="H135" s="62"/>
      <c r="I135" s="104">
        <v>5</v>
      </c>
      <c r="J135" s="105">
        <v>3600</v>
      </c>
      <c r="K135" s="106">
        <f t="shared" si="44"/>
        <v>720</v>
      </c>
      <c r="L135" s="118">
        <v>5</v>
      </c>
      <c r="M135" s="105">
        <f t="shared" si="66"/>
        <v>3188.6717796373841</v>
      </c>
      <c r="N135" s="106">
        <f t="shared" si="59"/>
        <v>637.73435592747683</v>
      </c>
      <c r="O135" s="123">
        <f t="shared" si="60"/>
        <v>0</v>
      </c>
      <c r="P135" s="124">
        <f t="shared" si="61"/>
        <v>-82.265644072523173</v>
      </c>
      <c r="Q135" s="125">
        <f t="shared" si="62"/>
        <v>0.8857421610103845</v>
      </c>
      <c r="R135" s="323"/>
      <c r="S135" s="47">
        <v>0.9513888888888884</v>
      </c>
      <c r="T135" s="120">
        <v>0.97707175925925882</v>
      </c>
      <c r="U135" s="111">
        <v>15</v>
      </c>
      <c r="V135" s="112">
        <v>36.9934593937462</v>
      </c>
      <c r="W135" s="126"/>
      <c r="X135" s="127"/>
      <c r="Y135" s="332"/>
      <c r="Z135" s="333"/>
      <c r="AA135" s="172">
        <f t="shared" si="63"/>
        <v>-411.32822036261587</v>
      </c>
      <c r="AB135" s="110">
        <f t="shared" si="64"/>
        <v>0.8857421610103845</v>
      </c>
      <c r="AC135" s="328"/>
    </row>
    <row r="136" spans="1:29" ht="15.75" customHeight="1">
      <c r="A136" s="358"/>
      <c r="B136" s="100" t="s">
        <v>120</v>
      </c>
      <c r="C136" s="330" t="s">
        <v>158</v>
      </c>
      <c r="D136" s="331"/>
      <c r="E136" s="101">
        <v>30</v>
      </c>
      <c r="F136" s="102">
        <v>2051</v>
      </c>
      <c r="G136" s="121">
        <f t="shared" si="65"/>
        <v>61530</v>
      </c>
      <c r="H136" s="62"/>
      <c r="I136" s="104">
        <v>4</v>
      </c>
      <c r="J136" s="105">
        <v>3600</v>
      </c>
      <c r="K136" s="106">
        <f t="shared" si="44"/>
        <v>900</v>
      </c>
      <c r="L136" s="118">
        <v>4</v>
      </c>
      <c r="M136" s="105">
        <f t="shared" si="66"/>
        <v>3191.759999999997</v>
      </c>
      <c r="N136" s="106">
        <f t="shared" si="59"/>
        <v>797.93999999999926</v>
      </c>
      <c r="O136" s="123">
        <f t="shared" si="60"/>
        <v>0</v>
      </c>
      <c r="P136" s="124">
        <f t="shared" si="61"/>
        <v>-102.06000000000074</v>
      </c>
      <c r="Q136" s="125">
        <f t="shared" si="62"/>
        <v>0.88659999999999917</v>
      </c>
      <c r="R136" s="323"/>
      <c r="S136" s="47">
        <v>0.98680555555555505</v>
      </c>
      <c r="T136" s="120">
        <v>1.0135763888888885</v>
      </c>
      <c r="U136" s="111">
        <v>15</v>
      </c>
      <c r="V136" s="112">
        <v>38.555530491014402</v>
      </c>
      <c r="W136" s="126"/>
      <c r="X136" s="127"/>
      <c r="Y136" s="332"/>
      <c r="Z136" s="333"/>
      <c r="AA136" s="172">
        <f t="shared" si="63"/>
        <v>-408.24000000000296</v>
      </c>
      <c r="AB136" s="110">
        <f t="shared" si="64"/>
        <v>0.88659999999999917</v>
      </c>
      <c r="AC136" s="328"/>
    </row>
    <row r="137" spans="1:29" ht="15.75" customHeight="1">
      <c r="A137" s="358"/>
      <c r="B137" s="100" t="s">
        <v>120</v>
      </c>
      <c r="C137" s="330" t="s">
        <v>162</v>
      </c>
      <c r="D137" s="331"/>
      <c r="E137" s="101">
        <v>18.18</v>
      </c>
      <c r="F137" s="102">
        <v>2715</v>
      </c>
      <c r="G137" s="121">
        <f t="shared" si="65"/>
        <v>49358.7</v>
      </c>
      <c r="H137" s="62"/>
      <c r="I137" s="104">
        <v>3</v>
      </c>
      <c r="J137" s="105">
        <v>3600</v>
      </c>
      <c r="K137" s="106">
        <f t="shared" si="44"/>
        <v>1200</v>
      </c>
      <c r="L137" s="118">
        <v>3</v>
      </c>
      <c r="M137" s="105">
        <f t="shared" si="66"/>
        <v>3189.9634037646633</v>
      </c>
      <c r="N137" s="106">
        <f t="shared" si="59"/>
        <v>1063.3211345882212</v>
      </c>
      <c r="O137" s="123">
        <f t="shared" si="60"/>
        <v>0</v>
      </c>
      <c r="P137" s="124">
        <f t="shared" si="61"/>
        <v>-136.67886541177882</v>
      </c>
      <c r="Q137" s="125">
        <f t="shared" si="62"/>
        <v>0.88610094549018437</v>
      </c>
      <c r="R137" s="323"/>
      <c r="S137" s="47">
        <v>1.0236111111111106</v>
      </c>
      <c r="T137" s="120">
        <v>1.0590624999999996</v>
      </c>
      <c r="U137" s="111">
        <v>15</v>
      </c>
      <c r="V137" s="112">
        <v>51.066416563823942</v>
      </c>
      <c r="W137" s="113"/>
      <c r="X137" s="116"/>
      <c r="Y137" s="332"/>
      <c r="Z137" s="333"/>
      <c r="AA137" s="172">
        <f t="shared" si="63"/>
        <v>-410.03659623533667</v>
      </c>
      <c r="AB137" s="110">
        <f t="shared" si="64"/>
        <v>0.88610094549018426</v>
      </c>
      <c r="AC137" s="328"/>
    </row>
    <row r="138" spans="1:29" ht="15.75" customHeight="1">
      <c r="A138" s="358"/>
      <c r="B138" s="100" t="s">
        <v>120</v>
      </c>
      <c r="C138" s="330" t="s">
        <v>157</v>
      </c>
      <c r="D138" s="331"/>
      <c r="E138" s="101">
        <v>16.66</v>
      </c>
      <c r="F138" s="102">
        <v>6428</v>
      </c>
      <c r="G138" s="121">
        <f t="shared" si="65"/>
        <v>107090.48</v>
      </c>
      <c r="H138" s="62"/>
      <c r="I138" s="104">
        <v>5</v>
      </c>
      <c r="J138" s="105">
        <v>3600</v>
      </c>
      <c r="K138" s="106">
        <f t="shared" si="44"/>
        <v>720</v>
      </c>
      <c r="L138" s="118">
        <v>5</v>
      </c>
      <c r="M138" s="105">
        <f t="shared" si="66"/>
        <v>3192.4278973714536</v>
      </c>
      <c r="N138" s="106">
        <f t="shared" si="59"/>
        <v>638.48557947429072</v>
      </c>
      <c r="O138" s="123">
        <f t="shared" si="60"/>
        <v>0</v>
      </c>
      <c r="P138" s="124">
        <f t="shared" si="61"/>
        <v>-81.514420525709284</v>
      </c>
      <c r="Q138" s="125">
        <f t="shared" si="62"/>
        <v>0.88678552704762603</v>
      </c>
      <c r="R138" s="323"/>
      <c r="S138" s="47">
        <v>1.069444444444444</v>
      </c>
      <c r="T138" s="120">
        <v>1.1533333333333329</v>
      </c>
      <c r="U138" s="111">
        <v>14.949999999999939</v>
      </c>
      <c r="V138" s="112">
        <v>120.8108726018705</v>
      </c>
      <c r="W138" s="126"/>
      <c r="X138" s="127"/>
      <c r="Y138" s="332"/>
      <c r="Z138" s="333"/>
      <c r="AA138" s="172">
        <f t="shared" si="63"/>
        <v>-407.57210262854642</v>
      </c>
      <c r="AB138" s="110">
        <f t="shared" si="64"/>
        <v>0.88678552704762603</v>
      </c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7">AVERAGE(I124:I139)</f>
        <v>3.8</v>
      </c>
      <c r="J140" s="137">
        <f t="shared" si="67"/>
        <v>3520</v>
      </c>
      <c r="K140" s="138">
        <f t="shared" ref="K140" si="68">J140/I140</f>
        <v>926.31578947368428</v>
      </c>
      <c r="L140" s="136">
        <f t="shared" ref="L140:M140" si="69">AVERAGE(L124:L139)</f>
        <v>3.8</v>
      </c>
      <c r="M140" s="137">
        <f t="shared" si="69"/>
        <v>3129.5911249938085</v>
      </c>
      <c r="N140" s="138">
        <f>M140/L140</f>
        <v>823.57661184047595</v>
      </c>
      <c r="O140" s="139">
        <f>L140-I140</f>
        <v>0</v>
      </c>
      <c r="P140" s="140">
        <f>N140-K140</f>
        <v>-102.73917763320833</v>
      </c>
      <c r="Q140" s="141">
        <f>N140/K140</f>
        <v>0.8890883877823319</v>
      </c>
      <c r="R140" s="324"/>
      <c r="S140" s="142">
        <v>0.70833333333333337</v>
      </c>
      <c r="T140" s="143">
        <v>1.1533333333333329</v>
      </c>
      <c r="U140" s="144"/>
      <c r="V140" s="166"/>
      <c r="W140" s="167"/>
      <c r="X140" s="138"/>
      <c r="Y140" s="354"/>
      <c r="Z140" s="355"/>
      <c r="AA140" s="174">
        <f>M140-J140</f>
        <v>-390.40887500619147</v>
      </c>
      <c r="AB140" s="141">
        <f>M140/J140</f>
        <v>0.88908838778233201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536" priority="1" operator="greaterThan">
      <formula>0</formula>
    </cfRule>
  </conditionalFormatting>
  <conditionalFormatting sqref="P5:P140 AA5:AA140">
    <cfRule type="cellIs" dxfId="535" priority="4" operator="lessThan">
      <formula>0</formula>
    </cfRule>
  </conditionalFormatting>
  <conditionalFormatting sqref="Q5:Q140 AB5:AB140">
    <cfRule type="cellIs" dxfId="534" priority="2" operator="greaterThan">
      <formula>1</formula>
    </cfRule>
    <cfRule type="cellIs" dxfId="533" priority="3" operator="lessThan">
      <formula>0.8</formula>
    </cfRule>
  </conditionalFormatting>
  <conditionalFormatting sqref="AC5:AC6 R5:R140 AC73:AC78">
    <cfRule type="cellIs" dxfId="532" priority="5" operator="lessThan">
      <formula>0.8</formula>
    </cfRule>
  </conditionalFormatting>
  <conditionalFormatting sqref="AC12:AC20">
    <cfRule type="cellIs" dxfId="531" priority="12" operator="lessThan">
      <formula>0.8</formula>
    </cfRule>
  </conditionalFormatting>
  <conditionalFormatting sqref="AC22">
    <cfRule type="cellIs" dxfId="530" priority="11" operator="lessThan">
      <formula>0.8</formula>
    </cfRule>
  </conditionalFormatting>
  <conditionalFormatting sqref="AC39">
    <cfRule type="cellIs" dxfId="529" priority="7" operator="lessThan">
      <formula>0.8</formula>
    </cfRule>
  </conditionalFormatting>
  <conditionalFormatting sqref="AC56:AC61">
    <cfRule type="cellIs" dxfId="528" priority="6" operator="lessThan">
      <formula>0.8</formula>
    </cfRule>
  </conditionalFormatting>
  <conditionalFormatting sqref="AC90">
    <cfRule type="cellIs" dxfId="527" priority="10" operator="lessThan">
      <formula>0.8</formula>
    </cfRule>
  </conditionalFormatting>
  <conditionalFormatting sqref="AC107">
    <cfRule type="cellIs" dxfId="526" priority="9" operator="lessThan">
      <formula>0.8</formula>
    </cfRule>
  </conditionalFormatting>
  <conditionalFormatting sqref="AC124:AC129">
    <cfRule type="cellIs" dxfId="525" priority="8" operator="lessThan">
      <formula>0.8</formula>
    </cfRule>
  </conditionalFormatting>
  <dataValidations count="1">
    <dataValidation type="list" allowBlank="1" showInputMessage="1" showErrorMessage="1" sqref="Y5:Z140" xr:uid="{0341DCEA-1EB4-4D58-A963-09DAFE58EC3F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0302B-1025-4854-9B28-4DF62D38ACD1}">
  <sheetPr>
    <tabColor theme="9" tint="0.59999389629810485"/>
    <pageSetUpPr fitToPage="1"/>
  </sheetPr>
  <dimension ref="A1:AG171"/>
  <sheetViews>
    <sheetView zoomScale="85" zoomScaleNormal="85" workbookViewId="0">
      <pane ySplit="4" topLeftCell="A5" activePane="bottomLeft" state="frozen"/>
      <selection pane="bottomLeft" activeCell="N41" sqref="N41"/>
      <selection activeCell="N41" sqref="N4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SUM(F5:F157)</f>
        <v>115383</v>
      </c>
      <c r="E1" s="88" t="s">
        <v>4</v>
      </c>
      <c r="F1" s="89">
        <f>SUM(G5:G157)</f>
        <v>5170292.6300000008</v>
      </c>
      <c r="G1" s="90" t="s">
        <v>85</v>
      </c>
      <c r="H1" s="91">
        <f>L21+L38+L55+L72+L89+L106+L123+L140+L157</f>
        <v>155.47619047619045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46196</v>
      </c>
      <c r="B2" s="295"/>
      <c r="C2" s="92" t="s">
        <v>41</v>
      </c>
      <c r="D2" s="93">
        <f>AVERAGE(N21,N38,N55,N72,N89,N106,N123,N140,N157)</f>
        <v>178.59515558788627</v>
      </c>
      <c r="E2" s="93" t="s">
        <v>92</v>
      </c>
      <c r="F2" s="94">
        <f>F1/D1</f>
        <v>44.809830130955177</v>
      </c>
      <c r="G2" s="95" t="s">
        <v>93</v>
      </c>
      <c r="H2" s="96">
        <f>COUNT(H5:H157)</f>
        <v>5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SUM(Y21,Y38,Y55,Y72,Y89,Y106,Y123,Y140,Y157)</f>
        <v>0</v>
      </c>
      <c r="Z2" s="193">
        <f>SUM(Z21,Z38,Z55,Z72,Z89,Z106,Z123,Z140,Z157)</f>
        <v>0</v>
      </c>
      <c r="AA2" s="363"/>
      <c r="AB2" s="364"/>
      <c r="AC2" s="201">
        <f>SUM(AC21,AC38,AC55,AC72,AC89,AC106,AC123,AC140,AC157)</f>
        <v>0</v>
      </c>
      <c r="AD2" s="202">
        <f>SUM(AD21,AD38,AD55,AD72,AD89,AD106,AD123,AD140,AD157)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187</v>
      </c>
      <c r="C5" s="367" t="s">
        <v>188</v>
      </c>
      <c r="D5" s="367"/>
      <c r="E5" s="147">
        <v>56.43</v>
      </c>
      <c r="F5" s="151">
        <v>3954</v>
      </c>
      <c r="G5" s="148">
        <f t="shared" ref="G5:G11" si="0">E5*F5</f>
        <v>223124.22</v>
      </c>
      <c r="H5" s="149">
        <v>2</v>
      </c>
      <c r="I5" s="150">
        <v>24</v>
      </c>
      <c r="J5" s="151">
        <v>2000</v>
      </c>
      <c r="K5" s="152">
        <f>J5/I5</f>
        <v>83.333333333333329</v>
      </c>
      <c r="L5" s="107">
        <v>24</v>
      </c>
      <c r="M5" s="151">
        <f t="shared" ref="M5:M11" si="1">F5/V5*60</f>
        <v>1730.0000000000002</v>
      </c>
      <c r="N5" s="152">
        <f t="shared" ref="N5:N11" si="2">M5/L5</f>
        <v>72.083333333333343</v>
      </c>
      <c r="O5" s="154">
        <f t="shared" ref="O5:O11" si="3">L5-I5</f>
        <v>0</v>
      </c>
      <c r="P5" s="155">
        <f t="shared" ref="P5:P11" si="4">N5-K5</f>
        <v>-11.249999999999986</v>
      </c>
      <c r="Q5" s="156">
        <f t="shared" ref="Q5:Q11" si="5">N5/K5</f>
        <v>0.86500000000000021</v>
      </c>
      <c r="R5" s="322">
        <f>Q21</f>
        <v>0.89769444400473464</v>
      </c>
      <c r="S5" s="157">
        <v>0.16666666666666666</v>
      </c>
      <c r="T5" s="158">
        <v>0.26188657407407406</v>
      </c>
      <c r="U5" s="159"/>
      <c r="V5" s="160">
        <v>137.1329479768786</v>
      </c>
      <c r="W5" s="181"/>
      <c r="X5" s="152"/>
      <c r="Y5" s="12"/>
      <c r="Z5" s="198"/>
      <c r="AA5" s="325"/>
      <c r="AB5" s="326"/>
      <c r="AC5" s="12"/>
      <c r="AD5" s="198"/>
      <c r="AE5" s="178">
        <f t="shared" ref="AE5:AE11" si="6">M5-J5</f>
        <v>-269.99999999999977</v>
      </c>
      <c r="AF5" s="132">
        <f t="shared" ref="AF5:AF11" si="7">M5/J5</f>
        <v>0.8650000000000001</v>
      </c>
      <c r="AG5" s="368">
        <f>AF21</f>
        <v>0.91958943044387464</v>
      </c>
    </row>
    <row r="6" spans="1:33" ht="15.75" customHeight="1">
      <c r="A6" s="318"/>
      <c r="B6" s="100" t="s">
        <v>189</v>
      </c>
      <c r="C6" s="371" t="s">
        <v>190</v>
      </c>
      <c r="D6" s="371"/>
      <c r="E6" s="101">
        <v>77.349999999999994</v>
      </c>
      <c r="F6" s="102">
        <v>1116</v>
      </c>
      <c r="G6" s="103">
        <f t="shared" si="0"/>
        <v>86322.599999999991</v>
      </c>
      <c r="H6" s="26"/>
      <c r="I6" s="104">
        <v>25</v>
      </c>
      <c r="J6" s="105">
        <v>2000</v>
      </c>
      <c r="K6" s="106">
        <f t="shared" ref="K6:K45" si="8">J6/I6</f>
        <v>80</v>
      </c>
      <c r="L6" s="107">
        <v>25</v>
      </c>
      <c r="M6" s="105">
        <f t="shared" si="1"/>
        <v>1788.4323683027762</v>
      </c>
      <c r="N6" s="106">
        <f t="shared" si="2"/>
        <v>71.53729473211105</v>
      </c>
      <c r="O6" s="108">
        <f t="shared" si="3"/>
        <v>0</v>
      </c>
      <c r="P6" s="109">
        <f t="shared" si="4"/>
        <v>-8.4627052678889498</v>
      </c>
      <c r="Q6" s="110">
        <f t="shared" si="5"/>
        <v>0.89421618415138815</v>
      </c>
      <c r="R6" s="323"/>
      <c r="S6" s="47">
        <v>0.26597222222222217</v>
      </c>
      <c r="T6" s="48">
        <v>0.29196759259259253</v>
      </c>
      <c r="U6" s="111">
        <v>5.8833333333332671</v>
      </c>
      <c r="V6" s="112">
        <v>37.440610663709407</v>
      </c>
      <c r="W6" s="113"/>
      <c r="X6" s="116"/>
      <c r="Y6" s="12"/>
      <c r="Z6" s="198"/>
      <c r="AA6" s="332"/>
      <c r="AB6" s="333"/>
      <c r="AC6" s="12"/>
      <c r="AD6" s="198"/>
      <c r="AE6" s="117">
        <f t="shared" si="6"/>
        <v>-211.56763169722376</v>
      </c>
      <c r="AF6" s="110">
        <f t="shared" si="7"/>
        <v>0.89421618415138815</v>
      </c>
      <c r="AG6" s="369"/>
    </row>
    <row r="7" spans="1:33" ht="15.75" customHeight="1">
      <c r="A7" s="318"/>
      <c r="B7" s="100" t="s">
        <v>189</v>
      </c>
      <c r="C7" s="371" t="s">
        <v>191</v>
      </c>
      <c r="D7" s="371"/>
      <c r="E7" s="101">
        <v>59.34</v>
      </c>
      <c r="F7" s="102">
        <v>1552</v>
      </c>
      <c r="G7" s="103">
        <f t="shared" si="0"/>
        <v>92095.680000000008</v>
      </c>
      <c r="H7" s="26"/>
      <c r="I7" s="104">
        <v>23</v>
      </c>
      <c r="J7" s="105">
        <v>2000</v>
      </c>
      <c r="K7" s="106">
        <f t="shared" si="8"/>
        <v>86.956521739130437</v>
      </c>
      <c r="L7" s="107">
        <v>23</v>
      </c>
      <c r="M7" s="105">
        <f t="shared" si="1"/>
        <v>1791.290386775242</v>
      </c>
      <c r="N7" s="106">
        <f t="shared" si="2"/>
        <v>77.882190729358356</v>
      </c>
      <c r="O7" s="108">
        <f t="shared" si="3"/>
        <v>0</v>
      </c>
      <c r="P7" s="109">
        <f t="shared" si="4"/>
        <v>-9.0743310097720808</v>
      </c>
      <c r="Q7" s="110">
        <f t="shared" si="5"/>
        <v>0.89564519338762105</v>
      </c>
      <c r="R7" s="323"/>
      <c r="S7" s="47">
        <v>0.29513888888888884</v>
      </c>
      <c r="T7" s="48">
        <v>0.33123842592592589</v>
      </c>
      <c r="U7" s="111">
        <v>4.5666666666666877</v>
      </c>
      <c r="V7" s="112">
        <v>51.984871178613666</v>
      </c>
      <c r="W7" s="113"/>
      <c r="X7" s="116"/>
      <c r="Y7" s="12"/>
      <c r="Z7" s="198"/>
      <c r="AA7" s="332"/>
      <c r="AB7" s="333"/>
      <c r="AC7" s="12"/>
      <c r="AD7" s="198"/>
      <c r="AE7" s="117">
        <f t="shared" si="6"/>
        <v>-208.70961322475796</v>
      </c>
      <c r="AF7" s="110">
        <f t="shared" si="7"/>
        <v>0.89564519338762105</v>
      </c>
      <c r="AG7" s="369"/>
    </row>
    <row r="8" spans="1:33" ht="15.75" customHeight="1">
      <c r="A8" s="318"/>
      <c r="B8" s="100" t="s">
        <v>189</v>
      </c>
      <c r="C8" s="371" t="s">
        <v>192</v>
      </c>
      <c r="D8" s="371"/>
      <c r="E8" s="101">
        <v>77.34</v>
      </c>
      <c r="F8" s="102">
        <v>2484</v>
      </c>
      <c r="G8" s="103">
        <f t="shared" si="0"/>
        <v>192112.56</v>
      </c>
      <c r="H8" s="26"/>
      <c r="I8" s="104">
        <v>23</v>
      </c>
      <c r="J8" s="105">
        <v>2000</v>
      </c>
      <c r="K8" s="106">
        <f t="shared" si="8"/>
        <v>86.956521739130437</v>
      </c>
      <c r="L8" s="107">
        <v>23</v>
      </c>
      <c r="M8" s="105">
        <f t="shared" si="1"/>
        <v>1793.8192297084643</v>
      </c>
      <c r="N8" s="106">
        <f t="shared" si="2"/>
        <v>77.992140422107141</v>
      </c>
      <c r="O8" s="108">
        <f t="shared" si="3"/>
        <v>0</v>
      </c>
      <c r="P8" s="109">
        <f t="shared" si="4"/>
        <v>-8.964381317023296</v>
      </c>
      <c r="Q8" s="110">
        <f t="shared" si="5"/>
        <v>0.89690961485423215</v>
      </c>
      <c r="R8" s="323"/>
      <c r="S8" s="47">
        <v>0.3340277777777777</v>
      </c>
      <c r="T8" s="48">
        <v>0.39172453703703697</v>
      </c>
      <c r="U8" s="111">
        <v>5</v>
      </c>
      <c r="V8" s="112">
        <v>83.085295068568499</v>
      </c>
      <c r="W8" s="113"/>
      <c r="X8" s="116"/>
      <c r="Y8" s="12"/>
      <c r="Z8" s="198"/>
      <c r="AA8" s="332"/>
      <c r="AB8" s="333"/>
      <c r="AC8" s="12"/>
      <c r="AD8" s="198"/>
      <c r="AE8" s="117">
        <f t="shared" si="6"/>
        <v>-206.18077029153574</v>
      </c>
      <c r="AF8" s="110">
        <f t="shared" si="7"/>
        <v>0.89690961485423215</v>
      </c>
      <c r="AG8" s="369"/>
    </row>
    <row r="9" spans="1:33" ht="15.75" customHeight="1">
      <c r="A9" s="318"/>
      <c r="B9" s="100" t="s">
        <v>201</v>
      </c>
      <c r="C9" s="371" t="s">
        <v>202</v>
      </c>
      <c r="D9" s="371"/>
      <c r="E9" s="101">
        <v>29.97</v>
      </c>
      <c r="F9" s="102">
        <v>2372</v>
      </c>
      <c r="G9" s="103">
        <f t="shared" si="0"/>
        <v>71088.84</v>
      </c>
      <c r="H9" s="13"/>
      <c r="I9" s="104">
        <v>21</v>
      </c>
      <c r="J9" s="105">
        <v>2790</v>
      </c>
      <c r="K9" s="106">
        <f t="shared" si="8"/>
        <v>132.85714285714286</v>
      </c>
      <c r="L9" s="107">
        <v>25</v>
      </c>
      <c r="M9" s="105">
        <f t="shared" si="1"/>
        <v>2964.9807692307691</v>
      </c>
      <c r="N9" s="106">
        <f t="shared" si="2"/>
        <v>118.59923076923076</v>
      </c>
      <c r="O9" s="108">
        <f t="shared" si="3"/>
        <v>4</v>
      </c>
      <c r="P9" s="109">
        <f t="shared" si="4"/>
        <v>-14.257912087912104</v>
      </c>
      <c r="Q9" s="110">
        <f t="shared" si="5"/>
        <v>0.89268238213399498</v>
      </c>
      <c r="R9" s="323"/>
      <c r="S9" s="47">
        <v>0.39513888888888882</v>
      </c>
      <c r="T9" s="48">
        <v>0.42847222222222214</v>
      </c>
      <c r="U9" s="111">
        <v>4.9166666666666625</v>
      </c>
      <c r="V9" s="112">
        <v>48.000311326445242</v>
      </c>
      <c r="W9" s="113">
        <v>0.42847222222222214</v>
      </c>
      <c r="X9" s="116">
        <v>0.46736111111111101</v>
      </c>
      <c r="Y9" s="12"/>
      <c r="Z9" s="198"/>
      <c r="AA9" s="332"/>
      <c r="AB9" s="333"/>
      <c r="AC9" s="12"/>
      <c r="AD9" s="198"/>
      <c r="AE9" s="117">
        <f t="shared" si="6"/>
        <v>174.98076923076906</v>
      </c>
      <c r="AF9" s="110">
        <f t="shared" si="7"/>
        <v>1.0627171215880893</v>
      </c>
      <c r="AG9" s="369"/>
    </row>
    <row r="10" spans="1:33" ht="15.75" customHeight="1">
      <c r="A10" s="318"/>
      <c r="B10" s="100" t="s">
        <v>189</v>
      </c>
      <c r="C10" s="371" t="s">
        <v>193</v>
      </c>
      <c r="D10" s="371"/>
      <c r="E10" s="101">
        <v>59.52</v>
      </c>
      <c r="F10" s="102">
        <v>5102</v>
      </c>
      <c r="G10" s="121">
        <f t="shared" si="0"/>
        <v>303671.04000000004</v>
      </c>
      <c r="H10" s="122"/>
      <c r="I10" s="104">
        <v>24</v>
      </c>
      <c r="J10" s="105">
        <v>2000</v>
      </c>
      <c r="K10" s="106">
        <f t="shared" si="8"/>
        <v>83.333333333333329</v>
      </c>
      <c r="L10" s="107">
        <v>24</v>
      </c>
      <c r="M10" s="105">
        <f t="shared" si="1"/>
        <v>1798.4116725059678</v>
      </c>
      <c r="N10" s="106">
        <f t="shared" si="2"/>
        <v>74.933819687748652</v>
      </c>
      <c r="O10" s="108">
        <f t="shared" si="3"/>
        <v>0</v>
      </c>
      <c r="P10" s="109">
        <f t="shared" si="4"/>
        <v>-8.3995136455846762</v>
      </c>
      <c r="Q10" s="110">
        <f t="shared" si="5"/>
        <v>0.89920583625298389</v>
      </c>
      <c r="R10" s="323"/>
      <c r="S10" s="47">
        <v>0.46736111111111101</v>
      </c>
      <c r="T10" s="120">
        <v>0.58556712962962953</v>
      </c>
      <c r="U10" s="111">
        <v>55.999999999999957</v>
      </c>
      <c r="V10" s="112">
        <v>170.21686673854936</v>
      </c>
      <c r="W10" s="113"/>
      <c r="X10" s="116"/>
      <c r="Y10" s="12"/>
      <c r="Z10" s="198"/>
      <c r="AA10" s="332"/>
      <c r="AB10" s="333"/>
      <c r="AC10" s="12"/>
      <c r="AD10" s="198"/>
      <c r="AE10" s="117">
        <f t="shared" si="6"/>
        <v>-201.58832749403223</v>
      </c>
      <c r="AF10" s="110">
        <f t="shared" si="7"/>
        <v>0.89920583625298389</v>
      </c>
      <c r="AG10" s="369"/>
    </row>
    <row r="11" spans="1:33" ht="15.75" customHeight="1">
      <c r="A11" s="318"/>
      <c r="B11" s="100" t="s">
        <v>187</v>
      </c>
      <c r="C11" s="371" t="s">
        <v>188</v>
      </c>
      <c r="D11" s="371"/>
      <c r="E11" s="101">
        <v>56.43</v>
      </c>
      <c r="F11" s="102">
        <v>5008</v>
      </c>
      <c r="G11" s="121">
        <f t="shared" si="0"/>
        <v>282601.44</v>
      </c>
      <c r="H11" s="62"/>
      <c r="I11" s="104">
        <v>24</v>
      </c>
      <c r="J11" s="105">
        <v>2000</v>
      </c>
      <c r="K11" s="106">
        <f t="shared" si="8"/>
        <v>83.333333333333329</v>
      </c>
      <c r="L11" s="107">
        <v>24</v>
      </c>
      <c r="M11" s="105">
        <f t="shared" si="1"/>
        <v>1733.7932497416837</v>
      </c>
      <c r="N11" s="106">
        <f t="shared" si="2"/>
        <v>72.241385405903486</v>
      </c>
      <c r="O11" s="123">
        <f t="shared" si="3"/>
        <v>0</v>
      </c>
      <c r="P11" s="124">
        <f t="shared" si="4"/>
        <v>-11.091947927429842</v>
      </c>
      <c r="Q11" s="125">
        <f t="shared" si="5"/>
        <v>0.86689662487084185</v>
      </c>
      <c r="R11" s="323"/>
      <c r="S11" s="47">
        <v>0.58958333333333324</v>
      </c>
      <c r="T11" s="120">
        <v>0.70993055555555551</v>
      </c>
      <c r="U11" s="111">
        <v>5.7833333333333314</v>
      </c>
      <c r="V11" s="112">
        <v>173.30786127167599</v>
      </c>
      <c r="W11" s="113"/>
      <c r="X11" s="116"/>
      <c r="Y11" s="12"/>
      <c r="Z11" s="198"/>
      <c r="AA11" s="332"/>
      <c r="AB11" s="333"/>
      <c r="AC11" s="12"/>
      <c r="AD11" s="198"/>
      <c r="AE11" s="117">
        <f t="shared" si="6"/>
        <v>-266.20675025831633</v>
      </c>
      <c r="AF11" s="110">
        <f t="shared" si="7"/>
        <v>0.86689662487084185</v>
      </c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9">AVERAGE(I5:I20)</f>
        <v>23.428571428571427</v>
      </c>
      <c r="J21" s="137">
        <f t="shared" si="9"/>
        <v>2112.8571428571427</v>
      </c>
      <c r="K21" s="138">
        <f t="shared" ref="K21" si="10">J21/I21</f>
        <v>90.182926829268297</v>
      </c>
      <c r="L21" s="136">
        <f t="shared" ref="L21:M21" si="11">AVERAGE(L5:L20)</f>
        <v>24</v>
      </c>
      <c r="M21" s="137">
        <f t="shared" si="11"/>
        <v>1942.9610966092721</v>
      </c>
      <c r="N21" s="138">
        <f t="shared" ref="N21:N28" si="12">M21/L21</f>
        <v>80.95671235871967</v>
      </c>
      <c r="O21" s="139">
        <f t="shared" ref="O21:O28" si="13">L21-I21</f>
        <v>0.57142857142857295</v>
      </c>
      <c r="P21" s="140">
        <f t="shared" ref="P21:P28" si="14">N21-K21</f>
        <v>-9.2262144705486264</v>
      </c>
      <c r="Q21" s="141">
        <f t="shared" ref="Q21:Q28" si="15">N21/K21</f>
        <v>0.89769444400473464</v>
      </c>
      <c r="R21" s="324"/>
      <c r="S21" s="142">
        <v>0.16666666666666666</v>
      </c>
      <c r="T21" s="143">
        <v>0.70993055555555551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0</v>
      </c>
      <c r="AD21" s="180">
        <f>SUM(AD5:AD20)</f>
        <v>0</v>
      </c>
      <c r="AE21" s="168">
        <f t="shared" ref="AE21:AE28" si="16">M21-J21</f>
        <v>-169.89604624787057</v>
      </c>
      <c r="AF21" s="141">
        <f t="shared" ref="AF21:AF28" si="17">M21/J21</f>
        <v>0.91958943044387464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1488</v>
      </c>
      <c r="G22" s="148">
        <f t="shared" ref="G22:G28" si="18">E22*F22</f>
        <v>54237.600000000006</v>
      </c>
      <c r="H22" s="149">
        <v>2</v>
      </c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8" si="19">F22/V22*60</f>
        <v>1896.7958710424941</v>
      </c>
      <c r="N22" s="152">
        <f t="shared" si="12"/>
        <v>94.839793552124704</v>
      </c>
      <c r="O22" s="154">
        <f t="shared" si="13"/>
        <v>0</v>
      </c>
      <c r="P22" s="155">
        <f t="shared" si="14"/>
        <v>-10.160206447875296</v>
      </c>
      <c r="Q22" s="156">
        <f t="shared" si="15"/>
        <v>0.90323612906785433</v>
      </c>
      <c r="R22" s="322">
        <f>Q38</f>
        <v>0.90068940041316303</v>
      </c>
      <c r="S22" s="157">
        <v>0.16666666666666666</v>
      </c>
      <c r="T22" s="158">
        <v>0.19935185185185184</v>
      </c>
      <c r="U22" s="159"/>
      <c r="V22" s="160">
        <v>47.068849823534784</v>
      </c>
      <c r="W22" s="97"/>
      <c r="X22" s="98"/>
      <c r="Y22" s="12"/>
      <c r="Z22" s="198"/>
      <c r="AA22" s="325"/>
      <c r="AB22" s="326"/>
      <c r="AC22" s="12"/>
      <c r="AD22" s="198"/>
      <c r="AE22" s="115">
        <f t="shared" si="16"/>
        <v>-203.20412895750587</v>
      </c>
      <c r="AF22" s="156">
        <f t="shared" si="17"/>
        <v>0.90323612906785433</v>
      </c>
      <c r="AG22" s="376">
        <f>AF38</f>
        <v>0.90068940041316314</v>
      </c>
    </row>
    <row r="23" spans="1:33" ht="15.75" customHeight="1">
      <c r="A23" s="357"/>
      <c r="B23" s="163" t="s">
        <v>185</v>
      </c>
      <c r="C23" s="330" t="s">
        <v>197</v>
      </c>
      <c r="D23" s="331"/>
      <c r="E23" s="101">
        <v>31.72</v>
      </c>
      <c r="F23" s="111">
        <v>1952</v>
      </c>
      <c r="G23" s="103">
        <f t="shared" si="18"/>
        <v>61917.439999999995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1799.4072198559131</v>
      </c>
      <c r="N23" s="106">
        <f t="shared" si="12"/>
        <v>81.791237266177873</v>
      </c>
      <c r="O23" s="108">
        <f t="shared" si="13"/>
        <v>0</v>
      </c>
      <c r="P23" s="109">
        <f t="shared" si="14"/>
        <v>-9.1178536429130332</v>
      </c>
      <c r="Q23" s="110">
        <f t="shared" si="15"/>
        <v>0.89970360992795662</v>
      </c>
      <c r="R23" s="323"/>
      <c r="S23" s="47">
        <v>0.20347222222222222</v>
      </c>
      <c r="T23" s="48">
        <v>0.24866898148148148</v>
      </c>
      <c r="U23" s="111">
        <v>5.9333333333333549</v>
      </c>
      <c r="V23" s="112">
        <v>65.088101630145928</v>
      </c>
      <c r="W23" s="113"/>
      <c r="X23" s="116"/>
      <c r="Y23" s="12"/>
      <c r="Z23" s="198"/>
      <c r="AA23" s="332"/>
      <c r="AB23" s="333"/>
      <c r="AC23" s="12"/>
      <c r="AD23" s="198"/>
      <c r="AE23" s="117">
        <f t="shared" si="16"/>
        <v>-200.59278014408687</v>
      </c>
      <c r="AF23" s="110">
        <f t="shared" si="17"/>
        <v>0.89970360992795662</v>
      </c>
      <c r="AG23" s="369"/>
    </row>
    <row r="24" spans="1:33" ht="15.75" customHeight="1">
      <c r="A24" s="357"/>
      <c r="B24" s="163" t="s">
        <v>185</v>
      </c>
      <c r="C24" s="330" t="s">
        <v>198</v>
      </c>
      <c r="D24" s="331"/>
      <c r="E24" s="101">
        <v>34.79</v>
      </c>
      <c r="F24" s="111">
        <v>1989</v>
      </c>
      <c r="G24" s="103">
        <f t="shared" si="18"/>
        <v>69197.31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1803.636238926262</v>
      </c>
      <c r="N24" s="106">
        <f t="shared" si="12"/>
        <v>163.96693081147836</v>
      </c>
      <c r="O24" s="108">
        <f t="shared" si="13"/>
        <v>0</v>
      </c>
      <c r="P24" s="109">
        <f t="shared" si="14"/>
        <v>-17.85125100670345</v>
      </c>
      <c r="Q24" s="110">
        <f t="shared" si="15"/>
        <v>0.90181811946313106</v>
      </c>
      <c r="R24" s="323"/>
      <c r="S24" s="47">
        <v>0.25277777777777777</v>
      </c>
      <c r="T24" s="48">
        <v>0.29871527777777779</v>
      </c>
      <c r="U24" s="111">
        <v>5.916666666666659</v>
      </c>
      <c r="V24" s="112">
        <v>66.166335220146891</v>
      </c>
      <c r="W24" s="113"/>
      <c r="X24" s="116"/>
      <c r="Y24" s="12"/>
      <c r="Z24" s="198"/>
      <c r="AA24" s="332"/>
      <c r="AB24" s="333"/>
      <c r="AC24" s="12"/>
      <c r="AD24" s="198"/>
      <c r="AE24" s="117">
        <f t="shared" si="16"/>
        <v>-196.36376107373803</v>
      </c>
      <c r="AF24" s="110">
        <f t="shared" si="17"/>
        <v>0.90181811946313095</v>
      </c>
      <c r="AG24" s="369"/>
    </row>
    <row r="25" spans="1:33" ht="15.75" customHeight="1">
      <c r="A25" s="357"/>
      <c r="B25" s="163" t="s">
        <v>185</v>
      </c>
      <c r="C25" s="330" t="s">
        <v>199</v>
      </c>
      <c r="D25" s="331"/>
      <c r="E25" s="101">
        <v>33.200000000000003</v>
      </c>
      <c r="F25" s="111">
        <v>3387</v>
      </c>
      <c r="G25" s="103">
        <f t="shared" si="18"/>
        <v>112448.40000000001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1803.8739328160652</v>
      </c>
      <c r="N25" s="106">
        <f t="shared" si="12"/>
        <v>163.98853934691502</v>
      </c>
      <c r="O25" s="108">
        <f t="shared" si="13"/>
        <v>0</v>
      </c>
      <c r="P25" s="109">
        <f t="shared" si="14"/>
        <v>-17.829642471266794</v>
      </c>
      <c r="Q25" s="110">
        <f t="shared" si="15"/>
        <v>0.90193696640803267</v>
      </c>
      <c r="R25" s="323"/>
      <c r="S25" s="47">
        <v>0.30277777777777776</v>
      </c>
      <c r="T25" s="48">
        <v>0.38100694444444444</v>
      </c>
      <c r="U25" s="111">
        <v>5.8499999999999552</v>
      </c>
      <c r="V25" s="112">
        <v>112.65754014347833</v>
      </c>
      <c r="W25" s="113"/>
      <c r="X25" s="116"/>
      <c r="Y25" s="12"/>
      <c r="Z25" s="198"/>
      <c r="AA25" s="332"/>
      <c r="AB25" s="333"/>
      <c r="AC25" s="12"/>
      <c r="AD25" s="198"/>
      <c r="AE25" s="117">
        <f t="shared" si="16"/>
        <v>-196.12606718393477</v>
      </c>
      <c r="AF25" s="110">
        <f t="shared" si="17"/>
        <v>0.90193696640803267</v>
      </c>
      <c r="AG25" s="369"/>
    </row>
    <row r="26" spans="1:33" ht="15.75" customHeight="1">
      <c r="A26" s="358"/>
      <c r="B26" s="163" t="s">
        <v>185</v>
      </c>
      <c r="C26" s="330" t="s">
        <v>200</v>
      </c>
      <c r="D26" s="331"/>
      <c r="E26" s="101">
        <v>51.44</v>
      </c>
      <c r="F26" s="111">
        <v>3630</v>
      </c>
      <c r="G26" s="103">
        <f t="shared" si="18"/>
        <v>186727.19999999998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1787.2411283493641</v>
      </c>
      <c r="N26" s="106">
        <f t="shared" si="12"/>
        <v>94.065322544703378</v>
      </c>
      <c r="O26" s="108">
        <f t="shared" si="13"/>
        <v>0</v>
      </c>
      <c r="P26" s="109">
        <f t="shared" si="14"/>
        <v>-11.197835350033458</v>
      </c>
      <c r="Q26" s="110">
        <f t="shared" si="15"/>
        <v>0.89362056417468216</v>
      </c>
      <c r="R26" s="323"/>
      <c r="S26" s="47">
        <v>0.38472222222222219</v>
      </c>
      <c r="T26" s="48">
        <v>0.46934027777777776</v>
      </c>
      <c r="U26" s="111">
        <v>5.349999999999957</v>
      </c>
      <c r="V26" s="112">
        <v>121.86380256432034</v>
      </c>
      <c r="W26" s="113">
        <v>0.46934027777777776</v>
      </c>
      <c r="X26" s="116">
        <v>0.50694444444444442</v>
      </c>
      <c r="Y26" s="12"/>
      <c r="Z26" s="198"/>
      <c r="AA26" s="332"/>
      <c r="AB26" s="333"/>
      <c r="AC26" s="12"/>
      <c r="AD26" s="198"/>
      <c r="AE26" s="117">
        <f t="shared" si="16"/>
        <v>-212.75887165063591</v>
      </c>
      <c r="AF26" s="110">
        <f t="shared" si="17"/>
        <v>0.89362056417468205</v>
      </c>
      <c r="AG26" s="369"/>
    </row>
    <row r="27" spans="1:33" ht="15.75" customHeight="1">
      <c r="A27" s="358"/>
      <c r="B27" s="163" t="s">
        <v>195</v>
      </c>
      <c r="C27" s="330" t="s">
        <v>196</v>
      </c>
      <c r="D27" s="331"/>
      <c r="E27" s="101">
        <v>36.450000000000003</v>
      </c>
      <c r="F27" s="111">
        <v>1826</v>
      </c>
      <c r="G27" s="121">
        <f t="shared" si="18"/>
        <v>66557.700000000012</v>
      </c>
      <c r="H27" s="122"/>
      <c r="I27" s="107">
        <v>20</v>
      </c>
      <c r="J27" s="105">
        <v>2100</v>
      </c>
      <c r="K27" s="106">
        <f t="shared" si="8"/>
        <v>105</v>
      </c>
      <c r="L27" s="107">
        <v>20</v>
      </c>
      <c r="M27" s="105">
        <f t="shared" si="19"/>
        <v>1896.7958710424941</v>
      </c>
      <c r="N27" s="106">
        <f t="shared" si="12"/>
        <v>94.839793552124704</v>
      </c>
      <c r="O27" s="108">
        <f t="shared" si="13"/>
        <v>0</v>
      </c>
      <c r="P27" s="109">
        <f t="shared" si="14"/>
        <v>-10.160206447875296</v>
      </c>
      <c r="Q27" s="110">
        <f t="shared" si="15"/>
        <v>0.90323612906785433</v>
      </c>
      <c r="R27" s="323"/>
      <c r="S27" s="47">
        <v>0.50694444444444442</v>
      </c>
      <c r="T27" s="120">
        <v>0.54704861111111114</v>
      </c>
      <c r="U27" s="111">
        <v>55</v>
      </c>
      <c r="V27" s="112">
        <v>57.760564366783946</v>
      </c>
      <c r="W27" s="113"/>
      <c r="X27" s="116"/>
      <c r="Y27" s="12"/>
      <c r="Z27" s="198"/>
      <c r="AA27" s="332"/>
      <c r="AB27" s="333"/>
      <c r="AC27" s="12"/>
      <c r="AD27" s="198"/>
      <c r="AE27" s="117">
        <f t="shared" si="16"/>
        <v>-203.20412895750587</v>
      </c>
      <c r="AF27" s="110">
        <f t="shared" si="17"/>
        <v>0.90323612906785433</v>
      </c>
      <c r="AG27" s="369"/>
    </row>
    <row r="28" spans="1:33" ht="15.75" customHeight="1">
      <c r="A28" s="358"/>
      <c r="B28" s="163" t="s">
        <v>185</v>
      </c>
      <c r="C28" s="330" t="s">
        <v>186</v>
      </c>
      <c r="D28" s="331"/>
      <c r="E28" s="101">
        <v>19.7</v>
      </c>
      <c r="F28" s="111">
        <v>1836</v>
      </c>
      <c r="G28" s="121">
        <f t="shared" si="18"/>
        <v>36169.199999999997</v>
      </c>
      <c r="H28" s="62"/>
      <c r="I28" s="118">
        <v>13</v>
      </c>
      <c r="J28" s="105">
        <v>1200</v>
      </c>
      <c r="K28" s="106">
        <f t="shared" si="8"/>
        <v>92.307692307692307</v>
      </c>
      <c r="L28" s="107">
        <v>13</v>
      </c>
      <c r="M28" s="105">
        <f t="shared" si="19"/>
        <v>1081.4877035037928</v>
      </c>
      <c r="N28" s="106">
        <f t="shared" si="12"/>
        <v>83.191361807984066</v>
      </c>
      <c r="O28" s="123">
        <f t="shared" si="13"/>
        <v>0</v>
      </c>
      <c r="P28" s="124">
        <f t="shared" si="14"/>
        <v>-9.1163304997082406</v>
      </c>
      <c r="Q28" s="125">
        <f t="shared" si="15"/>
        <v>0.90123975291982739</v>
      </c>
      <c r="R28" s="323"/>
      <c r="S28" s="47">
        <v>0.54999999999999993</v>
      </c>
      <c r="T28" s="120">
        <v>0.62072916666666655</v>
      </c>
      <c r="U28" s="111">
        <v>5</v>
      </c>
      <c r="V28" s="112">
        <v>101.85968794939116</v>
      </c>
      <c r="W28" s="113"/>
      <c r="X28" s="116"/>
      <c r="Y28" s="12"/>
      <c r="Z28" s="198"/>
      <c r="AA28" s="332"/>
      <c r="AB28" s="333"/>
      <c r="AC28" s="12"/>
      <c r="AD28" s="198"/>
      <c r="AE28" s="117">
        <f t="shared" si="16"/>
        <v>-118.51229649620723</v>
      </c>
      <c r="AF28" s="110">
        <f t="shared" si="17"/>
        <v>0.90123975291982727</v>
      </c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20">AVERAGE(I22:I37)</f>
        <v>16.571428571428573</v>
      </c>
      <c r="J38" s="137">
        <f t="shared" si="20"/>
        <v>1914.2857142857142</v>
      </c>
      <c r="K38" s="138">
        <f t="shared" ref="K38" si="21">J38/I38</f>
        <v>115.51724137931033</v>
      </c>
      <c r="L38" s="136">
        <f t="shared" ref="L38:M38" si="22">AVERAGE(L22:L37)</f>
        <v>16.571428571428573</v>
      </c>
      <c r="M38" s="137">
        <f t="shared" si="22"/>
        <v>1724.1768522194836</v>
      </c>
      <c r="N38" s="138">
        <f t="shared" ref="N38:N45" si="23">M38/L38</f>
        <v>104.04515487531366</v>
      </c>
      <c r="O38" s="139">
        <f t="shared" ref="O38:O45" si="24">L38-I38</f>
        <v>0</v>
      </c>
      <c r="P38" s="140">
        <f t="shared" ref="P38:P45" si="25">N38-K38</f>
        <v>-11.472086503996678</v>
      </c>
      <c r="Q38" s="141">
        <f t="shared" ref="Q38:Q45" si="26">N38/K38</f>
        <v>0.90068940041316303</v>
      </c>
      <c r="R38" s="324"/>
      <c r="S38" s="142">
        <v>0.16666666666666666</v>
      </c>
      <c r="T38" s="143">
        <v>0.62072916666666655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0</v>
      </c>
      <c r="AD38" s="180">
        <f>SUM(AD22:AD37)</f>
        <v>0</v>
      </c>
      <c r="AE38" s="168">
        <f t="shared" ref="AE38:AE45" si="27">M38-J38</f>
        <v>-190.10886206623059</v>
      </c>
      <c r="AF38" s="141">
        <f t="shared" ref="AF38:AF45" si="28">M38/J38</f>
        <v>0.90068940041316314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1788</v>
      </c>
      <c r="G39" s="148">
        <f t="shared" ref="G39:G45" si="29">E39*F39</f>
        <v>35223.599999999999</v>
      </c>
      <c r="H39" s="149">
        <v>2</v>
      </c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5" si="30">F39/V39*60</f>
        <v>1081.4877035037928</v>
      </c>
      <c r="N39" s="152">
        <f t="shared" si="23"/>
        <v>83.191361807984066</v>
      </c>
      <c r="O39" s="154">
        <f t="shared" si="24"/>
        <v>0</v>
      </c>
      <c r="P39" s="155">
        <f t="shared" si="25"/>
        <v>-9.1163304997082406</v>
      </c>
      <c r="Q39" s="156">
        <f t="shared" si="26"/>
        <v>0.90123975291982739</v>
      </c>
      <c r="R39" s="322">
        <f>Q55</f>
        <v>0.89562587903319835</v>
      </c>
      <c r="S39" s="157">
        <v>0.16666666666666666</v>
      </c>
      <c r="T39" s="158">
        <v>0.23554398148148148</v>
      </c>
      <c r="U39" s="159"/>
      <c r="V39" s="160">
        <v>99.196689571629307</v>
      </c>
      <c r="W39" s="158"/>
      <c r="X39" s="169"/>
      <c r="Y39" s="12"/>
      <c r="Z39" s="198"/>
      <c r="AA39" s="325"/>
      <c r="AB39" s="326"/>
      <c r="AC39" s="12"/>
      <c r="AD39" s="198"/>
      <c r="AE39" s="115">
        <f t="shared" si="27"/>
        <v>-118.51229649620723</v>
      </c>
      <c r="AF39" s="156">
        <f t="shared" si="28"/>
        <v>0.90123975291982727</v>
      </c>
      <c r="AG39" s="327">
        <f>AF55</f>
        <v>0.89562587903319835</v>
      </c>
    </row>
    <row r="40" spans="1:33" ht="15.75" customHeight="1">
      <c r="A40" s="318"/>
      <c r="B40" s="163" t="s">
        <v>189</v>
      </c>
      <c r="C40" s="330" t="s">
        <v>205</v>
      </c>
      <c r="D40" s="331"/>
      <c r="E40" s="101">
        <v>53.76</v>
      </c>
      <c r="F40" s="102">
        <v>3062</v>
      </c>
      <c r="G40" s="103">
        <f t="shared" si="29"/>
        <v>164613.12</v>
      </c>
      <c r="H40" s="26"/>
      <c r="I40" s="104">
        <v>20</v>
      </c>
      <c r="J40" s="105">
        <v>2000</v>
      </c>
      <c r="K40" s="106">
        <f t="shared" si="8"/>
        <v>100</v>
      </c>
      <c r="L40" s="107">
        <v>20</v>
      </c>
      <c r="M40" s="105">
        <f t="shared" si="30"/>
        <v>1787.3672514041907</v>
      </c>
      <c r="N40" s="106">
        <f t="shared" si="23"/>
        <v>89.368362570209541</v>
      </c>
      <c r="O40" s="108">
        <f t="shared" si="24"/>
        <v>0</v>
      </c>
      <c r="P40" s="109">
        <f t="shared" si="25"/>
        <v>-10.631637429790459</v>
      </c>
      <c r="Q40" s="110">
        <f t="shared" si="26"/>
        <v>0.89368362570209536</v>
      </c>
      <c r="R40" s="323"/>
      <c r="S40" s="47">
        <v>0.23958333333333334</v>
      </c>
      <c r="T40" s="48">
        <v>0.31096064814814817</v>
      </c>
      <c r="U40" s="111">
        <v>5.8166666666666833</v>
      </c>
      <c r="V40" s="112">
        <v>102.78805312991271</v>
      </c>
      <c r="W40" s="113"/>
      <c r="X40" s="116"/>
      <c r="Y40" s="12"/>
      <c r="Z40" s="198"/>
      <c r="AA40" s="332"/>
      <c r="AB40" s="333"/>
      <c r="AC40" s="12"/>
      <c r="AD40" s="198"/>
      <c r="AE40" s="117">
        <f t="shared" si="27"/>
        <v>-212.63274859580929</v>
      </c>
      <c r="AF40" s="110">
        <f t="shared" si="28"/>
        <v>0.89368362570209536</v>
      </c>
      <c r="AG40" s="328"/>
    </row>
    <row r="41" spans="1:33" ht="15.75" customHeight="1">
      <c r="A41" s="318"/>
      <c r="B41" s="163" t="s">
        <v>189</v>
      </c>
      <c r="C41" s="330" t="s">
        <v>206</v>
      </c>
      <c r="D41" s="331"/>
      <c r="E41" s="101">
        <v>71.55</v>
      </c>
      <c r="F41" s="102">
        <v>2344</v>
      </c>
      <c r="G41" s="103">
        <f t="shared" si="29"/>
        <v>167713.19999999998</v>
      </c>
      <c r="H41" s="26"/>
      <c r="I41" s="104">
        <v>22</v>
      </c>
      <c r="J41" s="105">
        <v>2000</v>
      </c>
      <c r="K41" s="106">
        <f t="shared" si="8"/>
        <v>90.909090909090907</v>
      </c>
      <c r="L41" s="107">
        <v>22</v>
      </c>
      <c r="M41" s="105">
        <f t="shared" si="30"/>
        <v>1786.9254554985762</v>
      </c>
      <c r="N41" s="106">
        <f t="shared" si="23"/>
        <v>81.223884340844378</v>
      </c>
      <c r="O41" s="108">
        <f t="shared" si="24"/>
        <v>0</v>
      </c>
      <c r="P41" s="109">
        <f t="shared" si="25"/>
        <v>-9.685206568246528</v>
      </c>
      <c r="Q41" s="110">
        <f t="shared" si="26"/>
        <v>0.89346272774928814</v>
      </c>
      <c r="R41" s="323"/>
      <c r="S41" s="47">
        <v>0.31458333333333333</v>
      </c>
      <c r="T41" s="48">
        <v>0.3692361111111111</v>
      </c>
      <c r="U41" s="111">
        <v>5.2166666666666295</v>
      </c>
      <c r="V41" s="112">
        <v>78.705017921835775</v>
      </c>
      <c r="W41" s="113"/>
      <c r="X41" s="116"/>
      <c r="Y41" s="12"/>
      <c r="Z41" s="198"/>
      <c r="AA41" s="332"/>
      <c r="AB41" s="333"/>
      <c r="AC41" s="12"/>
      <c r="AD41" s="198"/>
      <c r="AE41" s="117">
        <f t="shared" si="27"/>
        <v>-213.07454450142382</v>
      </c>
      <c r="AF41" s="110">
        <f t="shared" si="28"/>
        <v>0.89346272774928814</v>
      </c>
      <c r="AG41" s="328"/>
    </row>
    <row r="42" spans="1:33" ht="15.75" customHeight="1">
      <c r="A42" s="318"/>
      <c r="B42" s="163" t="s">
        <v>189</v>
      </c>
      <c r="C42" s="330" t="s">
        <v>207</v>
      </c>
      <c r="D42" s="331"/>
      <c r="E42" s="101">
        <v>58.67</v>
      </c>
      <c r="F42" s="102">
        <v>1023</v>
      </c>
      <c r="G42" s="103">
        <f t="shared" si="29"/>
        <v>60019.41</v>
      </c>
      <c r="H42" s="26">
        <v>2</v>
      </c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1788.3270052556079</v>
      </c>
      <c r="N42" s="106">
        <f t="shared" si="23"/>
        <v>77.753348054591655</v>
      </c>
      <c r="O42" s="108">
        <f t="shared" si="24"/>
        <v>0</v>
      </c>
      <c r="P42" s="109">
        <f t="shared" si="25"/>
        <v>-9.2031736845387826</v>
      </c>
      <c r="Q42" s="110">
        <f t="shared" si="26"/>
        <v>0.89416350262780397</v>
      </c>
      <c r="R42" s="323"/>
      <c r="S42" s="47">
        <v>0.37291666666666667</v>
      </c>
      <c r="T42" s="48">
        <v>0.39674768518518522</v>
      </c>
      <c r="U42" s="111">
        <v>5.3000000000000291</v>
      </c>
      <c r="V42" s="112">
        <v>34.322581843037639</v>
      </c>
      <c r="W42" s="113"/>
      <c r="X42" s="116"/>
      <c r="Y42" s="12"/>
      <c r="Z42" s="198"/>
      <c r="AA42" s="332"/>
      <c r="AB42" s="333"/>
      <c r="AC42" s="12"/>
      <c r="AD42" s="198"/>
      <c r="AE42" s="117">
        <f t="shared" si="27"/>
        <v>-211.6729947443921</v>
      </c>
      <c r="AF42" s="110">
        <f t="shared" si="28"/>
        <v>0.89416350262780397</v>
      </c>
      <c r="AG42" s="328"/>
    </row>
    <row r="43" spans="1:33" ht="15.75" customHeight="1">
      <c r="A43" s="318"/>
      <c r="B43" s="163" t="s">
        <v>189</v>
      </c>
      <c r="C43" s="330" t="s">
        <v>208</v>
      </c>
      <c r="D43" s="331"/>
      <c r="E43" s="101">
        <v>59.54</v>
      </c>
      <c r="F43" s="102">
        <v>3029</v>
      </c>
      <c r="G43" s="103">
        <f t="shared" si="29"/>
        <v>180346.66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1797.6815964524685</v>
      </c>
      <c r="N43" s="106">
        <f t="shared" si="23"/>
        <v>78.160069410976888</v>
      </c>
      <c r="O43" s="108">
        <f t="shared" si="24"/>
        <v>0</v>
      </c>
      <c r="P43" s="109">
        <f t="shared" si="25"/>
        <v>-8.7964523281535492</v>
      </c>
      <c r="Q43" s="110">
        <f t="shared" si="26"/>
        <v>0.89884079822623419</v>
      </c>
      <c r="R43" s="323"/>
      <c r="S43" s="47">
        <v>0.40069444444444446</v>
      </c>
      <c r="T43" s="48">
        <v>0.47089120370370374</v>
      </c>
      <c r="U43" s="111">
        <v>5.6833333333333158</v>
      </c>
      <c r="V43" s="112">
        <v>101.09687964689874</v>
      </c>
      <c r="W43" s="113">
        <v>0.47089120370370374</v>
      </c>
      <c r="X43" s="116">
        <v>0.50972222222222219</v>
      </c>
      <c r="Y43" s="12"/>
      <c r="Z43" s="198"/>
      <c r="AA43" s="332"/>
      <c r="AB43" s="333"/>
      <c r="AC43" s="12"/>
      <c r="AD43" s="198"/>
      <c r="AE43" s="117">
        <f t="shared" si="27"/>
        <v>-202.31840354753149</v>
      </c>
      <c r="AF43" s="110">
        <f t="shared" si="28"/>
        <v>0.89884079822623431</v>
      </c>
      <c r="AG43" s="328"/>
    </row>
    <row r="44" spans="1:33" ht="15.75" customHeight="1">
      <c r="A44" s="318"/>
      <c r="B44" s="163" t="s">
        <v>189</v>
      </c>
      <c r="C44" s="330" t="s">
        <v>209</v>
      </c>
      <c r="D44" s="331"/>
      <c r="E44" s="101">
        <v>61.09</v>
      </c>
      <c r="F44" s="102">
        <v>3005</v>
      </c>
      <c r="G44" s="121">
        <f t="shared" si="29"/>
        <v>183575.45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30"/>
        <v>1792.1455858679726</v>
      </c>
      <c r="N44" s="106">
        <f t="shared" si="23"/>
        <v>89.607279293398634</v>
      </c>
      <c r="O44" s="108">
        <f t="shared" si="24"/>
        <v>0</v>
      </c>
      <c r="P44" s="109">
        <f t="shared" si="25"/>
        <v>-10.392720706601366</v>
      </c>
      <c r="Q44" s="110">
        <f t="shared" si="26"/>
        <v>0.89607279293398634</v>
      </c>
      <c r="R44" s="323"/>
      <c r="S44" s="47">
        <v>0.50972222222222219</v>
      </c>
      <c r="T44" s="120">
        <v>0.57958333333333334</v>
      </c>
      <c r="U44" s="111">
        <v>55.916666666666558</v>
      </c>
      <c r="V44" s="112">
        <v>100.60566586875645</v>
      </c>
      <c r="W44" s="113"/>
      <c r="X44" s="116"/>
      <c r="Y44" s="12"/>
      <c r="Z44" s="198"/>
      <c r="AA44" s="332"/>
      <c r="AB44" s="333"/>
      <c r="AC44" s="12"/>
      <c r="AD44" s="198"/>
      <c r="AE44" s="117">
        <f t="shared" si="27"/>
        <v>-207.85441413202739</v>
      </c>
      <c r="AF44" s="110">
        <f t="shared" si="28"/>
        <v>0.89607279293398634</v>
      </c>
      <c r="AG44" s="328"/>
    </row>
    <row r="45" spans="1:33" ht="15.75" customHeight="1">
      <c r="A45" s="318"/>
      <c r="B45" s="163" t="s">
        <v>189</v>
      </c>
      <c r="C45" s="330" t="s">
        <v>207</v>
      </c>
      <c r="D45" s="331"/>
      <c r="E45" s="101">
        <v>58.67</v>
      </c>
      <c r="F45" s="102">
        <v>2609</v>
      </c>
      <c r="G45" s="121">
        <f t="shared" si="29"/>
        <v>153070.03</v>
      </c>
      <c r="H45" s="62"/>
      <c r="I45" s="104">
        <v>23</v>
      </c>
      <c r="J45" s="105">
        <v>2000</v>
      </c>
      <c r="K45" s="106">
        <f t="shared" si="8"/>
        <v>86.956521739130437</v>
      </c>
      <c r="L45" s="107">
        <v>23</v>
      </c>
      <c r="M45" s="105">
        <f t="shared" si="30"/>
        <v>1788.3270052556074</v>
      </c>
      <c r="N45" s="106">
        <f t="shared" si="23"/>
        <v>77.753348054591626</v>
      </c>
      <c r="O45" s="123">
        <f t="shared" si="24"/>
        <v>0</v>
      </c>
      <c r="P45" s="124">
        <f t="shared" si="25"/>
        <v>-9.203173684538811</v>
      </c>
      <c r="Q45" s="125">
        <f t="shared" si="26"/>
        <v>0.89416350262780364</v>
      </c>
      <c r="R45" s="323"/>
      <c r="S45" s="119">
        <v>0.58263888888888882</v>
      </c>
      <c r="T45" s="120">
        <v>0.64342592592592585</v>
      </c>
      <c r="U45" s="111">
        <v>5</v>
      </c>
      <c r="V45" s="112">
        <v>87.534326518558373</v>
      </c>
      <c r="W45" s="120"/>
      <c r="X45" s="189"/>
      <c r="Y45" s="12"/>
      <c r="Z45" s="198"/>
      <c r="AA45" s="332"/>
      <c r="AB45" s="333"/>
      <c r="AC45" s="12"/>
      <c r="AD45" s="198"/>
      <c r="AE45" s="117">
        <f t="shared" si="27"/>
        <v>-211.67299474439255</v>
      </c>
      <c r="AF45" s="110">
        <f t="shared" si="28"/>
        <v>0.89416350262780375</v>
      </c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31">AVERAGE(I39:I54)</f>
        <v>20.571428571428573</v>
      </c>
      <c r="J55" s="137">
        <f t="shared" si="31"/>
        <v>1885.7142857142858</v>
      </c>
      <c r="K55" s="138">
        <f t="shared" ref="K55" si="32">J55/I55</f>
        <v>91.666666666666657</v>
      </c>
      <c r="L55" s="136">
        <f t="shared" ref="L55:M55" si="33">AVERAGE(L39:L54)</f>
        <v>20.571428571428573</v>
      </c>
      <c r="M55" s="137">
        <f t="shared" si="33"/>
        <v>1688.8945147483169</v>
      </c>
      <c r="N55" s="138">
        <f t="shared" ref="N55:N64" si="34">M55/L55</f>
        <v>82.09903891137651</v>
      </c>
      <c r="O55" s="139">
        <f t="shared" ref="O55:O64" si="35">L55-I55</f>
        <v>0</v>
      </c>
      <c r="P55" s="140">
        <f t="shared" ref="P55:P64" si="36">N55-K55</f>
        <v>-9.5676277552901468</v>
      </c>
      <c r="Q55" s="141">
        <f t="shared" ref="Q55:Q64" si="37">N55/K55</f>
        <v>0.89562587903319835</v>
      </c>
      <c r="R55" s="324"/>
      <c r="S55" s="142">
        <v>0.16666666666666666</v>
      </c>
      <c r="T55" s="143">
        <v>0.64342592592592585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0</v>
      </c>
      <c r="AD55" s="191">
        <f>SUM(AD39:AD54)</f>
        <v>0</v>
      </c>
      <c r="AE55" s="168">
        <f t="shared" ref="AE55:AE64" si="38">M55-J55</f>
        <v>-196.81977096596893</v>
      </c>
      <c r="AF55" s="141">
        <f t="shared" ref="AF55:AF64" si="39">M55/J55</f>
        <v>0.89562587903319835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2710</v>
      </c>
      <c r="G56" s="148">
        <f t="shared" ref="G56:G64" si="40">E56*F56</f>
        <v>78210.599999999991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41">F56/V56*60</f>
        <v>3186.4379423240093</v>
      </c>
      <c r="N56" s="152">
        <f t="shared" si="34"/>
        <v>167.70726012231628</v>
      </c>
      <c r="O56" s="154">
        <f t="shared" si="35"/>
        <v>0</v>
      </c>
      <c r="P56" s="155">
        <f t="shared" si="36"/>
        <v>-21.766424088210044</v>
      </c>
      <c r="Q56" s="156">
        <f t="shared" si="37"/>
        <v>0.88512165064555814</v>
      </c>
      <c r="R56" s="322">
        <f>Q72</f>
        <v>0.89632644060279887</v>
      </c>
      <c r="S56" s="157">
        <v>0.16666666666666666</v>
      </c>
      <c r="T56" s="158">
        <v>0.2020949074074074</v>
      </c>
      <c r="U56" s="159"/>
      <c r="V56" s="160">
        <v>51.028767213777485</v>
      </c>
      <c r="W56" s="158"/>
      <c r="X56" s="169"/>
      <c r="Y56" s="12"/>
      <c r="Z56" s="198"/>
      <c r="AA56" s="325"/>
      <c r="AB56" s="326"/>
      <c r="AC56" s="12"/>
      <c r="AD56" s="198"/>
      <c r="AE56" s="115">
        <f t="shared" si="38"/>
        <v>-413.56205767599067</v>
      </c>
      <c r="AF56" s="156">
        <f t="shared" si="39"/>
        <v>0.88512165064555814</v>
      </c>
      <c r="AG56" s="327">
        <f>AF72</f>
        <v>0.89632644060279898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4530</v>
      </c>
      <c r="G57" s="103">
        <f t="shared" si="40"/>
        <v>140928.29999999999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3185.3158680766496</v>
      </c>
      <c r="N57" s="106">
        <f t="shared" si="34"/>
        <v>167.64820358298155</v>
      </c>
      <c r="O57" s="108">
        <f t="shared" si="35"/>
        <v>0</v>
      </c>
      <c r="P57" s="109">
        <f t="shared" si="36"/>
        <v>-21.825480627544778</v>
      </c>
      <c r="Q57" s="110">
        <f t="shared" si="37"/>
        <v>0.88480996335462481</v>
      </c>
      <c r="R57" s="323"/>
      <c r="S57" s="47">
        <v>0.20555555555555555</v>
      </c>
      <c r="T57" s="48">
        <v>0.26480324074074074</v>
      </c>
      <c r="U57" s="111">
        <v>4.9833333333333263</v>
      </c>
      <c r="V57" s="112">
        <v>85.329057229139934</v>
      </c>
      <c r="W57" s="113"/>
      <c r="X57" s="116"/>
      <c r="Y57" s="12"/>
      <c r="Z57" s="198"/>
      <c r="AA57" s="332"/>
      <c r="AB57" s="333"/>
      <c r="AC57" s="12"/>
      <c r="AD57" s="198"/>
      <c r="AE57" s="117">
        <f t="shared" si="38"/>
        <v>-414.68413192335038</v>
      </c>
      <c r="AF57" s="110">
        <f t="shared" si="39"/>
        <v>0.88480996335462492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1909</v>
      </c>
      <c r="G58" s="103">
        <f t="shared" si="40"/>
        <v>74431.91</v>
      </c>
      <c r="H58" s="26"/>
      <c r="I58" s="104">
        <v>19</v>
      </c>
      <c r="J58" s="105">
        <v>3600</v>
      </c>
      <c r="K58" s="106">
        <f t="shared" si="42"/>
        <v>189.47368421052633</v>
      </c>
      <c r="L58" s="107">
        <v>19</v>
      </c>
      <c r="M58" s="105">
        <f t="shared" si="41"/>
        <v>3187.2244953908103</v>
      </c>
      <c r="N58" s="106">
        <f t="shared" si="34"/>
        <v>167.7486576521479</v>
      </c>
      <c r="O58" s="108">
        <f t="shared" si="35"/>
        <v>0</v>
      </c>
      <c r="P58" s="109">
        <f t="shared" si="36"/>
        <v>-21.725026558378431</v>
      </c>
      <c r="Q58" s="110">
        <f t="shared" si="37"/>
        <v>0.88534013760855834</v>
      </c>
      <c r="R58" s="323"/>
      <c r="S58" s="47">
        <v>0.26874999999999999</v>
      </c>
      <c r="T58" s="48">
        <v>0.29370370370370369</v>
      </c>
      <c r="U58" s="111">
        <v>5.6833333333333158</v>
      </c>
      <c r="V58" s="112">
        <v>35.93722380260364</v>
      </c>
      <c r="W58" s="113"/>
      <c r="X58" s="116"/>
      <c r="Y58" s="12"/>
      <c r="Z58" s="198"/>
      <c r="AA58" s="332"/>
      <c r="AB58" s="333"/>
      <c r="AC58" s="12"/>
      <c r="AD58" s="198"/>
      <c r="AE58" s="117">
        <f t="shared" si="38"/>
        <v>-412.77550460918974</v>
      </c>
      <c r="AF58" s="110">
        <f t="shared" si="39"/>
        <v>0.88534013760855845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5200</v>
      </c>
      <c r="G59" s="103">
        <f t="shared" si="40"/>
        <v>186628</v>
      </c>
      <c r="H59" s="26"/>
      <c r="I59" s="104">
        <v>19</v>
      </c>
      <c r="J59" s="105">
        <v>3600</v>
      </c>
      <c r="K59" s="106">
        <f t="shared" si="42"/>
        <v>189.47368421052633</v>
      </c>
      <c r="L59" s="107">
        <v>19</v>
      </c>
      <c r="M59" s="105">
        <f t="shared" si="41"/>
        <v>3188.0462249452726</v>
      </c>
      <c r="N59" s="106">
        <f t="shared" si="34"/>
        <v>167.79190657606696</v>
      </c>
      <c r="O59" s="108">
        <f t="shared" si="35"/>
        <v>0</v>
      </c>
      <c r="P59" s="109">
        <f t="shared" si="36"/>
        <v>-21.681777634459365</v>
      </c>
      <c r="Q59" s="110">
        <f t="shared" si="37"/>
        <v>0.88556839581813118</v>
      </c>
      <c r="R59" s="323"/>
      <c r="S59" s="47">
        <v>0.29652777777777778</v>
      </c>
      <c r="T59" s="48">
        <v>0.36447916666666669</v>
      </c>
      <c r="U59" s="111">
        <v>5</v>
      </c>
      <c r="V59" s="112">
        <v>97.865582236140853</v>
      </c>
      <c r="W59" s="113"/>
      <c r="X59" s="116"/>
      <c r="Y59" s="12"/>
      <c r="Z59" s="198"/>
      <c r="AA59" s="332"/>
      <c r="AB59" s="333"/>
      <c r="AC59" s="12"/>
      <c r="AD59" s="198"/>
      <c r="AE59" s="199">
        <f t="shared" si="38"/>
        <v>-411.95377505472743</v>
      </c>
      <c r="AF59" s="200">
        <f t="shared" si="39"/>
        <v>0.88556839581813129</v>
      </c>
      <c r="AG59" s="328"/>
    </row>
    <row r="60" spans="1:33" ht="15.75" customHeight="1">
      <c r="A60" s="358"/>
      <c r="B60" s="100" t="s">
        <v>211</v>
      </c>
      <c r="C60" s="371" t="s">
        <v>216</v>
      </c>
      <c r="D60" s="371"/>
      <c r="E60" s="101">
        <v>43.96</v>
      </c>
      <c r="F60" s="105">
        <v>2802</v>
      </c>
      <c r="G60" s="103">
        <f t="shared" si="40"/>
        <v>123175.92</v>
      </c>
      <c r="H60" s="13"/>
      <c r="I60" s="104">
        <v>24</v>
      </c>
      <c r="J60" s="105">
        <v>3600</v>
      </c>
      <c r="K60" s="106">
        <f t="shared" si="42"/>
        <v>150</v>
      </c>
      <c r="L60" s="107">
        <v>24</v>
      </c>
      <c r="M60" s="105">
        <f t="shared" si="41"/>
        <v>3259.1531485149408</v>
      </c>
      <c r="N60" s="106">
        <f t="shared" si="34"/>
        <v>135.79804785478919</v>
      </c>
      <c r="O60" s="108">
        <f t="shared" si="35"/>
        <v>0</v>
      </c>
      <c r="P60" s="109">
        <f t="shared" si="36"/>
        <v>-14.201952145210811</v>
      </c>
      <c r="Q60" s="110">
        <f t="shared" si="37"/>
        <v>0.90532031903192789</v>
      </c>
      <c r="R60" s="323"/>
      <c r="S60" s="47">
        <v>0.36736111111111108</v>
      </c>
      <c r="T60" s="48">
        <v>0.40318287037037037</v>
      </c>
      <c r="U60" s="111">
        <v>5</v>
      </c>
      <c r="V60" s="112">
        <v>51.583952130818162</v>
      </c>
      <c r="W60" s="113"/>
      <c r="X60" s="116"/>
      <c r="Y60" s="12"/>
      <c r="Z60" s="198"/>
      <c r="AA60" s="332"/>
      <c r="AB60" s="333"/>
      <c r="AC60" s="12"/>
      <c r="AD60" s="198"/>
      <c r="AE60" s="199">
        <f t="shared" si="38"/>
        <v>-340.84685148505923</v>
      </c>
      <c r="AF60" s="200">
        <f t="shared" si="39"/>
        <v>0.905320319031928</v>
      </c>
      <c r="AG60" s="328"/>
    </row>
    <row r="61" spans="1:33" ht="15.75" customHeight="1">
      <c r="A61" s="358"/>
      <c r="B61" s="100" t="s">
        <v>211</v>
      </c>
      <c r="C61" s="371" t="s">
        <v>217</v>
      </c>
      <c r="D61" s="371"/>
      <c r="E61" s="101">
        <v>46.93</v>
      </c>
      <c r="F61" s="105">
        <v>2323</v>
      </c>
      <c r="G61" s="121">
        <f t="shared" si="40"/>
        <v>109018.39</v>
      </c>
      <c r="H61" s="122"/>
      <c r="I61" s="104">
        <v>24</v>
      </c>
      <c r="J61" s="105">
        <v>3600</v>
      </c>
      <c r="K61" s="106">
        <f t="shared" si="42"/>
        <v>150</v>
      </c>
      <c r="L61" s="107">
        <v>24</v>
      </c>
      <c r="M61" s="105">
        <f t="shared" si="41"/>
        <v>3262.1725959878122</v>
      </c>
      <c r="N61" s="106">
        <f t="shared" si="34"/>
        <v>135.92385816615885</v>
      </c>
      <c r="O61" s="108">
        <f t="shared" si="35"/>
        <v>0</v>
      </c>
      <c r="P61" s="109">
        <f t="shared" si="36"/>
        <v>-14.076141833841149</v>
      </c>
      <c r="Q61" s="110">
        <f t="shared" si="37"/>
        <v>0.90615905444105904</v>
      </c>
      <c r="R61" s="323"/>
      <c r="S61" s="47">
        <v>0.40694444444444439</v>
      </c>
      <c r="T61" s="120">
        <v>0.43660879629629623</v>
      </c>
      <c r="U61" s="111">
        <v>5.4166666666665808</v>
      </c>
      <c r="V61" s="112">
        <v>42.726126806234973</v>
      </c>
      <c r="W61" s="113"/>
      <c r="X61" s="116"/>
      <c r="Y61" s="12"/>
      <c r="Z61" s="198"/>
      <c r="AA61" s="332"/>
      <c r="AB61" s="333"/>
      <c r="AC61" s="12"/>
      <c r="AD61" s="198"/>
      <c r="AE61" s="199">
        <f t="shared" si="38"/>
        <v>-337.8274040121878</v>
      </c>
      <c r="AF61" s="200">
        <f t="shared" si="39"/>
        <v>0.90615905444105893</v>
      </c>
      <c r="AG61" s="328"/>
    </row>
    <row r="62" spans="1:33" ht="15.75" customHeight="1">
      <c r="A62" s="358"/>
      <c r="B62" s="100" t="s">
        <v>211</v>
      </c>
      <c r="C62" s="371" t="s">
        <v>219</v>
      </c>
      <c r="D62" s="371"/>
      <c r="E62" s="101">
        <v>37.799999999999997</v>
      </c>
      <c r="F62" s="105">
        <v>2407</v>
      </c>
      <c r="G62" s="121">
        <f t="shared" si="40"/>
        <v>90984.599999999991</v>
      </c>
      <c r="H62" s="62">
        <v>2</v>
      </c>
      <c r="I62" s="104">
        <v>21</v>
      </c>
      <c r="J62" s="105">
        <v>3600</v>
      </c>
      <c r="K62" s="106">
        <f t="shared" si="42"/>
        <v>171.42857142857142</v>
      </c>
      <c r="L62" s="107">
        <v>21</v>
      </c>
      <c r="M62" s="105">
        <f t="shared" si="41"/>
        <v>3256.5749390732144</v>
      </c>
      <c r="N62" s="106">
        <f t="shared" si="34"/>
        <v>155.07499709872451</v>
      </c>
      <c r="O62" s="123">
        <f t="shared" si="35"/>
        <v>0</v>
      </c>
      <c r="P62" s="124">
        <f t="shared" si="36"/>
        <v>-16.353574329846907</v>
      </c>
      <c r="Q62" s="125">
        <f t="shared" si="37"/>
        <v>0.90460414974255965</v>
      </c>
      <c r="R62" s="323"/>
      <c r="S62" s="47">
        <v>0.43958333333333327</v>
      </c>
      <c r="T62" s="120">
        <v>0.47037037037037033</v>
      </c>
      <c r="U62" s="111">
        <v>5</v>
      </c>
      <c r="V62" s="112">
        <v>44.347206099025115</v>
      </c>
      <c r="W62" s="113">
        <v>0.47037037037037033</v>
      </c>
      <c r="X62" s="116">
        <v>0.50902777777777775</v>
      </c>
      <c r="Y62" s="12"/>
      <c r="Z62" s="198"/>
      <c r="AA62" s="332"/>
      <c r="AB62" s="333"/>
      <c r="AC62" s="12"/>
      <c r="AD62" s="198"/>
      <c r="AE62" s="199">
        <f t="shared" si="38"/>
        <v>-343.42506092678559</v>
      </c>
      <c r="AF62" s="200">
        <f t="shared" si="39"/>
        <v>0.90460414974255954</v>
      </c>
      <c r="AG62" s="328"/>
    </row>
    <row r="63" spans="1:33" ht="15.75" customHeight="1">
      <c r="A63" s="358"/>
      <c r="B63" s="100" t="s">
        <v>211</v>
      </c>
      <c r="C63" s="371" t="s">
        <v>218</v>
      </c>
      <c r="D63" s="371"/>
      <c r="E63" s="101">
        <v>38.479999999999997</v>
      </c>
      <c r="F63" s="105">
        <v>7176</v>
      </c>
      <c r="G63" s="121">
        <f t="shared" si="40"/>
        <v>276132.47999999998</v>
      </c>
      <c r="H63" s="62"/>
      <c r="I63" s="104">
        <v>20</v>
      </c>
      <c r="J63" s="105">
        <v>3600</v>
      </c>
      <c r="K63" s="106">
        <f t="shared" si="42"/>
        <v>180</v>
      </c>
      <c r="L63" s="107">
        <v>20</v>
      </c>
      <c r="M63" s="105">
        <f t="shared" si="41"/>
        <v>3259.4765221447597</v>
      </c>
      <c r="N63" s="106">
        <f t="shared" si="34"/>
        <v>162.97382610723798</v>
      </c>
      <c r="O63" s="123">
        <f t="shared" si="35"/>
        <v>0</v>
      </c>
      <c r="P63" s="124">
        <f t="shared" si="36"/>
        <v>-17.026173892762017</v>
      </c>
      <c r="Q63" s="125">
        <f t="shared" si="37"/>
        <v>0.905410145040211</v>
      </c>
      <c r="R63" s="323"/>
      <c r="S63" s="47">
        <v>0.50902777777777775</v>
      </c>
      <c r="T63" s="120">
        <v>0.60075231481481484</v>
      </c>
      <c r="U63" s="111">
        <v>55.666666666666686</v>
      </c>
      <c r="V63" s="112">
        <v>132.09483089532682</v>
      </c>
      <c r="W63" s="113"/>
      <c r="X63" s="116"/>
      <c r="Y63" s="12"/>
      <c r="Z63" s="198"/>
      <c r="AA63" s="332"/>
      <c r="AB63" s="333"/>
      <c r="AC63" s="12"/>
      <c r="AD63" s="198"/>
      <c r="AE63" s="199">
        <f t="shared" si="38"/>
        <v>-340.52347785524034</v>
      </c>
      <c r="AF63" s="200">
        <f t="shared" si="39"/>
        <v>0.905410145040211</v>
      </c>
      <c r="AG63" s="328"/>
    </row>
    <row r="64" spans="1:33" ht="15.75" customHeight="1">
      <c r="A64" s="358"/>
      <c r="B64" s="100" t="s">
        <v>211</v>
      </c>
      <c r="C64" s="371" t="s">
        <v>219</v>
      </c>
      <c r="D64" s="371"/>
      <c r="E64" s="101">
        <v>37.799999999999997</v>
      </c>
      <c r="F64" s="105">
        <v>6623</v>
      </c>
      <c r="G64" s="121">
        <f t="shared" si="40"/>
        <v>250349.4</v>
      </c>
      <c r="H64" s="62"/>
      <c r="I64" s="104">
        <v>21</v>
      </c>
      <c r="J64" s="105">
        <v>3600</v>
      </c>
      <c r="K64" s="106">
        <f t="shared" si="42"/>
        <v>171.42857142857142</v>
      </c>
      <c r="L64" s="107">
        <v>21</v>
      </c>
      <c r="M64" s="105">
        <f t="shared" si="41"/>
        <v>3256.5749390732144</v>
      </c>
      <c r="N64" s="106">
        <f t="shared" si="34"/>
        <v>155.07499709872451</v>
      </c>
      <c r="O64" s="123">
        <f t="shared" si="35"/>
        <v>0</v>
      </c>
      <c r="P64" s="124">
        <f t="shared" si="36"/>
        <v>-16.353574329846907</v>
      </c>
      <c r="Q64" s="125">
        <f t="shared" si="37"/>
        <v>0.90460414974255965</v>
      </c>
      <c r="R64" s="323"/>
      <c r="S64" s="47">
        <v>0.60486111111111107</v>
      </c>
      <c r="T64" s="120">
        <v>0.68959490740740736</v>
      </c>
      <c r="U64" s="111">
        <v>5.916666666666579</v>
      </c>
      <c r="V64" s="112">
        <v>122.02390776644924</v>
      </c>
      <c r="W64" s="113"/>
      <c r="X64" s="116"/>
      <c r="Y64" s="12"/>
      <c r="Z64" s="198"/>
      <c r="AA64" s="332"/>
      <c r="AB64" s="333"/>
      <c r="AC64" s="12"/>
      <c r="AD64" s="198"/>
      <c r="AE64" s="199">
        <f t="shared" si="38"/>
        <v>-343.42506092678559</v>
      </c>
      <c r="AF64" s="200">
        <f t="shared" si="39"/>
        <v>0.90460414974255954</v>
      </c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43">AVERAGE(I56:I71)</f>
        <v>20.666666666666668</v>
      </c>
      <c r="J72" s="137">
        <f t="shared" si="43"/>
        <v>3600</v>
      </c>
      <c r="K72" s="138">
        <f t="shared" ref="K72:K74" si="44">J72/I72</f>
        <v>174.19354838709677</v>
      </c>
      <c r="L72" s="136">
        <f t="shared" ref="L72:M72" si="45">AVERAGE(L56:L71)</f>
        <v>20.666666666666668</v>
      </c>
      <c r="M72" s="137">
        <f t="shared" si="45"/>
        <v>3226.7751861700763</v>
      </c>
      <c r="N72" s="138">
        <f>M72/L72</f>
        <v>156.13428320177786</v>
      </c>
      <c r="O72" s="139">
        <f>L72-I72</f>
        <v>0</v>
      </c>
      <c r="P72" s="140">
        <f>N72-K72</f>
        <v>-18.059265185318907</v>
      </c>
      <c r="Q72" s="141">
        <f>N72/K72</f>
        <v>0.89632644060279887</v>
      </c>
      <c r="R72" s="324"/>
      <c r="S72" s="142">
        <v>0.16666666666666666</v>
      </c>
      <c r="T72" s="143">
        <v>0.68959490740740736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0</v>
      </c>
      <c r="AD72" s="191">
        <f>SUM(AD56:AD71)</f>
        <v>0</v>
      </c>
      <c r="AE72" s="168">
        <f>M72-J72</f>
        <v>-373.22481382992373</v>
      </c>
      <c r="AF72" s="141">
        <f>M72/J72</f>
        <v>0.89632644060279898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243</v>
      </c>
      <c r="D73" s="331"/>
      <c r="E73" s="101">
        <v>27.05</v>
      </c>
      <c r="F73" s="102">
        <v>1313</v>
      </c>
      <c r="G73" s="103">
        <f t="shared" ref="G73:G74" si="46">E73*F73</f>
        <v>35516.65</v>
      </c>
      <c r="H73" s="13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2961.6418775921866</v>
      </c>
      <c r="N73" s="106">
        <f>M73/L73</f>
        <v>493.60697959869776</v>
      </c>
      <c r="O73" s="108">
        <f>L73-I73</f>
        <v>1</v>
      </c>
      <c r="P73" s="109">
        <f>N73-K73</f>
        <v>-160.99302040130226</v>
      </c>
      <c r="Q73" s="110">
        <f>N73/K73</f>
        <v>0.75405893614222086</v>
      </c>
      <c r="R73" s="322">
        <f>Q89</f>
        <v>0.82308615311387068</v>
      </c>
      <c r="S73" s="47">
        <v>0.3972222222222222</v>
      </c>
      <c r="T73" s="48">
        <v>0.41569444444444442</v>
      </c>
      <c r="U73" s="111">
        <v>5</v>
      </c>
      <c r="V73" s="112">
        <v>26.600110093002908</v>
      </c>
      <c r="W73" s="161"/>
      <c r="X73" s="162"/>
      <c r="Y73" s="12"/>
      <c r="Z73" s="198"/>
      <c r="AA73" s="325"/>
      <c r="AB73" s="326"/>
      <c r="AC73" s="12"/>
      <c r="AD73" s="198"/>
      <c r="AE73" s="115">
        <f>M73-J73</f>
        <v>-311.35812240781343</v>
      </c>
      <c r="AF73" s="156">
        <f>M73/J73</f>
        <v>0.90487072337066499</v>
      </c>
      <c r="AG73" s="327">
        <f>AF89</f>
        <v>0.9053947684252579</v>
      </c>
    </row>
    <row r="74" spans="1:33" ht="15.75" customHeight="1">
      <c r="A74" s="318"/>
      <c r="B74" s="100" t="s">
        <v>195</v>
      </c>
      <c r="C74" s="330" t="s">
        <v>221</v>
      </c>
      <c r="D74" s="331"/>
      <c r="E74" s="101">
        <v>27.05</v>
      </c>
      <c r="F74" s="102">
        <v>2203</v>
      </c>
      <c r="G74" s="121">
        <f t="shared" si="46"/>
        <v>59591.15</v>
      </c>
      <c r="H74" s="12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2965.0722765195515</v>
      </c>
      <c r="N74" s="106">
        <f>M74/L74</f>
        <v>593.01445530391027</v>
      </c>
      <c r="O74" s="108">
        <f>L74-I74</f>
        <v>0</v>
      </c>
      <c r="P74" s="109">
        <f>N74-K74</f>
        <v>-61.585544696089755</v>
      </c>
      <c r="Q74" s="110">
        <f>N74/K74</f>
        <v>0.9059188134798507</v>
      </c>
      <c r="R74" s="323"/>
      <c r="S74" s="47">
        <v>0.41874999999999996</v>
      </c>
      <c r="T74" s="120">
        <v>0.44969907407407406</v>
      </c>
      <c r="U74" s="111">
        <v>5</v>
      </c>
      <c r="V74" s="112">
        <v>44.579014497128874</v>
      </c>
      <c r="W74" s="113"/>
      <c r="X74" s="116"/>
      <c r="Y74" s="12"/>
      <c r="Z74" s="198"/>
      <c r="AA74" s="332"/>
      <c r="AB74" s="333"/>
      <c r="AC74" s="12"/>
      <c r="AD74" s="198"/>
      <c r="AE74" s="117">
        <f>M74-J74</f>
        <v>-307.92772348044855</v>
      </c>
      <c r="AF74" s="110">
        <f>M74/J74</f>
        <v>0.9059188134798507</v>
      </c>
      <c r="AG74" s="328"/>
    </row>
    <row r="75" spans="1:33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120"/>
      <c r="U75" s="111"/>
      <c r="V75" s="112"/>
      <c r="W75" s="113"/>
      <c r="X75" s="116"/>
      <c r="Y75" s="12"/>
      <c r="Z75" s="198"/>
      <c r="AA75" s="332"/>
      <c r="AB75" s="333"/>
      <c r="AC75" s="12"/>
      <c r="AD75" s="198"/>
      <c r="AE75" s="117"/>
      <c r="AF75" s="110"/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2963.357077055869</v>
      </c>
      <c r="N89" s="138">
        <f>M89/L89</f>
        <v>538.7921958283398</v>
      </c>
      <c r="O89" s="139">
        <f>L89-I89</f>
        <v>0.5</v>
      </c>
      <c r="P89" s="140">
        <f>N89-K89</f>
        <v>-115.80780417166022</v>
      </c>
      <c r="Q89" s="141">
        <f>N89/K89</f>
        <v>0.82308615311387068</v>
      </c>
      <c r="R89" s="324"/>
      <c r="S89" s="142">
        <v>0.25</v>
      </c>
      <c r="T89" s="143">
        <v>0.44969907407407406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0</v>
      </c>
      <c r="AD89" s="191">
        <f>SUM(AD73:AD88)</f>
        <v>0</v>
      </c>
      <c r="AE89" s="168">
        <f>M89-J89</f>
        <v>-309.64292294413099</v>
      </c>
      <c r="AF89" s="141">
        <f>M89/J89</f>
        <v>0.9053947684252579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2543</v>
      </c>
      <c r="G90" s="148">
        <f t="shared" ref="G90:G91" si="50">E90*F90</f>
        <v>39441.93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2350.6171420572396</v>
      </c>
      <c r="N90" s="152">
        <f>M90/L90</f>
        <v>391.76952367620657</v>
      </c>
      <c r="O90" s="154">
        <f>L90-I90</f>
        <v>0</v>
      </c>
      <c r="P90" s="155">
        <f>N90-K90</f>
        <v>-41.56380965712674</v>
      </c>
      <c r="Q90" s="156">
        <f>N90/K90</f>
        <v>0.90408351617586136</v>
      </c>
      <c r="R90" s="322">
        <f>Q106</f>
        <v>0.90381995853125707</v>
      </c>
      <c r="S90" s="157">
        <v>0.25</v>
      </c>
      <c r="T90" s="158">
        <v>0.29506944444444444</v>
      </c>
      <c r="U90" s="159"/>
      <c r="V90" s="160">
        <v>64.910613161981502</v>
      </c>
      <c r="W90" s="158"/>
      <c r="X90" s="169"/>
      <c r="Y90" s="12"/>
      <c r="Z90" s="198"/>
      <c r="AA90" s="325"/>
      <c r="AB90" s="326"/>
      <c r="AC90" s="12"/>
      <c r="AD90" s="198"/>
      <c r="AE90" s="115">
        <f>M90-J90</f>
        <v>-249.38285794276044</v>
      </c>
      <c r="AF90" s="156">
        <f>M90/J90</f>
        <v>0.90408351617586136</v>
      </c>
      <c r="AG90" s="327">
        <f>AF106</f>
        <v>0.90381995853125707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2793</v>
      </c>
      <c r="G91" s="103">
        <f t="shared" si="50"/>
        <v>41922.93</v>
      </c>
      <c r="H91" s="26"/>
      <c r="I91" s="104">
        <v>6</v>
      </c>
      <c r="J91" s="105">
        <v>2600</v>
      </c>
      <c r="K91" s="106">
        <f t="shared" si="42"/>
        <v>433.33333333333331</v>
      </c>
      <c r="L91" s="107">
        <v>6</v>
      </c>
      <c r="M91" s="105">
        <f>F91/V91*60</f>
        <v>2349.2466423052974</v>
      </c>
      <c r="N91" s="106">
        <f>M91/L91</f>
        <v>391.54110705088289</v>
      </c>
      <c r="O91" s="108">
        <f>L91-I91</f>
        <v>0</v>
      </c>
      <c r="P91" s="109">
        <f>N91-K91</f>
        <v>-41.792226282450429</v>
      </c>
      <c r="Q91" s="110">
        <f>N91/K91</f>
        <v>0.9035564008866529</v>
      </c>
      <c r="R91" s="323"/>
      <c r="S91" s="47">
        <v>0.2986111111111111</v>
      </c>
      <c r="T91" s="48">
        <v>0.34814814814814815</v>
      </c>
      <c r="U91" s="111">
        <v>5.0999999999999979</v>
      </c>
      <c r="V91" s="112">
        <v>71.333506232259651</v>
      </c>
      <c r="W91" s="113"/>
      <c r="X91" s="13"/>
      <c r="Y91" s="12"/>
      <c r="Z91" s="198"/>
      <c r="AA91" s="332"/>
      <c r="AB91" s="333"/>
      <c r="AC91" s="12"/>
      <c r="AD91" s="198"/>
      <c r="AE91" s="117">
        <f>M91-J91</f>
        <v>-250.75335769470257</v>
      </c>
      <c r="AF91" s="110">
        <f>M91/J91</f>
        <v>0.9035564008866529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2600</v>
      </c>
      <c r="K106" s="138">
        <f t="shared" ref="K106" si="52">J106/I106</f>
        <v>433.33333333333331</v>
      </c>
      <c r="L106" s="136">
        <f t="shared" ref="L106:M106" si="53">AVERAGE(L90:L105)</f>
        <v>6</v>
      </c>
      <c r="M106" s="137">
        <f t="shared" si="53"/>
        <v>2349.9318921812683</v>
      </c>
      <c r="N106" s="138">
        <f>M106/L106</f>
        <v>391.65531536354473</v>
      </c>
      <c r="O106" s="139">
        <f>L106-I106</f>
        <v>0</v>
      </c>
      <c r="P106" s="140">
        <f>N106-K106</f>
        <v>-41.678017969788584</v>
      </c>
      <c r="Q106" s="141">
        <f>N106/K106</f>
        <v>0.90381995853125707</v>
      </c>
      <c r="R106" s="324"/>
      <c r="S106" s="142">
        <v>0.25</v>
      </c>
      <c r="T106" s="143">
        <v>0.34814814814814815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0</v>
      </c>
      <c r="AD106" s="191">
        <f>SUM(AD90:AD105)</f>
        <v>0</v>
      </c>
      <c r="AE106" s="168">
        <f>M106-J106</f>
        <v>-250.06810781873173</v>
      </c>
      <c r="AF106" s="141">
        <f>M106/J106</f>
        <v>0.90381995853125707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1000</v>
      </c>
      <c r="G107" s="148">
        <f t="shared" ref="G107:G108" si="54">E107*F107</f>
        <v>44980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1608.8855331561533</v>
      </c>
      <c r="N107" s="152">
        <f>M107/L107</f>
        <v>76.613596816959685</v>
      </c>
      <c r="O107" s="154">
        <f>L107-I107</f>
        <v>0</v>
      </c>
      <c r="P107" s="155">
        <f>N107-K107</f>
        <v>-9.1006888973260232</v>
      </c>
      <c r="Q107" s="156">
        <f>N107/K107</f>
        <v>0.89382529619786311</v>
      </c>
      <c r="R107" s="322">
        <f>Q123</f>
        <v>0.88363640179404834</v>
      </c>
      <c r="S107" s="157">
        <v>0.72777777777777763</v>
      </c>
      <c r="T107" s="158">
        <v>0.75366898148148131</v>
      </c>
      <c r="U107" s="159"/>
      <c r="V107" s="160">
        <v>37.292895463046342</v>
      </c>
      <c r="W107" s="158"/>
      <c r="X107" s="169"/>
      <c r="Y107" s="196"/>
      <c r="Z107" s="197"/>
      <c r="AA107" s="325"/>
      <c r="AB107" s="326"/>
      <c r="AC107" s="196"/>
      <c r="AD107" s="197"/>
      <c r="AE107" s="115">
        <f>M107-J107</f>
        <v>-191.11446684384669</v>
      </c>
      <c r="AF107" s="156">
        <f>M107/J107</f>
        <v>0.893825296197863</v>
      </c>
      <c r="AG107" s="327">
        <f>AF123</f>
        <v>0.86259743984657111</v>
      </c>
    </row>
    <row r="108" spans="1:33" ht="15.75" customHeight="1">
      <c r="A108" s="318"/>
      <c r="B108" s="163" t="s">
        <v>187</v>
      </c>
      <c r="C108" s="330" t="s">
        <v>227</v>
      </c>
      <c r="D108" s="331"/>
      <c r="E108" s="101">
        <v>57.3</v>
      </c>
      <c r="F108" s="102">
        <v>3923</v>
      </c>
      <c r="G108" s="103">
        <f t="shared" si="54"/>
        <v>224787.9</v>
      </c>
      <c r="H108" s="26"/>
      <c r="I108" s="104">
        <v>21</v>
      </c>
      <c r="J108" s="105">
        <v>2000</v>
      </c>
      <c r="K108" s="106">
        <f t="shared" ref="K108" si="55">J108/I108</f>
        <v>95.238095238095241</v>
      </c>
      <c r="L108" s="107">
        <v>20</v>
      </c>
      <c r="M108" s="105">
        <f>F108/V108*60</f>
        <v>1668.9847382608173</v>
      </c>
      <c r="N108" s="106">
        <f>M108/L108</f>
        <v>83.449236913040863</v>
      </c>
      <c r="O108" s="108">
        <f>L108-I108</f>
        <v>-1</v>
      </c>
      <c r="P108" s="109">
        <f>N108-K108</f>
        <v>-11.788858325054377</v>
      </c>
      <c r="Q108" s="110">
        <f>N108/K108</f>
        <v>0.87621698758692901</v>
      </c>
      <c r="R108" s="323"/>
      <c r="S108" s="47">
        <v>0.75694444444444431</v>
      </c>
      <c r="T108" s="48">
        <v>0.85487268518518511</v>
      </c>
      <c r="U108" s="111">
        <v>4.7166666666667112</v>
      </c>
      <c r="V108" s="112">
        <v>141.031846849169</v>
      </c>
      <c r="W108" s="113"/>
      <c r="X108" s="116"/>
      <c r="Y108" s="12"/>
      <c r="Z108" s="198"/>
      <c r="AA108" s="332"/>
      <c r="AB108" s="333"/>
      <c r="AC108" s="12"/>
      <c r="AD108" s="198"/>
      <c r="AE108" s="117">
        <f>M108-J108</f>
        <v>-331.01526173918273</v>
      </c>
      <c r="AF108" s="110">
        <f>M108/J108</f>
        <v>0.83449236913040858</v>
      </c>
      <c r="AG108" s="328"/>
    </row>
    <row r="109" spans="1:33" ht="15.75" customHeight="1">
      <c r="A109" s="318"/>
      <c r="B109" s="163"/>
      <c r="C109" s="330"/>
      <c r="D109" s="331"/>
      <c r="E109" s="101"/>
      <c r="F109" s="102"/>
      <c r="G109" s="103"/>
      <c r="H109" s="26"/>
      <c r="I109" s="104"/>
      <c r="J109" s="105"/>
      <c r="K109" s="106"/>
      <c r="L109" s="107"/>
      <c r="M109" s="105"/>
      <c r="N109" s="106"/>
      <c r="O109" s="108"/>
      <c r="P109" s="109"/>
      <c r="Q109" s="110"/>
      <c r="R109" s="323"/>
      <c r="S109" s="47"/>
      <c r="T109" s="48"/>
      <c r="U109" s="111"/>
      <c r="V109" s="112"/>
      <c r="W109" s="113"/>
      <c r="X109" s="116"/>
      <c r="Y109" s="12"/>
      <c r="Z109" s="198"/>
      <c r="AA109" s="332"/>
      <c r="AB109" s="333"/>
      <c r="AC109" s="12"/>
      <c r="AD109" s="198"/>
      <c r="AE109" s="117"/>
      <c r="AF109" s="110"/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56">AVERAGE(I107:I122)</f>
        <v>21</v>
      </c>
      <c r="J123" s="137">
        <f t="shared" si="56"/>
        <v>1900</v>
      </c>
      <c r="K123" s="138">
        <f t="shared" ref="K123" si="57">J123/I123</f>
        <v>90.476190476190482</v>
      </c>
      <c r="L123" s="136">
        <f t="shared" ref="L123:M123" si="58">AVERAGE(L107:L122)</f>
        <v>20.5</v>
      </c>
      <c r="M123" s="137">
        <f t="shared" si="58"/>
        <v>1638.9351357084852</v>
      </c>
      <c r="N123" s="138">
        <f>M123/L123</f>
        <v>79.948055400413907</v>
      </c>
      <c r="O123" s="139">
        <f>L123-I123</f>
        <v>-0.5</v>
      </c>
      <c r="P123" s="140">
        <f>N123-K123</f>
        <v>-10.528135075776575</v>
      </c>
      <c r="Q123" s="141">
        <f>N123/K123</f>
        <v>0.88363640179404834</v>
      </c>
      <c r="R123" s="324"/>
      <c r="S123" s="142">
        <v>0.72777777777777763</v>
      </c>
      <c r="T123" s="143">
        <v>0.85487268518518511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4"/>
      <c r="AB123" s="355"/>
      <c r="AC123" s="179">
        <f t="shared" ref="AC123:AD123" si="60">SUM(AC107:AC122)</f>
        <v>0</v>
      </c>
      <c r="AD123" s="180">
        <f t="shared" si="60"/>
        <v>0</v>
      </c>
      <c r="AE123" s="168">
        <f>M123-J123</f>
        <v>-261.06486429151482</v>
      </c>
      <c r="AF123" s="141">
        <f>M123/J123</f>
        <v>0.86259743984657111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229</v>
      </c>
      <c r="D124" s="321"/>
      <c r="E124" s="147">
        <v>56.87</v>
      </c>
      <c r="F124" s="159">
        <v>1507</v>
      </c>
      <c r="G124" s="148">
        <f t="shared" ref="G124:G126" si="61">E124*F124</f>
        <v>85703.09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1791.5607611406549</v>
      </c>
      <c r="N124" s="152">
        <f>M124/L124</f>
        <v>77.893946136550213</v>
      </c>
      <c r="O124" s="154">
        <f>L124-I124</f>
        <v>0</v>
      </c>
      <c r="P124" s="155">
        <f>N124-K124</f>
        <v>-9.0625756025802247</v>
      </c>
      <c r="Q124" s="156">
        <f>N124/K124</f>
        <v>0.89578038057032738</v>
      </c>
      <c r="R124" s="322">
        <f>Q140</f>
        <v>0.89587512962741855</v>
      </c>
      <c r="S124" s="157">
        <v>0.70833333333333337</v>
      </c>
      <c r="T124" s="158">
        <v>0.74337962962962967</v>
      </c>
      <c r="U124" s="159"/>
      <c r="V124" s="160">
        <v>50.469960026603395</v>
      </c>
      <c r="W124" s="97"/>
      <c r="X124" s="98"/>
      <c r="Y124" s="196"/>
      <c r="Z124" s="197"/>
      <c r="AA124" s="325"/>
      <c r="AB124" s="326"/>
      <c r="AC124" s="196"/>
      <c r="AD124" s="197"/>
      <c r="AE124" s="115">
        <f>M124-J124</f>
        <v>-208.4392388593451</v>
      </c>
      <c r="AF124" s="156">
        <f>M124/J124</f>
        <v>0.89578038057032749</v>
      </c>
      <c r="AG124" s="376">
        <f>AF140</f>
        <v>0.89587512962741855</v>
      </c>
    </row>
    <row r="125" spans="1:33" ht="15.75" customHeight="1">
      <c r="A125" s="357"/>
      <c r="B125" s="163" t="s">
        <v>187</v>
      </c>
      <c r="C125" s="330" t="s">
        <v>230</v>
      </c>
      <c r="D125" s="331"/>
      <c r="E125" s="101">
        <v>56.79</v>
      </c>
      <c r="F125" s="111">
        <v>2080</v>
      </c>
      <c r="G125" s="103">
        <f t="shared" si="61"/>
        <v>118123.2</v>
      </c>
      <c r="H125" s="26"/>
      <c r="I125" s="104">
        <v>23</v>
      </c>
      <c r="J125" s="105">
        <v>2000</v>
      </c>
      <c r="K125" s="106">
        <f t="shared" ref="K125:K126" si="62">J125/I125</f>
        <v>86.956521739130437</v>
      </c>
      <c r="L125" s="107">
        <v>23</v>
      </c>
      <c r="M125" s="105">
        <f>F125/V125*60</f>
        <v>1791.271665809486</v>
      </c>
      <c r="N125" s="106">
        <f>M125/L125</f>
        <v>77.881376774325474</v>
      </c>
      <c r="O125" s="108">
        <f>L125-I125</f>
        <v>0</v>
      </c>
      <c r="P125" s="109">
        <f>N125-K125</f>
        <v>-9.0751449648049629</v>
      </c>
      <c r="Q125" s="110">
        <f>N125/K125</f>
        <v>0.89563583290474291</v>
      </c>
      <c r="R125" s="323"/>
      <c r="S125" s="47">
        <v>0.74722222222222223</v>
      </c>
      <c r="T125" s="48">
        <v>0.79560185185185184</v>
      </c>
      <c r="U125" s="111">
        <v>5.5333333333332924</v>
      </c>
      <c r="V125" s="112">
        <v>69.671174050309205</v>
      </c>
      <c r="W125" s="113"/>
      <c r="X125" s="116"/>
      <c r="Y125" s="12"/>
      <c r="Z125" s="198"/>
      <c r="AA125" s="332"/>
      <c r="AB125" s="333"/>
      <c r="AC125" s="12"/>
      <c r="AD125" s="198"/>
      <c r="AE125" s="117">
        <f>M125-J125</f>
        <v>-208.72833419051403</v>
      </c>
      <c r="AF125" s="110">
        <f>M125/J125</f>
        <v>0.89563583290474302</v>
      </c>
      <c r="AG125" s="369"/>
    </row>
    <row r="126" spans="1:33" ht="15.75" customHeight="1">
      <c r="A126" s="357"/>
      <c r="B126" s="163" t="s">
        <v>187</v>
      </c>
      <c r="C126" s="330" t="s">
        <v>231</v>
      </c>
      <c r="D126" s="331"/>
      <c r="E126" s="101">
        <v>47.6</v>
      </c>
      <c r="F126" s="111">
        <v>1845</v>
      </c>
      <c r="G126" s="103">
        <f t="shared" si="61"/>
        <v>87822</v>
      </c>
      <c r="H126" s="26"/>
      <c r="I126" s="104">
        <v>23</v>
      </c>
      <c r="J126" s="105">
        <v>2000</v>
      </c>
      <c r="K126" s="106">
        <f t="shared" si="62"/>
        <v>86.956521739130437</v>
      </c>
      <c r="L126" s="107">
        <v>23</v>
      </c>
      <c r="M126" s="105">
        <f>F126/V126*60</f>
        <v>1792.4183508143706</v>
      </c>
      <c r="N126" s="106">
        <f>M126/L126</f>
        <v>77.931232644103062</v>
      </c>
      <c r="O126" s="108">
        <f>L126-I126</f>
        <v>0</v>
      </c>
      <c r="P126" s="109">
        <f>N126-K126</f>
        <v>-9.0252890950273752</v>
      </c>
      <c r="Q126" s="110">
        <f>N126/K126</f>
        <v>0.89620917540718514</v>
      </c>
      <c r="R126" s="323"/>
      <c r="S126" s="47">
        <v>0.79861111111111116</v>
      </c>
      <c r="T126" s="48">
        <v>0.84149305555555565</v>
      </c>
      <c r="U126" s="111">
        <v>5</v>
      </c>
      <c r="V126" s="112">
        <v>61.760135377828711</v>
      </c>
      <c r="W126" s="113"/>
      <c r="X126" s="116"/>
      <c r="Y126" s="12"/>
      <c r="Z126" s="198"/>
      <c r="AA126" s="332"/>
      <c r="AB126" s="333"/>
      <c r="AC126" s="12"/>
      <c r="AD126" s="198"/>
      <c r="AE126" s="117">
        <f>M126-J126</f>
        <v>-207.58164918562943</v>
      </c>
      <c r="AF126" s="110">
        <f>M126/J126</f>
        <v>0.89620917540718525</v>
      </c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3">AVERAGE(I124:I139)</f>
        <v>23</v>
      </c>
      <c r="J140" s="137">
        <f t="shared" si="63"/>
        <v>2000</v>
      </c>
      <c r="K140" s="138">
        <f t="shared" ref="K140" si="64">J140/I140</f>
        <v>86.956521739130437</v>
      </c>
      <c r="L140" s="136">
        <f t="shared" ref="L140:M140" si="65">AVERAGE(L124:L139)</f>
        <v>23</v>
      </c>
      <c r="M140" s="137">
        <f t="shared" si="65"/>
        <v>1791.7502592548371</v>
      </c>
      <c r="N140" s="138">
        <f>M140/L140</f>
        <v>77.902185184992916</v>
      </c>
      <c r="O140" s="139">
        <f>L140-I140</f>
        <v>0</v>
      </c>
      <c r="P140" s="140">
        <f>N140-K140</f>
        <v>-9.0543365541375209</v>
      </c>
      <c r="Q140" s="141">
        <f>N140/K140</f>
        <v>0.89587512962741855</v>
      </c>
      <c r="R140" s="324"/>
      <c r="S140" s="142">
        <v>0.70833333333333337</v>
      </c>
      <c r="T140" s="143">
        <v>0.84149305555555565</v>
      </c>
      <c r="U140" s="144"/>
      <c r="V140" s="166"/>
      <c r="W140" s="187"/>
      <c r="X140" s="188"/>
      <c r="Y140" s="179">
        <f t="shared" ref="Y140:Z140" si="66">SUM(Y124:Y139)</f>
        <v>0</v>
      </c>
      <c r="Z140" s="180">
        <f t="shared" si="66"/>
        <v>0</v>
      </c>
      <c r="AA140" s="354"/>
      <c r="AB140" s="355"/>
      <c r="AC140" s="179">
        <f t="shared" ref="AC140:AD140" si="67">SUM(AC124:AC139)</f>
        <v>0</v>
      </c>
      <c r="AD140" s="180">
        <f t="shared" si="67"/>
        <v>0</v>
      </c>
      <c r="AE140" s="168">
        <f>M140-J140</f>
        <v>-208.24974074516285</v>
      </c>
      <c r="AF140" s="141">
        <f>M140/J140</f>
        <v>0.89587512962741855</v>
      </c>
      <c r="AG140" s="370"/>
    </row>
    <row r="141" spans="1:33" ht="15.75" customHeight="1">
      <c r="A141" s="317" t="s">
        <v>232</v>
      </c>
      <c r="B141" s="146" t="s">
        <v>187</v>
      </c>
      <c r="C141" s="320" t="s">
        <v>233</v>
      </c>
      <c r="D141" s="321"/>
      <c r="E141" s="147">
        <v>52.21</v>
      </c>
      <c r="F141" s="97">
        <v>2467</v>
      </c>
      <c r="G141" s="148">
        <f t="shared" ref="G141:G143" si="68">E141*F141</f>
        <v>128802.07</v>
      </c>
      <c r="H141" s="149"/>
      <c r="I141" s="150">
        <v>18</v>
      </c>
      <c r="J141" s="151">
        <v>2000</v>
      </c>
      <c r="K141" s="152">
        <f>J141/I141</f>
        <v>111.11111111111111</v>
      </c>
      <c r="L141" s="153">
        <v>18</v>
      </c>
      <c r="M141" s="151">
        <f>F141/V141*60</f>
        <v>1790.1137133238394</v>
      </c>
      <c r="N141" s="152">
        <f>M141/L141</f>
        <v>99.450761851324415</v>
      </c>
      <c r="O141" s="154">
        <f>L141-I141</f>
        <v>0</v>
      </c>
      <c r="P141" s="155">
        <f>N141-K141</f>
        <v>-11.660349259786699</v>
      </c>
      <c r="Q141" s="156">
        <f>N141/K141</f>
        <v>0.8950568566619197</v>
      </c>
      <c r="R141" s="322">
        <f>Q157</f>
        <v>0.89435228555397328</v>
      </c>
      <c r="S141" s="157">
        <v>0.70833333333333337</v>
      </c>
      <c r="T141" s="158">
        <v>0.76575231481481487</v>
      </c>
      <c r="U141" s="159"/>
      <c r="V141" s="160">
        <v>82.687484542621632</v>
      </c>
      <c r="W141" s="158"/>
      <c r="X141" s="169"/>
      <c r="Y141" s="196"/>
      <c r="Z141" s="197"/>
      <c r="AA141" s="325"/>
      <c r="AB141" s="326"/>
      <c r="AC141" s="196"/>
      <c r="AD141" s="197"/>
      <c r="AE141" s="115">
        <f>M141-J141</f>
        <v>-209.88628667616058</v>
      </c>
      <c r="AF141" s="156">
        <f>M141/J141</f>
        <v>0.8950568566619197</v>
      </c>
      <c r="AG141" s="327">
        <f>AF157</f>
        <v>0.89435228555397328</v>
      </c>
    </row>
    <row r="142" spans="1:33" ht="15.75" customHeight="1">
      <c r="A142" s="318"/>
      <c r="B142" s="163" t="s">
        <v>187</v>
      </c>
      <c r="C142" s="330" t="s">
        <v>234</v>
      </c>
      <c r="D142" s="331"/>
      <c r="E142" s="101">
        <v>58.17</v>
      </c>
      <c r="F142" s="102">
        <v>1991</v>
      </c>
      <c r="G142" s="103">
        <f t="shared" si="68"/>
        <v>115816.47</v>
      </c>
      <c r="H142" s="26"/>
      <c r="I142" s="104">
        <v>18</v>
      </c>
      <c r="J142" s="105">
        <v>2000</v>
      </c>
      <c r="K142" s="106">
        <f t="shared" ref="K142:K143" si="69">J142/I142</f>
        <v>111.11111111111111</v>
      </c>
      <c r="L142" s="107">
        <v>18</v>
      </c>
      <c r="M142" s="105">
        <f>F142/V142*60</f>
        <v>1788.0000000000002</v>
      </c>
      <c r="N142" s="106">
        <f>M142/L142</f>
        <v>99.333333333333343</v>
      </c>
      <c r="O142" s="108">
        <f>L142-I142</f>
        <v>0</v>
      </c>
      <c r="P142" s="109">
        <f>N142-K142</f>
        <v>-11.777777777777771</v>
      </c>
      <c r="Q142" s="110">
        <f>N142/K142</f>
        <v>0.89400000000000002</v>
      </c>
      <c r="R142" s="323"/>
      <c r="S142" s="47">
        <v>0.76944444444444449</v>
      </c>
      <c r="T142" s="48">
        <v>0.81583333333333341</v>
      </c>
      <c r="U142" s="111">
        <v>5.3166666666666451</v>
      </c>
      <c r="V142" s="112">
        <v>66.812080536912745</v>
      </c>
      <c r="W142" s="113"/>
      <c r="X142" s="116"/>
      <c r="Y142" s="12"/>
      <c r="Z142" s="198"/>
      <c r="AA142" s="332"/>
      <c r="AB142" s="333"/>
      <c r="AC142" s="12"/>
      <c r="AD142" s="198"/>
      <c r="AE142" s="117">
        <f>M142-J142</f>
        <v>-211.99999999999977</v>
      </c>
      <c r="AF142" s="110">
        <f>M142/J142</f>
        <v>0.89400000000000013</v>
      </c>
      <c r="AG142" s="328"/>
    </row>
    <row r="143" spans="1:33" ht="15.75" customHeight="1">
      <c r="A143" s="318"/>
      <c r="B143" s="163" t="s">
        <v>187</v>
      </c>
      <c r="C143" s="330" t="s">
        <v>235</v>
      </c>
      <c r="D143" s="331"/>
      <c r="E143" s="101">
        <v>50.67</v>
      </c>
      <c r="F143" s="102">
        <v>1482</v>
      </c>
      <c r="G143" s="103">
        <f t="shared" si="68"/>
        <v>75092.94</v>
      </c>
      <c r="H143" s="26"/>
      <c r="I143" s="104">
        <v>20</v>
      </c>
      <c r="J143" s="105">
        <v>2000</v>
      </c>
      <c r="K143" s="106">
        <f t="shared" si="69"/>
        <v>100</v>
      </c>
      <c r="L143" s="107">
        <v>20</v>
      </c>
      <c r="M143" s="105">
        <f>F143/V143*60</f>
        <v>1788</v>
      </c>
      <c r="N143" s="106">
        <f>M143/L143</f>
        <v>89.4</v>
      </c>
      <c r="O143" s="108">
        <f>L143-I143</f>
        <v>0</v>
      </c>
      <c r="P143" s="109">
        <f>N143-K143</f>
        <v>-10.599999999999994</v>
      </c>
      <c r="Q143" s="110">
        <f>N143/K143</f>
        <v>0.89400000000000002</v>
      </c>
      <c r="R143" s="323"/>
      <c r="S143" s="47">
        <v>0.81874999999999998</v>
      </c>
      <c r="T143" s="48">
        <v>0.85327546296296297</v>
      </c>
      <c r="U143" s="111">
        <v>5</v>
      </c>
      <c r="V143" s="112">
        <v>49.73154362416107</v>
      </c>
      <c r="W143" s="113"/>
      <c r="X143" s="116"/>
      <c r="Y143" s="12"/>
      <c r="Z143" s="198"/>
      <c r="AA143" s="332"/>
      <c r="AB143" s="333"/>
      <c r="AC143" s="12"/>
      <c r="AD143" s="198"/>
      <c r="AE143" s="117">
        <f>M143-J143</f>
        <v>-212</v>
      </c>
      <c r="AF143" s="110">
        <f>M143/J143</f>
        <v>0.89400000000000002</v>
      </c>
      <c r="AG143" s="328"/>
    </row>
    <row r="144" spans="1:33" ht="15.75" customHeight="1">
      <c r="A144" s="318"/>
      <c r="B144" s="163"/>
      <c r="C144" s="330"/>
      <c r="D144" s="331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23"/>
      <c r="S144" s="47"/>
      <c r="T144" s="48"/>
      <c r="U144" s="111"/>
      <c r="V144" s="112"/>
      <c r="W144" s="113"/>
      <c r="X144" s="116"/>
      <c r="Y144" s="12"/>
      <c r="Z144" s="198"/>
      <c r="AA144" s="332"/>
      <c r="AB144" s="333"/>
      <c r="AC144" s="12"/>
      <c r="AD144" s="198"/>
      <c r="AE144" s="117"/>
      <c r="AF144" s="110"/>
      <c r="AG144" s="328"/>
    </row>
    <row r="145" spans="1:33" ht="15.75" customHeight="1">
      <c r="A145" s="318"/>
      <c r="B145" s="163"/>
      <c r="C145" s="330"/>
      <c r="D145" s="331"/>
      <c r="E145" s="101"/>
      <c r="F145" s="102"/>
      <c r="G145" s="103"/>
      <c r="H145" s="13"/>
      <c r="I145" s="104"/>
      <c r="J145" s="105"/>
      <c r="K145" s="106"/>
      <c r="L145" s="107"/>
      <c r="M145" s="105"/>
      <c r="N145" s="106"/>
      <c r="O145" s="108"/>
      <c r="P145" s="109"/>
      <c r="Q145" s="110"/>
      <c r="R145" s="323"/>
      <c r="S145" s="47"/>
      <c r="T145" s="48"/>
      <c r="U145" s="111"/>
      <c r="V145" s="112"/>
      <c r="W145" s="113"/>
      <c r="X145" s="116"/>
      <c r="Y145" s="12"/>
      <c r="Z145" s="198"/>
      <c r="AA145" s="332"/>
      <c r="AB145" s="333"/>
      <c r="AC145" s="12"/>
      <c r="AD145" s="198"/>
      <c r="AE145" s="117"/>
      <c r="AF145" s="110"/>
      <c r="AG145" s="328"/>
    </row>
    <row r="146" spans="1:33" ht="15.75" customHeight="1">
      <c r="A146" s="318"/>
      <c r="B146" s="163"/>
      <c r="C146" s="330"/>
      <c r="D146" s="331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23"/>
      <c r="S146" s="47"/>
      <c r="T146" s="120"/>
      <c r="U146" s="111"/>
      <c r="V146" s="112"/>
      <c r="W146" s="113"/>
      <c r="X146" s="116"/>
      <c r="Y146" s="12"/>
      <c r="Z146" s="198"/>
      <c r="AA146" s="332"/>
      <c r="AB146" s="333"/>
      <c r="AC146" s="12"/>
      <c r="AD146" s="198"/>
      <c r="AE146" s="117"/>
      <c r="AF146" s="110"/>
      <c r="AG146" s="328"/>
    </row>
    <row r="147" spans="1:33" ht="15.75" customHeight="1">
      <c r="A147" s="318"/>
      <c r="B147" s="163"/>
      <c r="C147" s="330"/>
      <c r="D147" s="331"/>
      <c r="E147" s="101"/>
      <c r="F147" s="102"/>
      <c r="G147" s="121"/>
      <c r="H147" s="62"/>
      <c r="I147" s="104"/>
      <c r="J147" s="105"/>
      <c r="K147" s="106"/>
      <c r="L147" s="107"/>
      <c r="M147" s="105"/>
      <c r="N147" s="106"/>
      <c r="O147" s="123"/>
      <c r="P147" s="124"/>
      <c r="Q147" s="125"/>
      <c r="R147" s="323"/>
      <c r="S147" s="119"/>
      <c r="T147" s="120"/>
      <c r="U147" s="111"/>
      <c r="V147" s="112"/>
      <c r="W147" s="120"/>
      <c r="X147" s="189"/>
      <c r="Y147" s="12"/>
      <c r="Z147" s="198"/>
      <c r="AA147" s="332"/>
      <c r="AB147" s="333"/>
      <c r="AC147" s="12"/>
      <c r="AD147" s="198"/>
      <c r="AE147" s="117"/>
      <c r="AF147" s="110"/>
      <c r="AG147" s="328"/>
    </row>
    <row r="148" spans="1:33" ht="15.75" customHeight="1">
      <c r="A148" s="318"/>
      <c r="B148" s="163"/>
      <c r="C148" s="330"/>
      <c r="D148" s="331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23"/>
      <c r="S148" s="119"/>
      <c r="T148" s="120"/>
      <c r="U148" s="111"/>
      <c r="V148" s="112"/>
      <c r="W148" s="120"/>
      <c r="X148" s="189"/>
      <c r="Y148" s="12"/>
      <c r="Z148" s="198"/>
      <c r="AA148" s="332"/>
      <c r="AB148" s="333"/>
      <c r="AC148" s="12"/>
      <c r="AD148" s="198"/>
      <c r="AE148" s="117"/>
      <c r="AF148" s="110"/>
      <c r="AG148" s="328"/>
    </row>
    <row r="149" spans="1:33" ht="15.75" customHeight="1">
      <c r="A149" s="318"/>
      <c r="B149" s="163"/>
      <c r="C149" s="330"/>
      <c r="D149" s="331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23"/>
      <c r="S149" s="119"/>
      <c r="T149" s="120"/>
      <c r="U149" s="111"/>
      <c r="V149" s="112"/>
      <c r="W149" s="120"/>
      <c r="X149" s="189"/>
      <c r="Y149" s="12"/>
      <c r="Z149" s="198"/>
      <c r="AA149" s="332"/>
      <c r="AB149" s="333"/>
      <c r="AC149" s="12"/>
      <c r="AD149" s="198"/>
      <c r="AE149" s="117"/>
      <c r="AF149" s="110"/>
      <c r="AG149" s="328"/>
    </row>
    <row r="150" spans="1:33" ht="15.75" customHeight="1">
      <c r="A150" s="318"/>
      <c r="B150" s="163"/>
      <c r="C150" s="330"/>
      <c r="D150" s="331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23"/>
      <c r="S150" s="119"/>
      <c r="T150" s="120"/>
      <c r="U150" s="111"/>
      <c r="V150" s="112"/>
      <c r="W150" s="120"/>
      <c r="X150" s="189"/>
      <c r="Y150" s="12"/>
      <c r="Z150" s="198"/>
      <c r="AA150" s="332"/>
      <c r="AB150" s="333"/>
      <c r="AC150" s="12"/>
      <c r="AD150" s="198"/>
      <c r="AE150" s="117"/>
      <c r="AF150" s="110"/>
      <c r="AG150" s="328"/>
    </row>
    <row r="151" spans="1:33" ht="15.75" customHeight="1">
      <c r="A151" s="318"/>
      <c r="B151" s="163"/>
      <c r="C151" s="330"/>
      <c r="D151" s="331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23"/>
      <c r="S151" s="119"/>
      <c r="T151" s="120"/>
      <c r="U151" s="111"/>
      <c r="V151" s="112"/>
      <c r="W151" s="120"/>
      <c r="X151" s="189"/>
      <c r="Y151" s="12"/>
      <c r="Z151" s="198"/>
      <c r="AA151" s="332"/>
      <c r="AB151" s="333"/>
      <c r="AC151" s="12"/>
      <c r="AD151" s="198"/>
      <c r="AE151" s="117"/>
      <c r="AF151" s="110"/>
      <c r="AG151" s="328"/>
    </row>
    <row r="152" spans="1:33" ht="15.75" customHeight="1">
      <c r="A152" s="318"/>
      <c r="B152" s="163"/>
      <c r="C152" s="330"/>
      <c r="D152" s="33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23"/>
      <c r="S152" s="119"/>
      <c r="T152" s="120"/>
      <c r="U152" s="111"/>
      <c r="V152" s="112"/>
      <c r="W152" s="120"/>
      <c r="X152" s="189"/>
      <c r="Y152" s="12"/>
      <c r="Z152" s="198"/>
      <c r="AA152" s="332"/>
      <c r="AB152" s="333"/>
      <c r="AC152" s="12"/>
      <c r="AD152" s="198"/>
      <c r="AE152" s="117"/>
      <c r="AF152" s="110"/>
      <c r="AG152" s="328"/>
    </row>
    <row r="153" spans="1:33" ht="15.75" customHeight="1">
      <c r="A153" s="318"/>
      <c r="B153" s="163"/>
      <c r="C153" s="330"/>
      <c r="D153" s="33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23"/>
      <c r="S153" s="119"/>
      <c r="T153" s="120"/>
      <c r="U153" s="111"/>
      <c r="V153" s="112"/>
      <c r="W153" s="120"/>
      <c r="X153" s="189"/>
      <c r="Y153" s="12"/>
      <c r="Z153" s="198"/>
      <c r="AA153" s="332"/>
      <c r="AB153" s="333"/>
      <c r="AC153" s="12"/>
      <c r="AD153" s="198"/>
      <c r="AE153" s="117"/>
      <c r="AF153" s="110"/>
      <c r="AG153" s="328"/>
    </row>
    <row r="154" spans="1:33" ht="15.75" customHeight="1">
      <c r="A154" s="318"/>
      <c r="B154" s="163"/>
      <c r="C154" s="330"/>
      <c r="D154" s="33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23"/>
      <c r="S154" s="119"/>
      <c r="T154" s="120"/>
      <c r="U154" s="111"/>
      <c r="V154" s="112"/>
      <c r="W154" s="120"/>
      <c r="X154" s="189"/>
      <c r="Y154" s="12"/>
      <c r="Z154" s="198"/>
      <c r="AA154" s="332"/>
      <c r="AB154" s="333"/>
      <c r="AC154" s="12"/>
      <c r="AD154" s="198"/>
      <c r="AE154" s="117"/>
      <c r="AF154" s="110"/>
      <c r="AG154" s="328"/>
    </row>
    <row r="155" spans="1:33" ht="15.75" customHeight="1">
      <c r="A155" s="318"/>
      <c r="B155" s="163"/>
      <c r="C155" s="330"/>
      <c r="D155" s="331"/>
      <c r="E155" s="101"/>
      <c r="F155" s="128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23"/>
      <c r="S155" s="119"/>
      <c r="T155" s="120"/>
      <c r="U155" s="111"/>
      <c r="V155" s="112"/>
      <c r="W155" s="120"/>
      <c r="X155" s="189"/>
      <c r="Y155" s="12"/>
      <c r="Z155" s="198"/>
      <c r="AA155" s="332"/>
      <c r="AB155" s="333"/>
      <c r="AC155" s="12"/>
      <c r="AD155" s="198"/>
      <c r="AE155" s="117"/>
      <c r="AF155" s="110"/>
      <c r="AG155" s="328"/>
    </row>
    <row r="156" spans="1:33" ht="15.75" customHeight="1">
      <c r="A156" s="318"/>
      <c r="B156" s="163"/>
      <c r="C156" s="330"/>
      <c r="D156" s="331"/>
      <c r="E156" s="164"/>
      <c r="F156" s="128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23"/>
      <c r="S156" s="119"/>
      <c r="T156" s="120"/>
      <c r="U156" s="130"/>
      <c r="V156" s="131"/>
      <c r="W156" s="126"/>
      <c r="X156" s="127"/>
      <c r="Y156" s="12"/>
      <c r="Z156" s="198"/>
      <c r="AA156" s="332"/>
      <c r="AB156" s="333"/>
      <c r="AC156" s="12"/>
      <c r="AD156" s="198"/>
      <c r="AE156" s="165"/>
      <c r="AF156" s="125"/>
      <c r="AG156" s="328"/>
    </row>
    <row r="157" spans="1:33" ht="15.75" customHeight="1" thickBot="1">
      <c r="A157" s="319"/>
      <c r="B157" s="133" t="s">
        <v>122</v>
      </c>
      <c r="C157" s="353"/>
      <c r="D157" s="353"/>
      <c r="E157" s="134"/>
      <c r="F157" s="167"/>
      <c r="G157" s="135"/>
      <c r="H157" s="69"/>
      <c r="I157" s="136">
        <f t="shared" ref="I157:J157" si="70">AVERAGE(I141:I156)</f>
        <v>18.666666666666668</v>
      </c>
      <c r="J157" s="137">
        <f t="shared" si="70"/>
        <v>2000</v>
      </c>
      <c r="K157" s="138">
        <f t="shared" ref="K157" si="71">J157/I157</f>
        <v>107.14285714285714</v>
      </c>
      <c r="L157" s="136">
        <f t="shared" ref="L157:M157" si="72">AVERAGE(L141:L156)</f>
        <v>18.666666666666668</v>
      </c>
      <c r="M157" s="137">
        <f t="shared" si="72"/>
        <v>1788.7045711079465</v>
      </c>
      <c r="N157" s="138">
        <f>M157/L157</f>
        <v>95.82345916649713</v>
      </c>
      <c r="O157" s="139">
        <f>L157-I157</f>
        <v>0</v>
      </c>
      <c r="P157" s="140">
        <f>N157-K157</f>
        <v>-11.319397976360008</v>
      </c>
      <c r="Q157" s="141">
        <f>N157/K157</f>
        <v>0.89435228555397328</v>
      </c>
      <c r="R157" s="324"/>
      <c r="S157" s="142">
        <v>0.70833333333333337</v>
      </c>
      <c r="T157" s="143">
        <v>0.85327546296296297</v>
      </c>
      <c r="U157" s="144"/>
      <c r="V157" s="166"/>
      <c r="W157" s="167"/>
      <c r="X157" s="138"/>
      <c r="Y157" s="179">
        <f t="shared" ref="Y157:Z157" si="73">SUM(Y141:Y156)</f>
        <v>0</v>
      </c>
      <c r="Z157" s="180">
        <f t="shared" si="73"/>
        <v>0</v>
      </c>
      <c r="AA157" s="354"/>
      <c r="AB157" s="355"/>
      <c r="AC157" s="179">
        <f t="shared" ref="AC157:AD157" si="74">SUM(AC141:AC156)</f>
        <v>0</v>
      </c>
      <c r="AD157" s="180">
        <f t="shared" si="74"/>
        <v>0</v>
      </c>
      <c r="AE157" s="168">
        <f>M157-J157</f>
        <v>-211.29542889205345</v>
      </c>
      <c r="AF157" s="141">
        <f>M157/J157</f>
        <v>0.89435228555397328</v>
      </c>
      <c r="AG157" s="329"/>
    </row>
    <row r="159" spans="1:33">
      <c r="AA159" s="360" t="s">
        <v>163</v>
      </c>
      <c r="AB159" s="360"/>
    </row>
    <row r="160" spans="1:33">
      <c r="AA160" s="360" t="s">
        <v>164</v>
      </c>
      <c r="AB160" s="360"/>
    </row>
    <row r="161" spans="27:28">
      <c r="AA161" s="360" t="s">
        <v>165</v>
      </c>
      <c r="AB161" s="360"/>
    </row>
    <row r="162" spans="27:28">
      <c r="AA162" s="360" t="s">
        <v>166</v>
      </c>
      <c r="AB162" s="360"/>
    </row>
    <row r="163" spans="27:28">
      <c r="AA163" s="360" t="s">
        <v>167</v>
      </c>
      <c r="AB163" s="360"/>
    </row>
    <row r="164" spans="27:28">
      <c r="AA164" s="360" t="s">
        <v>168</v>
      </c>
      <c r="AB164" s="360"/>
    </row>
    <row r="165" spans="27:28">
      <c r="AA165" s="360" t="s">
        <v>169</v>
      </c>
      <c r="AB165" s="360"/>
    </row>
    <row r="166" spans="27:28">
      <c r="AA166" s="360" t="s">
        <v>170</v>
      </c>
      <c r="AB166" s="360"/>
    </row>
    <row r="167" spans="27:28">
      <c r="AA167" s="360" t="s">
        <v>171</v>
      </c>
      <c r="AB167" s="360"/>
    </row>
    <row r="168" spans="27:28">
      <c r="AA168" s="360" t="s">
        <v>172</v>
      </c>
      <c r="AB168" s="360"/>
    </row>
    <row r="169" spans="27:28">
      <c r="AA169" s="360" t="s">
        <v>173</v>
      </c>
      <c r="AB169" s="360"/>
    </row>
    <row r="170" spans="27:28">
      <c r="AA170" s="360" t="s">
        <v>174</v>
      </c>
      <c r="AB170" s="360"/>
    </row>
    <row r="171" spans="27:28">
      <c r="AA171" s="360" t="s">
        <v>175</v>
      </c>
      <c r="AB171" s="360"/>
    </row>
  </sheetData>
  <mergeCells count="380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R124:R140"/>
    <mergeCell ref="AA124:AB124"/>
    <mergeCell ref="C137:D137"/>
    <mergeCell ref="AA137:AB137"/>
    <mergeCell ref="C138:D138"/>
    <mergeCell ref="AA138:AB138"/>
    <mergeCell ref="C139:D139"/>
    <mergeCell ref="AA139:AB139"/>
    <mergeCell ref="C134:D134"/>
    <mergeCell ref="AA134:AB134"/>
    <mergeCell ref="C135:D135"/>
    <mergeCell ref="AA135:AB135"/>
    <mergeCell ref="C136:D136"/>
    <mergeCell ref="AA136:AB136"/>
    <mergeCell ref="C140:D140"/>
    <mergeCell ref="AA140:AB140"/>
    <mergeCell ref="A141:A157"/>
    <mergeCell ref="C141:D141"/>
    <mergeCell ref="R141:R157"/>
    <mergeCell ref="AA141:AB141"/>
    <mergeCell ref="AA146:AB146"/>
    <mergeCell ref="C147:D147"/>
    <mergeCell ref="AA147:AB147"/>
    <mergeCell ref="C148:D148"/>
    <mergeCell ref="A124:A140"/>
    <mergeCell ref="C124:D124"/>
    <mergeCell ref="AA148:AB148"/>
    <mergeCell ref="C149:D149"/>
    <mergeCell ref="AA149:AB149"/>
    <mergeCell ref="C150:D150"/>
    <mergeCell ref="AA150:AB150"/>
    <mergeCell ref="C151:D151"/>
    <mergeCell ref="AA151:AB151"/>
    <mergeCell ref="AG141:AG157"/>
    <mergeCell ref="C142:D142"/>
    <mergeCell ref="AA142:AB142"/>
    <mergeCell ref="C143:D143"/>
    <mergeCell ref="AA143:AB143"/>
    <mergeCell ref="C144:D144"/>
    <mergeCell ref="AA144:AB144"/>
    <mergeCell ref="C145:D145"/>
    <mergeCell ref="AA145:AB145"/>
    <mergeCell ref="C146:D146"/>
    <mergeCell ref="C155:D155"/>
    <mergeCell ref="AA155:AB155"/>
    <mergeCell ref="C156:D156"/>
    <mergeCell ref="AA156:AB156"/>
    <mergeCell ref="C157:D157"/>
    <mergeCell ref="AA157:AB157"/>
    <mergeCell ref="C152:D152"/>
    <mergeCell ref="AA152:AB152"/>
    <mergeCell ref="C153:D153"/>
    <mergeCell ref="AA153:AB153"/>
    <mergeCell ref="C154:D154"/>
    <mergeCell ref="AA154:AB154"/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</mergeCells>
  <phoneticPr fontId="5" type="noConversion"/>
  <conditionalFormatting sqref="O5:O157">
    <cfRule type="cellIs" dxfId="524" priority="3" operator="greaterThan">
      <formula>0</formula>
    </cfRule>
  </conditionalFormatting>
  <conditionalFormatting sqref="P5:P157 AE5:AE157">
    <cfRule type="cellIs" dxfId="523" priority="6" operator="lessThan">
      <formula>0</formula>
    </cfRule>
  </conditionalFormatting>
  <conditionalFormatting sqref="Q5:Q157 AF5:AF157">
    <cfRule type="cellIs" dxfId="522" priority="4" operator="greaterThan">
      <formula>1</formula>
    </cfRule>
    <cfRule type="cellIs" dxfId="521" priority="5" operator="lessThan">
      <formula>0.8</formula>
    </cfRule>
  </conditionalFormatting>
  <conditionalFormatting sqref="AG5 R5:R157 AG107:AG124">
    <cfRule type="cellIs" dxfId="520" priority="7" operator="lessThan">
      <formula>0.8</formula>
    </cfRule>
  </conditionalFormatting>
  <conditionalFormatting sqref="AG22">
    <cfRule type="cellIs" dxfId="519" priority="12" operator="lessThan">
      <formula>0.8</formula>
    </cfRule>
  </conditionalFormatting>
  <conditionalFormatting sqref="AG37">
    <cfRule type="cellIs" dxfId="518" priority="11" operator="lessThan">
      <formula>0.8</formula>
    </cfRule>
  </conditionalFormatting>
  <conditionalFormatting sqref="AG39:AG74">
    <cfRule type="cellIs" dxfId="517" priority="9" operator="lessThan">
      <formula>0.8</formula>
    </cfRule>
  </conditionalFormatting>
  <conditionalFormatting sqref="AG80:AG88">
    <cfRule type="cellIs" dxfId="516" priority="10" operator="lessThan">
      <formula>0.8</formula>
    </cfRule>
  </conditionalFormatting>
  <conditionalFormatting sqref="AG90:AG95">
    <cfRule type="cellIs" dxfId="515" priority="8" operator="lessThan">
      <formula>0.8</formula>
    </cfRule>
  </conditionalFormatting>
  <conditionalFormatting sqref="AG139">
    <cfRule type="cellIs" dxfId="514" priority="2" operator="lessThan">
      <formula>0.8</formula>
    </cfRule>
  </conditionalFormatting>
  <conditionalFormatting sqref="AG141:AG157">
    <cfRule type="cellIs" dxfId="513" priority="1" operator="lessThan">
      <formula>0.8</formula>
    </cfRule>
  </conditionalFormatting>
  <dataValidations count="1">
    <dataValidation type="list" allowBlank="1" showInputMessage="1" showErrorMessage="1" sqref="AA5:AB157" xr:uid="{18CF578E-5B86-4BAB-8501-41BEDC4EE74C}">
      <formula1>$AA$159:$AA$171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5DA0-B539-4C95-91EC-CEF9D77EF162}">
  <sheetPr>
    <tabColor theme="8" tint="0.59999389629810485"/>
  </sheetPr>
  <dimension ref="B1:AR42"/>
  <sheetViews>
    <sheetView zoomScale="70" zoomScaleNormal="70" workbookViewId="0">
      <selection activeCell="W41" sqref="W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244</v>
      </c>
      <c r="D3" s="209"/>
      <c r="E3" s="3" t="s">
        <v>3</v>
      </c>
      <c r="F3" s="210">
        <f>'0622(18度C)'!D1+'0622(4度C)'!D1</f>
        <v>223893</v>
      </c>
      <c r="G3" s="211"/>
      <c r="H3" s="3" t="s">
        <v>4</v>
      </c>
      <c r="I3" s="212">
        <f>'0622(18度C)'!F1+'0622(4度C)'!F1</f>
        <v>6936652.790000001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461.11336526513395</v>
      </c>
      <c r="F6" s="246" t="e">
        <f>AVERAGE(#REF!,D14:K14)</f>
        <v>#REF!</v>
      </c>
      <c r="G6" s="247">
        <f>AVERAGE(D14:K14)</f>
        <v>260.38800519095292</v>
      </c>
      <c r="H6" s="248"/>
      <c r="I6" s="247">
        <f>AVERAGE(L14:O14)</f>
        <v>94.8585231193927</v>
      </c>
      <c r="J6" s="248"/>
      <c r="K6" s="247">
        <f>AVERAGE(D32:O32)</f>
        <v>758.22628458498025</v>
      </c>
      <c r="L6" s="248"/>
      <c r="M6" s="247">
        <f>AVERAGE(P32:X32)</f>
        <v>739.77961766586554</v>
      </c>
      <c r="N6" s="248"/>
      <c r="O6" s="236">
        <f>'0622(4度C)'!Y2</f>
        <v>0</v>
      </c>
      <c r="P6" s="236">
        <f>'0622(4度C)'!Z2</f>
        <v>0</v>
      </c>
      <c r="Q6" s="236">
        <f>'0622(4度C)'!AC2</f>
        <v>60</v>
      </c>
      <c r="R6" s="236">
        <f>'0622(4度C)'!AD2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412.26133926360194</v>
      </c>
      <c r="F7" s="242" t="e">
        <f>AVERAGE(#REF!,D15:K15)</f>
        <v>#REF!</v>
      </c>
      <c r="G7" s="243">
        <f>AVERAGE(D15:K15)</f>
        <v>235.19693523977813</v>
      </c>
      <c r="H7" s="244"/>
      <c r="I7" s="243">
        <f>AVERAGE(L15:O15)</f>
        <v>84.240999471578036</v>
      </c>
      <c r="J7" s="244"/>
      <c r="K7" s="243">
        <f>AVERAGE(D33:O33)</f>
        <v>676.82025667261564</v>
      </c>
      <c r="L7" s="244"/>
      <c r="M7" s="243">
        <f>AVERAGE(P33:X33)</f>
        <v>659.31428273434221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0.89336850673998169</v>
      </c>
      <c r="F8" s="261" t="e">
        <f>AVERAGE(D16:K16,#REF!)</f>
        <v>#REF!</v>
      </c>
      <c r="G8" s="249">
        <f>AVERAGE(D16:K16)</f>
        <v>0.90174782346533888</v>
      </c>
      <c r="H8" s="250"/>
      <c r="I8" s="249">
        <f>AVERAGE(L16:O16)</f>
        <v>0.88778988092530142</v>
      </c>
      <c r="J8" s="250"/>
      <c r="K8" s="249">
        <f>AVERAGE(D34:O34)</f>
        <v>0.89056796441507324</v>
      </c>
      <c r="L8" s="250"/>
      <c r="M8" s="249">
        <f>AVERAGE(P34:X34)</f>
        <v>0.88778404333786476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93.017241379310349</v>
      </c>
      <c r="F14" s="28">
        <v>115.51724137931033</v>
      </c>
      <c r="G14" s="28">
        <v>91.666666666666657</v>
      </c>
      <c r="H14" s="28">
        <v>174.19354838709677</v>
      </c>
      <c r="I14" s="28">
        <v>654.6</v>
      </c>
      <c r="J14" s="28">
        <v>433.33333333333331</v>
      </c>
      <c r="K14" s="29" t="s">
        <v>43</v>
      </c>
      <c r="L14" s="27" t="s">
        <v>43</v>
      </c>
      <c r="M14" s="30">
        <v>90.476190476190482</v>
      </c>
      <c r="N14" s="28">
        <v>86.956521739130437</v>
      </c>
      <c r="O14" s="31">
        <v>107.14285714285714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84.471120221026823</v>
      </c>
      <c r="F15" s="35">
        <v>104.07084453048608</v>
      </c>
      <c r="G15" s="35">
        <v>82.106816689154272</v>
      </c>
      <c r="H15" s="35">
        <v>156.15170255661656</v>
      </c>
      <c r="I15" s="35">
        <v>592.70414541117373</v>
      </c>
      <c r="J15" s="35">
        <v>391.67698203021138</v>
      </c>
      <c r="K15" s="36" t="s">
        <v>43</v>
      </c>
      <c r="L15" s="34" t="s">
        <v>43</v>
      </c>
      <c r="M15" s="37">
        <v>79.001598369662261</v>
      </c>
      <c r="N15" s="35">
        <v>77.905083735717554</v>
      </c>
      <c r="O15" s="38">
        <v>95.816316309354264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0.9081232572418082</v>
      </c>
      <c r="F16" s="43">
        <f t="shared" si="0"/>
        <v>0.90091178847286468</v>
      </c>
      <c r="G16" s="43">
        <f t="shared" si="0"/>
        <v>0.8957107275180467</v>
      </c>
      <c r="H16" s="43">
        <f t="shared" si="0"/>
        <v>0.89642644060279875</v>
      </c>
      <c r="I16" s="43">
        <f t="shared" si="0"/>
        <v>0.90544476842525767</v>
      </c>
      <c r="J16" s="43">
        <f t="shared" si="0"/>
        <v>0.90386995853125707</v>
      </c>
      <c r="K16" s="44" t="s">
        <v>43</v>
      </c>
      <c r="L16" s="42" t="s">
        <v>43</v>
      </c>
      <c r="M16" s="45">
        <f t="shared" ref="M16:O16" si="1">M15/M14</f>
        <v>0.87317556092784598</v>
      </c>
      <c r="N16" s="43">
        <f t="shared" si="1"/>
        <v>0.89590846296075188</v>
      </c>
      <c r="O16" s="46">
        <f t="shared" si="1"/>
        <v>0.89428561888730651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0.25</v>
      </c>
      <c r="F17" s="48">
        <v>0.16666666666666666</v>
      </c>
      <c r="G17" s="48">
        <v>0.16666666666666666</v>
      </c>
      <c r="H17" s="48">
        <v>0.16666666666666666</v>
      </c>
      <c r="I17" s="48">
        <v>0.39861111111111108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0.56570601851851843</v>
      </c>
      <c r="F18" s="48">
        <v>0.6057175925925925</v>
      </c>
      <c r="G18" s="48">
        <v>0.63709490740740737</v>
      </c>
      <c r="H18" s="48">
        <v>0.67126157407407394</v>
      </c>
      <c r="I18" s="48">
        <v>0.4524305555555555</v>
      </c>
      <c r="J18" s="48">
        <v>0.35175925925925922</v>
      </c>
      <c r="K18" s="48" t="s">
        <v>43</v>
      </c>
      <c r="L18" s="47" t="s">
        <v>43</v>
      </c>
      <c r="M18" s="49">
        <v>0.87664351851851852</v>
      </c>
      <c r="N18" s="48">
        <v>0.83978009259259268</v>
      </c>
      <c r="O18" s="50">
        <v>0.85273148148148148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>
        <v>8</v>
      </c>
      <c r="F21" s="52">
        <v>9</v>
      </c>
      <c r="G21" s="52">
        <v>16</v>
      </c>
      <c r="H21" s="52">
        <v>14</v>
      </c>
      <c r="I21" s="52">
        <v>0</v>
      </c>
      <c r="J21" s="52">
        <v>1</v>
      </c>
      <c r="K21" s="53"/>
      <c r="L21" s="54"/>
      <c r="M21" s="55">
        <v>5</v>
      </c>
      <c r="N21" s="52">
        <v>3</v>
      </c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</v>
      </c>
      <c r="F23" s="58">
        <v>16.571428571428573</v>
      </c>
      <c r="G23" s="58">
        <v>20.571428571428573</v>
      </c>
      <c r="H23" s="58">
        <v>20.666666666666668</v>
      </c>
      <c r="I23" s="58">
        <v>5</v>
      </c>
      <c r="J23" s="58">
        <v>6</v>
      </c>
      <c r="K23" s="59" t="s">
        <v>43</v>
      </c>
      <c r="L23" s="57" t="s">
        <v>43</v>
      </c>
      <c r="M23" s="60">
        <v>20.5</v>
      </c>
      <c r="N23" s="58">
        <v>23</v>
      </c>
      <c r="O23" s="61">
        <v>18.666666666666668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954.54545454545462</v>
      </c>
      <c r="O32" s="28">
        <v>926.08695652173913</v>
      </c>
      <c r="P32" s="27">
        <v>348.38709677419354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757.14285714285711</v>
      </c>
      <c r="W32" s="28">
        <v>927.27272727272737</v>
      </c>
      <c r="X32" s="31">
        <v>926.31578947368428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287.16279928083873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747.29369009980962</v>
      </c>
      <c r="N33" s="35">
        <v>848.53174447171341</v>
      </c>
      <c r="O33" s="35">
        <v>824.29279283810081</v>
      </c>
      <c r="P33" s="34">
        <v>301.36115909580002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685.43576662831299</v>
      </c>
      <c r="W33" s="35">
        <v>826.96148810962165</v>
      </c>
      <c r="X33" s="38">
        <v>823.49871710363402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0.87744188669145173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0.90581053345431473</v>
      </c>
      <c r="N34" s="43">
        <f>N33/N32</f>
        <v>0.88893801801798544</v>
      </c>
      <c r="O34" s="43">
        <f>O33/O32</f>
        <v>0.89008141949654074</v>
      </c>
      <c r="P34" s="42">
        <f>P33/P32</f>
        <v>0.86501814184905568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0.90529252196192289</v>
      </c>
      <c r="W34" s="43">
        <f>W33/W32</f>
        <v>0.89182121266723891</v>
      </c>
      <c r="X34" s="46">
        <f>X33/X32</f>
        <v>0.88900429687324123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0.25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0.25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0.8006944444444446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0.39516203703703701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0.35723379629629626</v>
      </c>
      <c r="N36" s="48">
        <v>0.54444444444444451</v>
      </c>
      <c r="O36" s="48">
        <v>0.54586805555555562</v>
      </c>
      <c r="P36" s="47">
        <v>0.82180555555555557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0.88834490740740757</v>
      </c>
      <c r="W36" s="48">
        <v>1.1569444444444446</v>
      </c>
      <c r="X36" s="50">
        <v>1.1562615740740738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4</v>
      </c>
      <c r="N37" s="58">
        <v>3.6666666666666665</v>
      </c>
      <c r="O37" s="58">
        <v>3.8333333333333335</v>
      </c>
      <c r="P37" s="57">
        <v>10.333333333333334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4.2</v>
      </c>
      <c r="W37" s="58">
        <v>3.6666666666666665</v>
      </c>
      <c r="X37" s="61">
        <v>3.8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CDB8D-79B3-4D82-8069-17D5ED07E990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M42" sqref="M42"/>
      <selection activeCell="M42" sqref="M4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118447</v>
      </c>
      <c r="E1" s="88" t="s">
        <v>4</v>
      </c>
      <c r="F1" s="89">
        <f>SUM(G5:G140)</f>
        <v>2304298.2400000002</v>
      </c>
      <c r="G1" s="90" t="s">
        <v>85</v>
      </c>
      <c r="H1" s="91">
        <f>L21+L38+L55+L72+L89+L106+L123+L140</f>
        <v>44.5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46195</v>
      </c>
      <c r="B2" s="295"/>
      <c r="C2" s="92" t="s">
        <v>41</v>
      </c>
      <c r="D2" s="93">
        <f>AVERAGE(N21,N38,N55,N72,N89,N106,N123,N140)</f>
        <v>668.06726970347881</v>
      </c>
      <c r="E2" s="93" t="s">
        <v>92</v>
      </c>
      <c r="F2" s="94">
        <f>F1/D1</f>
        <v>19.454255827500909</v>
      </c>
      <c r="G2" s="95" t="s">
        <v>93</v>
      </c>
      <c r="H2" s="96">
        <f>COUNT(H5:H140)</f>
        <v>10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1769</v>
      </c>
      <c r="G5" s="148">
        <f t="shared" ref="G5:G8" si="0">E5*F5</f>
        <v>45357.16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3210.6030837519825</v>
      </c>
      <c r="N5" s="152">
        <f>M5/L5</f>
        <v>321.06030837519825</v>
      </c>
      <c r="O5" s="154">
        <f>L5-I5</f>
        <v>0</v>
      </c>
      <c r="P5" s="155">
        <f>N5-K5</f>
        <v>-38.939691624801753</v>
      </c>
      <c r="Q5" s="156">
        <f>N5/K5</f>
        <v>0.89183418993110619</v>
      </c>
      <c r="R5" s="322">
        <f>Q21</f>
        <v>0.87744188669145173</v>
      </c>
      <c r="S5" s="157">
        <v>0.25</v>
      </c>
      <c r="T5" s="158">
        <v>0.27295138888888887</v>
      </c>
      <c r="U5" s="159"/>
      <c r="V5" s="160">
        <v>33.059209510246411</v>
      </c>
      <c r="W5" s="161"/>
      <c r="X5" s="162"/>
      <c r="Y5" s="325"/>
      <c r="Z5" s="326"/>
      <c r="AA5" s="115">
        <f>M5-J5</f>
        <v>-389.39691624801753</v>
      </c>
      <c r="AB5" s="156">
        <f>M5/J5</f>
        <v>0.89183418993110619</v>
      </c>
      <c r="AC5" s="327">
        <f>AB21</f>
        <v>0.87744188669145162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3021</v>
      </c>
      <c r="G6" s="103">
        <f t="shared" si="0"/>
        <v>89179.92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3157.0440984554366</v>
      </c>
      <c r="N6" s="106">
        <f>M6/L6</f>
        <v>287.00400895049421</v>
      </c>
      <c r="O6" s="108">
        <f>L6-I6</f>
        <v>0</v>
      </c>
      <c r="P6" s="109">
        <f>N6-K6</f>
        <v>-40.268718322233042</v>
      </c>
      <c r="Q6" s="110">
        <f>N6/K6</f>
        <v>0.876956694015399</v>
      </c>
      <c r="R6" s="323"/>
      <c r="S6" s="47">
        <v>0.27708333333333329</v>
      </c>
      <c r="T6" s="48">
        <v>0.31694444444444442</v>
      </c>
      <c r="U6" s="111">
        <v>5.9499999999999709</v>
      </c>
      <c r="V6" s="112">
        <v>57.414465667008031</v>
      </c>
      <c r="W6" s="113"/>
      <c r="X6" s="116"/>
      <c r="Y6" s="332"/>
      <c r="Z6" s="333"/>
      <c r="AA6" s="117">
        <f>M6-J6</f>
        <v>-442.9559015445634</v>
      </c>
      <c r="AB6" s="110">
        <f>M6/J6</f>
        <v>0.87695669401539911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3449</v>
      </c>
      <c r="G7" s="103">
        <f t="shared" si="0"/>
        <v>102952.65000000001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3155.9749047971582</v>
      </c>
      <c r="N7" s="106">
        <f>M7/L7</f>
        <v>286.90680952701439</v>
      </c>
      <c r="O7" s="108">
        <f>L7-I7</f>
        <v>0</v>
      </c>
      <c r="P7" s="109">
        <f>N7-K7</f>
        <v>-40.365917745712864</v>
      </c>
      <c r="Q7" s="110">
        <f>N7/K7</f>
        <v>0.87665969577698843</v>
      </c>
      <c r="R7" s="323"/>
      <c r="S7" s="47">
        <v>0.3208333333333333</v>
      </c>
      <c r="T7" s="48">
        <v>0.36636574074074069</v>
      </c>
      <c r="U7" s="111">
        <v>5.5999999999999961</v>
      </c>
      <c r="V7" s="112">
        <v>65.570863597630705</v>
      </c>
      <c r="W7" s="113"/>
      <c r="X7" s="116"/>
      <c r="Y7" s="332"/>
      <c r="Z7" s="333"/>
      <c r="AA7" s="117">
        <f>M7-J7</f>
        <v>-444.02509520284184</v>
      </c>
      <c r="AB7" s="110">
        <f>M7/J7</f>
        <v>0.87665969577698832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1921</v>
      </c>
      <c r="G8" s="103">
        <f t="shared" si="0"/>
        <v>54882.97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3111.5410813523263</v>
      </c>
      <c r="N8" s="106">
        <f>M8/L8</f>
        <v>259.29509011269386</v>
      </c>
      <c r="O8" s="108">
        <f>L8-I8</f>
        <v>0</v>
      </c>
      <c r="P8" s="109">
        <f>N8-K8</f>
        <v>-40.704909887306144</v>
      </c>
      <c r="Q8" s="110">
        <f>N8/K8</f>
        <v>0.86431696704231287</v>
      </c>
      <c r="R8" s="323"/>
      <c r="S8" s="47">
        <v>0.36944444444444441</v>
      </c>
      <c r="T8" s="48">
        <v>0.39516203703703701</v>
      </c>
      <c r="U8" s="111">
        <v>5</v>
      </c>
      <c r="V8" s="112">
        <v>37.042737661656112</v>
      </c>
      <c r="W8" s="113"/>
      <c r="X8" s="116"/>
      <c r="Y8" s="332"/>
      <c r="Z8" s="333"/>
      <c r="AA8" s="117">
        <f>M8-J8</f>
        <v>-488.45891864767373</v>
      </c>
      <c r="AB8" s="110">
        <f>M8/J8</f>
        <v>0.86431696704231287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3158.7907920892258</v>
      </c>
      <c r="N21" s="138">
        <f>M21/L21</f>
        <v>287.16279928083873</v>
      </c>
      <c r="O21" s="139">
        <f>L21-I21</f>
        <v>0</v>
      </c>
      <c r="P21" s="140">
        <f>N21-K21</f>
        <v>-40.109927991888526</v>
      </c>
      <c r="Q21" s="141">
        <f>N21/K21</f>
        <v>0.87744188669145173</v>
      </c>
      <c r="R21" s="324"/>
      <c r="S21" s="142">
        <f>S5</f>
        <v>0.25</v>
      </c>
      <c r="T21" s="143">
        <f>INDEX(T5:T20,COUNTA(T5:T20))</f>
        <v>0.39516203703703701</v>
      </c>
      <c r="U21" s="144"/>
      <c r="V21" s="166"/>
      <c r="W21" s="167"/>
      <c r="X21" s="138"/>
      <c r="Y21" s="354"/>
      <c r="Z21" s="355"/>
      <c r="AA21" s="168">
        <f>M21-J21</f>
        <v>-441.20920791077424</v>
      </c>
      <c r="AB21" s="141">
        <f>M21/J21</f>
        <v>0.87744188669145162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2833</v>
      </c>
      <c r="G22" s="148">
        <f t="shared" ref="G22:G24" si="5">E22*F22</f>
        <v>52495.490000000005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2987.9242811977142</v>
      </c>
      <c r="N22" s="152">
        <f>M22/L22</f>
        <v>995.97476039923811</v>
      </c>
      <c r="O22" s="154">
        <f>L22-I22</f>
        <v>0</v>
      </c>
      <c r="P22" s="155">
        <f>N22-K22</f>
        <v>-104.02523960076189</v>
      </c>
      <c r="Q22" s="156">
        <f>N22/K22</f>
        <v>0.90543160036294379</v>
      </c>
      <c r="R22" s="322">
        <f>Q38</f>
        <v>0.90581053345431473</v>
      </c>
      <c r="S22" s="157">
        <v>0.25</v>
      </c>
      <c r="T22" s="158">
        <v>0.28950231481481481</v>
      </c>
      <c r="U22" s="159"/>
      <c r="V22" s="112">
        <v>56.888991822732287</v>
      </c>
      <c r="W22" s="161"/>
      <c r="X22" s="162"/>
      <c r="Y22" s="325"/>
      <c r="Z22" s="326"/>
      <c r="AA22" s="115">
        <f>M22-J22</f>
        <v>-312.07571880228579</v>
      </c>
      <c r="AB22" s="156">
        <f>M22/J22</f>
        <v>0.90543160036294368</v>
      </c>
      <c r="AC22" s="327">
        <f>AB38</f>
        <v>0.90581053345431473</v>
      </c>
    </row>
    <row r="23" spans="1:29" ht="15.75" customHeight="1">
      <c r="A23" s="357"/>
      <c r="B23" s="100" t="s">
        <v>120</v>
      </c>
      <c r="C23" s="330" t="s">
        <v>125</v>
      </c>
      <c r="D23" s="331"/>
      <c r="E23" s="101">
        <v>22.28</v>
      </c>
      <c r="F23" s="102">
        <v>1177</v>
      </c>
      <c r="G23" s="103">
        <f t="shared" si="5"/>
        <v>26223.56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2989.8</v>
      </c>
      <c r="N23" s="106">
        <f>M23/L23</f>
        <v>597.96</v>
      </c>
      <c r="O23" s="108">
        <f>L23-I23</f>
        <v>0</v>
      </c>
      <c r="P23" s="109">
        <f>N23-K23</f>
        <v>-62.039999999999964</v>
      </c>
      <c r="Q23" s="110">
        <f>N23/K23</f>
        <v>0.90600000000000003</v>
      </c>
      <c r="R23" s="323"/>
      <c r="S23" s="47">
        <v>0.29236111111111107</v>
      </c>
      <c r="T23" s="48">
        <v>0.30876157407407401</v>
      </c>
      <c r="U23" s="111">
        <v>5</v>
      </c>
      <c r="V23" s="112">
        <v>23.620309050772626</v>
      </c>
      <c r="W23" s="113"/>
      <c r="X23" s="116"/>
      <c r="Y23" s="332"/>
      <c r="Z23" s="333"/>
      <c r="AA23" s="117">
        <f>M23-J23</f>
        <v>-310.19999999999982</v>
      </c>
      <c r="AB23" s="110">
        <f>M23/J23</f>
        <v>0.90600000000000003</v>
      </c>
      <c r="AC23" s="328"/>
    </row>
    <row r="24" spans="1:29" ht="15.75" customHeight="1">
      <c r="A24" s="357"/>
      <c r="B24" s="100" t="s">
        <v>120</v>
      </c>
      <c r="C24" s="330" t="s">
        <v>126</v>
      </c>
      <c r="D24" s="331"/>
      <c r="E24" s="101">
        <v>17.89</v>
      </c>
      <c r="F24" s="102">
        <v>3210</v>
      </c>
      <c r="G24" s="103">
        <f t="shared" si="5"/>
        <v>57426.9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2989.8</v>
      </c>
      <c r="N24" s="106">
        <f>M24/L24</f>
        <v>747.45</v>
      </c>
      <c r="O24" s="108">
        <f>L24-I24</f>
        <v>0</v>
      </c>
      <c r="P24" s="109">
        <f>N24-K24</f>
        <v>-77.549999999999955</v>
      </c>
      <c r="Q24" s="110">
        <f>N24/K24</f>
        <v>0.90600000000000003</v>
      </c>
      <c r="R24" s="323"/>
      <c r="S24" s="47">
        <v>0.31249999999999994</v>
      </c>
      <c r="T24" s="48">
        <v>0.35723379629629626</v>
      </c>
      <c r="U24" s="111">
        <v>5.3833333333333488</v>
      </c>
      <c r="V24" s="112">
        <v>64.419024683925343</v>
      </c>
      <c r="W24" s="113"/>
      <c r="X24" s="116"/>
      <c r="Y24" s="332"/>
      <c r="Z24" s="333"/>
      <c r="AA24" s="117">
        <f>M24-J24</f>
        <v>-310.19999999999982</v>
      </c>
      <c r="AB24" s="110">
        <f>M24/J24</f>
        <v>0.90600000000000003</v>
      </c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2989.1747603992385</v>
      </c>
      <c r="N38" s="138">
        <f t="shared" ref="N38:N44" si="10">M38/L38</f>
        <v>747.29369009980962</v>
      </c>
      <c r="O38" s="139">
        <f t="shared" ref="O38:O44" si="11">L38-I38</f>
        <v>0</v>
      </c>
      <c r="P38" s="140">
        <f t="shared" ref="P38:P44" si="12">N38-K38</f>
        <v>-77.706309900190377</v>
      </c>
      <c r="Q38" s="141">
        <f t="shared" ref="Q38:Q44" si="13">N38/K38</f>
        <v>0.90581053345431473</v>
      </c>
      <c r="R38" s="324"/>
      <c r="S38" s="142">
        <f>S22</f>
        <v>0.25</v>
      </c>
      <c r="T38" s="143">
        <f>INDEX(T22:T37,COUNTA(T22:T37))</f>
        <v>0.35723379629629626</v>
      </c>
      <c r="U38" s="144"/>
      <c r="V38" s="166"/>
      <c r="W38" s="99"/>
      <c r="X38" s="69"/>
      <c r="Y38" s="354"/>
      <c r="Z38" s="355"/>
      <c r="AA38" s="168">
        <f t="shared" ref="AA38:AA44" si="14">M38-J38</f>
        <v>-310.82523960076151</v>
      </c>
      <c r="AB38" s="141">
        <f t="shared" ref="AB38:AB44" si="15">M38/J38</f>
        <v>0.90581053345431473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127</v>
      </c>
      <c r="D39" s="321"/>
      <c r="E39" s="147">
        <v>25.2</v>
      </c>
      <c r="F39" s="97">
        <v>1681</v>
      </c>
      <c r="G39" s="148">
        <f t="shared" ref="G39:G44" si="16">E39*F39</f>
        <v>42361.2</v>
      </c>
      <c r="H39" s="149"/>
      <c r="I39" s="150">
        <v>3</v>
      </c>
      <c r="J39" s="151">
        <v>3600</v>
      </c>
      <c r="K39" s="152">
        <f>J39/I39</f>
        <v>1200</v>
      </c>
      <c r="L39" s="153">
        <v>3</v>
      </c>
      <c r="M39" s="151">
        <f t="shared" ref="M39:M44" si="17">F39/V39*60</f>
        <v>3185.9888959467385</v>
      </c>
      <c r="N39" s="152">
        <f t="shared" si="10"/>
        <v>1061.9962986489129</v>
      </c>
      <c r="O39" s="154">
        <f t="shared" si="11"/>
        <v>0</v>
      </c>
      <c r="P39" s="155">
        <f t="shared" si="12"/>
        <v>-138.0037013510871</v>
      </c>
      <c r="Q39" s="156">
        <f t="shared" si="13"/>
        <v>0.88499691554076076</v>
      </c>
      <c r="R39" s="322">
        <f>Q55</f>
        <v>0.88893801801798544</v>
      </c>
      <c r="S39" s="157">
        <v>0.25</v>
      </c>
      <c r="T39" s="158">
        <v>0.27197916666666666</v>
      </c>
      <c r="U39" s="159"/>
      <c r="V39" s="160">
        <v>31.65736080509118</v>
      </c>
      <c r="W39" s="161"/>
      <c r="X39" s="162"/>
      <c r="Y39" s="325"/>
      <c r="Z39" s="326"/>
      <c r="AA39" s="115">
        <f t="shared" si="14"/>
        <v>-414.01110405326153</v>
      </c>
      <c r="AB39" s="156">
        <f t="shared" si="15"/>
        <v>0.88499691554076065</v>
      </c>
      <c r="AC39" s="327">
        <f>AB55</f>
        <v>0.88893801801798544</v>
      </c>
    </row>
    <row r="40" spans="1:29" ht="15.75" customHeight="1">
      <c r="A40" s="318"/>
      <c r="B40" s="100" t="s">
        <v>120</v>
      </c>
      <c r="C40" s="330" t="s">
        <v>128</v>
      </c>
      <c r="D40" s="331"/>
      <c r="E40" s="101">
        <v>25.03</v>
      </c>
      <c r="F40" s="102">
        <v>1511</v>
      </c>
      <c r="G40" s="103">
        <f t="shared" si="16"/>
        <v>37820.33</v>
      </c>
      <c r="H40" s="26"/>
      <c r="I40" s="104">
        <v>5</v>
      </c>
      <c r="J40" s="105">
        <v>3600</v>
      </c>
      <c r="K40" s="106">
        <f t="shared" ref="K40:K75" si="18">J40/I40</f>
        <v>720</v>
      </c>
      <c r="L40" s="107">
        <v>5</v>
      </c>
      <c r="M40" s="105">
        <f t="shared" si="17"/>
        <v>3189.5361676975413</v>
      </c>
      <c r="N40" s="106">
        <f t="shared" si="10"/>
        <v>637.9072335395083</v>
      </c>
      <c r="O40" s="108">
        <f t="shared" si="11"/>
        <v>0</v>
      </c>
      <c r="P40" s="109">
        <f t="shared" si="12"/>
        <v>-82.092766460491703</v>
      </c>
      <c r="Q40" s="110">
        <f t="shared" si="13"/>
        <v>0.88598226880487263</v>
      </c>
      <c r="R40" s="323"/>
      <c r="S40" s="47">
        <v>0.28194444444444444</v>
      </c>
      <c r="T40" s="48">
        <v>0.30167824074074073</v>
      </c>
      <c r="U40" s="111">
        <v>15</v>
      </c>
      <c r="V40" s="112">
        <v>28.424195630126853</v>
      </c>
      <c r="W40" s="113"/>
      <c r="X40" s="116"/>
      <c r="Y40" s="332"/>
      <c r="Z40" s="333"/>
      <c r="AA40" s="117">
        <f t="shared" si="14"/>
        <v>-410.46383230245874</v>
      </c>
      <c r="AB40" s="110">
        <f t="shared" si="15"/>
        <v>0.88598226880487252</v>
      </c>
      <c r="AC40" s="328"/>
    </row>
    <row r="41" spans="1:29" ht="15.75" customHeight="1">
      <c r="A41" s="318"/>
      <c r="B41" s="100" t="s">
        <v>120</v>
      </c>
      <c r="C41" s="330" t="s">
        <v>129</v>
      </c>
      <c r="D41" s="331"/>
      <c r="E41" s="101">
        <v>18.18</v>
      </c>
      <c r="F41" s="102">
        <v>1237</v>
      </c>
      <c r="G41" s="103">
        <f t="shared" si="16"/>
        <v>22488.66</v>
      </c>
      <c r="H41" s="26"/>
      <c r="I41" s="104">
        <v>3</v>
      </c>
      <c r="J41" s="105">
        <v>3600</v>
      </c>
      <c r="K41" s="106">
        <f t="shared" si="18"/>
        <v>1200</v>
      </c>
      <c r="L41" s="107">
        <v>3</v>
      </c>
      <c r="M41" s="105">
        <f t="shared" si="17"/>
        <v>3191.6659073571755</v>
      </c>
      <c r="N41" s="106">
        <f t="shared" si="10"/>
        <v>1063.8886357857252</v>
      </c>
      <c r="O41" s="108">
        <f t="shared" si="11"/>
        <v>0</v>
      </c>
      <c r="P41" s="109">
        <f t="shared" si="12"/>
        <v>-136.11136421427477</v>
      </c>
      <c r="Q41" s="110">
        <f t="shared" si="13"/>
        <v>0.88657386315477105</v>
      </c>
      <c r="R41" s="323"/>
      <c r="S41" s="47">
        <v>0.31180555555555556</v>
      </c>
      <c r="T41" s="48">
        <v>0.32795138888888892</v>
      </c>
      <c r="U41" s="111">
        <v>14.583333333333348</v>
      </c>
      <c r="V41" s="112">
        <v>23.254313626283359</v>
      </c>
      <c r="W41" s="113"/>
      <c r="X41" s="116"/>
      <c r="Y41" s="332"/>
      <c r="Z41" s="333"/>
      <c r="AA41" s="117">
        <f t="shared" si="14"/>
        <v>-408.33409264282454</v>
      </c>
      <c r="AB41" s="110">
        <f t="shared" si="15"/>
        <v>0.88657386315477094</v>
      </c>
      <c r="AC41" s="328"/>
    </row>
    <row r="42" spans="1:29" ht="15.75" customHeight="1">
      <c r="A42" s="318"/>
      <c r="B42" s="100" t="s">
        <v>120</v>
      </c>
      <c r="C42" s="330" t="s">
        <v>130</v>
      </c>
      <c r="D42" s="331"/>
      <c r="E42" s="101">
        <v>23.72</v>
      </c>
      <c r="F42" s="102">
        <v>1689</v>
      </c>
      <c r="G42" s="103">
        <f t="shared" si="16"/>
        <v>40063.079999999994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3196.9911494849421</v>
      </c>
      <c r="N42" s="106">
        <f t="shared" si="10"/>
        <v>639.39822989698837</v>
      </c>
      <c r="O42" s="108">
        <f t="shared" si="11"/>
        <v>0</v>
      </c>
      <c r="P42" s="109">
        <f t="shared" si="12"/>
        <v>-80.601770103011631</v>
      </c>
      <c r="Q42" s="110">
        <f t="shared" si="13"/>
        <v>0.88805309707915048</v>
      </c>
      <c r="R42" s="323"/>
      <c r="S42" s="47">
        <v>0.33819444444444446</v>
      </c>
      <c r="T42" s="48">
        <v>0.36019675925925926</v>
      </c>
      <c r="U42" s="111">
        <v>14.749999999999988</v>
      </c>
      <c r="V42" s="112">
        <v>31.698555066793535</v>
      </c>
      <c r="W42" s="113"/>
      <c r="X42" s="116"/>
      <c r="Y42" s="332"/>
      <c r="Z42" s="333"/>
      <c r="AA42" s="117">
        <f t="shared" si="14"/>
        <v>-403.00885051505793</v>
      </c>
      <c r="AB42" s="110">
        <f t="shared" si="15"/>
        <v>0.88805309707915059</v>
      </c>
      <c r="AC42" s="328"/>
    </row>
    <row r="43" spans="1:29" ht="15.75" customHeight="1">
      <c r="A43" s="318"/>
      <c r="B43" s="100" t="s">
        <v>120</v>
      </c>
      <c r="C43" s="330" t="s">
        <v>131</v>
      </c>
      <c r="D43" s="331"/>
      <c r="E43" s="101">
        <v>14.28</v>
      </c>
      <c r="F43" s="102">
        <v>6907</v>
      </c>
      <c r="G43" s="103">
        <f t="shared" si="16"/>
        <v>98631.959999999992</v>
      </c>
      <c r="H43" s="13"/>
      <c r="I43" s="104">
        <v>3</v>
      </c>
      <c r="J43" s="105">
        <v>3600</v>
      </c>
      <c r="K43" s="106">
        <f t="shared" si="18"/>
        <v>1200</v>
      </c>
      <c r="L43" s="107">
        <v>3</v>
      </c>
      <c r="M43" s="105">
        <f t="shared" si="17"/>
        <v>3187.9240921512023</v>
      </c>
      <c r="N43" s="106">
        <f t="shared" si="10"/>
        <v>1062.6413640504009</v>
      </c>
      <c r="O43" s="108">
        <f t="shared" si="11"/>
        <v>0</v>
      </c>
      <c r="P43" s="109">
        <f t="shared" si="12"/>
        <v>-137.35863594959915</v>
      </c>
      <c r="Q43" s="110">
        <f t="shared" si="13"/>
        <v>0.8855344700420007</v>
      </c>
      <c r="R43" s="323"/>
      <c r="S43" s="47">
        <v>0.37013888888888891</v>
      </c>
      <c r="T43" s="48">
        <v>0.4604050925925926</v>
      </c>
      <c r="U43" s="111">
        <v>15</v>
      </c>
      <c r="V43" s="112">
        <v>129.99682176257545</v>
      </c>
      <c r="W43" s="113"/>
      <c r="X43" s="116"/>
      <c r="Y43" s="332"/>
      <c r="Z43" s="333"/>
      <c r="AA43" s="117">
        <f t="shared" si="14"/>
        <v>-412.07590784879767</v>
      </c>
      <c r="AB43" s="110">
        <f t="shared" si="15"/>
        <v>0.8855344700420007</v>
      </c>
      <c r="AC43" s="328"/>
    </row>
    <row r="44" spans="1:29" ht="15.75" customHeight="1">
      <c r="A44" s="318"/>
      <c r="B44" s="100" t="s">
        <v>120</v>
      </c>
      <c r="C44" s="330" t="s">
        <v>132</v>
      </c>
      <c r="D44" s="331"/>
      <c r="E44" s="101">
        <v>14.03</v>
      </c>
      <c r="F44" s="102">
        <v>4843</v>
      </c>
      <c r="G44" s="121">
        <f t="shared" si="16"/>
        <v>67947.289999999994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2715.5921657400941</v>
      </c>
      <c r="N44" s="106">
        <f t="shared" si="10"/>
        <v>905.19738858003132</v>
      </c>
      <c r="O44" s="108">
        <f t="shared" si="11"/>
        <v>0</v>
      </c>
      <c r="P44" s="109">
        <f t="shared" si="12"/>
        <v>-94.802611419968684</v>
      </c>
      <c r="Q44" s="110">
        <f t="shared" si="13"/>
        <v>0.90519738858003129</v>
      </c>
      <c r="R44" s="323"/>
      <c r="S44" s="47">
        <v>0.47013888888888894</v>
      </c>
      <c r="T44" s="120">
        <v>0.54444444444444451</v>
      </c>
      <c r="U44" s="111">
        <v>15</v>
      </c>
      <c r="V44" s="112">
        <v>107.00428571931999</v>
      </c>
      <c r="W44" s="113"/>
      <c r="X44" s="116"/>
      <c r="Y44" s="332"/>
      <c r="Z44" s="333"/>
      <c r="AA44" s="117">
        <f t="shared" si="14"/>
        <v>-284.40783425990594</v>
      </c>
      <c r="AB44" s="110">
        <f t="shared" si="15"/>
        <v>0.9051973885800314</v>
      </c>
      <c r="AC44" s="328"/>
    </row>
    <row r="45" spans="1:29" ht="15.75" customHeight="1">
      <c r="A45" s="318"/>
      <c r="B45" s="100"/>
      <c r="C45" s="330"/>
      <c r="D45" s="33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3"/>
      <c r="S45" s="47"/>
      <c r="T45" s="120"/>
      <c r="U45" s="111"/>
      <c r="V45" s="112"/>
      <c r="W45" s="113"/>
      <c r="X45" s="116"/>
      <c r="Y45" s="332"/>
      <c r="Z45" s="333"/>
      <c r="AA45" s="117"/>
      <c r="AB45" s="110"/>
      <c r="AC45" s="328"/>
    </row>
    <row r="46" spans="1:29" ht="15.75" customHeight="1">
      <c r="A46" s="318"/>
      <c r="B46" s="100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47"/>
      <c r="T46" s="120"/>
      <c r="U46" s="111"/>
      <c r="V46" s="112"/>
      <c r="W46" s="113"/>
      <c r="X46" s="116"/>
      <c r="Y46" s="332"/>
      <c r="Z46" s="333"/>
      <c r="AA46" s="117"/>
      <c r="AB46" s="110"/>
      <c r="AC46" s="328"/>
    </row>
    <row r="47" spans="1:29" ht="15.75" customHeight="1">
      <c r="A47" s="318"/>
      <c r="B47" s="100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47"/>
      <c r="T47" s="120"/>
      <c r="U47" s="111"/>
      <c r="V47" s="112"/>
      <c r="W47" s="113"/>
      <c r="X47" s="116"/>
      <c r="Y47" s="332"/>
      <c r="Z47" s="333"/>
      <c r="AA47" s="117"/>
      <c r="AB47" s="110"/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3111.2830630629492</v>
      </c>
      <c r="N55" s="138">
        <f t="shared" ref="N55:N61" si="22">M55/L55</f>
        <v>848.53174447171341</v>
      </c>
      <c r="O55" s="139">
        <f t="shared" ref="O55:O61" si="23">L55-I55</f>
        <v>0</v>
      </c>
      <c r="P55" s="140">
        <f t="shared" ref="P55:P61" si="24">N55-K55</f>
        <v>-106.01371007374121</v>
      </c>
      <c r="Q55" s="141">
        <f t="shared" ref="Q55:Q61" si="25">N55/K55</f>
        <v>0.88893801801798544</v>
      </c>
      <c r="R55" s="324"/>
      <c r="S55" s="142">
        <f>S39</f>
        <v>0.25</v>
      </c>
      <c r="T55" s="143">
        <f>INDEX(T39:T54,COUNTA(T39:T54))</f>
        <v>0.54444444444444451</v>
      </c>
      <c r="U55" s="144"/>
      <c r="V55" s="166"/>
      <c r="W55" s="99"/>
      <c r="X55" s="69"/>
      <c r="Y55" s="354"/>
      <c r="Z55" s="355"/>
      <c r="AA55" s="168">
        <f t="shared" ref="AA55:AA61" si="26">M55-J55</f>
        <v>-388.71693693705083</v>
      </c>
      <c r="AB55" s="141">
        <f t="shared" ref="AB55:AB61" si="27">M55/J55</f>
        <v>0.88893801801798544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133</v>
      </c>
      <c r="D56" s="321"/>
      <c r="E56" s="147">
        <v>17.07</v>
      </c>
      <c r="F56" s="97">
        <v>3160</v>
      </c>
      <c r="G56" s="148">
        <f t="shared" ref="G56:G61" si="28">E56*F56</f>
        <v>53941.200000000004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2980.4188102369731</v>
      </c>
      <c r="N56" s="152">
        <f t="shared" si="22"/>
        <v>993.47293674565765</v>
      </c>
      <c r="O56" s="154">
        <f t="shared" si="23"/>
        <v>0</v>
      </c>
      <c r="P56" s="155">
        <f t="shared" si="24"/>
        <v>-106.52706325434235</v>
      </c>
      <c r="Q56" s="156">
        <f t="shared" si="25"/>
        <v>0.90315721522332515</v>
      </c>
      <c r="R56" s="322">
        <f>Q72</f>
        <v>0.89008141949654074</v>
      </c>
      <c r="S56" s="157">
        <v>0.25</v>
      </c>
      <c r="T56" s="158">
        <v>0.29416666666666669</v>
      </c>
      <c r="U56" s="159"/>
      <c r="V56" s="160">
        <v>63.615220568590132</v>
      </c>
      <c r="W56" s="158"/>
      <c r="X56" s="169"/>
      <c r="Y56" s="325"/>
      <c r="Z56" s="326"/>
      <c r="AA56" s="115">
        <f t="shared" si="26"/>
        <v>-319.58118976302694</v>
      </c>
      <c r="AB56" s="156">
        <f t="shared" si="27"/>
        <v>0.90315721522332515</v>
      </c>
      <c r="AC56" s="327">
        <f>AB72</f>
        <v>0.89008141949654074</v>
      </c>
    </row>
    <row r="57" spans="1:29" ht="15.75" customHeight="1">
      <c r="A57" s="357"/>
      <c r="B57" s="100" t="s">
        <v>120</v>
      </c>
      <c r="C57" s="330" t="s">
        <v>134</v>
      </c>
      <c r="D57" s="331"/>
      <c r="E57" s="101">
        <v>20.72</v>
      </c>
      <c r="F57" s="102">
        <v>3091</v>
      </c>
      <c r="G57" s="103">
        <f t="shared" si="28"/>
        <v>64045.52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3201.517982169386</v>
      </c>
      <c r="N57" s="106">
        <f t="shared" si="22"/>
        <v>1067.1726607231287</v>
      </c>
      <c r="O57" s="108">
        <f t="shared" si="23"/>
        <v>0</v>
      </c>
      <c r="P57" s="109">
        <f t="shared" si="24"/>
        <v>-132.82733927687127</v>
      </c>
      <c r="Q57" s="110">
        <f t="shared" si="25"/>
        <v>0.88931055060260722</v>
      </c>
      <c r="R57" s="323"/>
      <c r="S57" s="47">
        <v>0.3041666666666667</v>
      </c>
      <c r="T57" s="48">
        <v>0.34438657407407408</v>
      </c>
      <c r="U57" s="111">
        <v>15</v>
      </c>
      <c r="V57" s="112">
        <v>57.928770362342348</v>
      </c>
      <c r="W57" s="113"/>
      <c r="X57" s="13"/>
      <c r="Y57" s="332"/>
      <c r="Z57" s="333"/>
      <c r="AA57" s="117">
        <f t="shared" si="26"/>
        <v>-398.48201783061404</v>
      </c>
      <c r="AB57" s="110">
        <f t="shared" si="27"/>
        <v>0.88931055060260722</v>
      </c>
      <c r="AC57" s="328"/>
    </row>
    <row r="58" spans="1:29" ht="15.75" customHeight="1">
      <c r="A58" s="357"/>
      <c r="B58" s="100" t="s">
        <v>120</v>
      </c>
      <c r="C58" s="330" t="s">
        <v>135</v>
      </c>
      <c r="D58" s="331"/>
      <c r="E58" s="101">
        <v>24.82</v>
      </c>
      <c r="F58" s="102">
        <v>1862</v>
      </c>
      <c r="G58" s="103">
        <f t="shared" si="28"/>
        <v>46214.840000000004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3198.2633287546214</v>
      </c>
      <c r="N58" s="106">
        <f t="shared" si="22"/>
        <v>639.65266575092426</v>
      </c>
      <c r="O58" s="108">
        <f t="shared" si="23"/>
        <v>0</v>
      </c>
      <c r="P58" s="109">
        <f t="shared" si="24"/>
        <v>-80.347334249075743</v>
      </c>
      <c r="Q58" s="110">
        <f t="shared" si="25"/>
        <v>0.88840648020961699</v>
      </c>
      <c r="R58" s="323"/>
      <c r="S58" s="47">
        <v>0.35416666666666669</v>
      </c>
      <c r="T58" s="48">
        <v>0.37841435185185185</v>
      </c>
      <c r="U58" s="111">
        <v>15</v>
      </c>
      <c r="V58" s="112">
        <v>34.93145764314</v>
      </c>
      <c r="W58" s="113"/>
      <c r="X58" s="13"/>
      <c r="Y58" s="332"/>
      <c r="Z58" s="333"/>
      <c r="AA58" s="117">
        <f t="shared" si="26"/>
        <v>-401.7366712453786</v>
      </c>
      <c r="AB58" s="110">
        <f t="shared" si="27"/>
        <v>0.8884064802096171</v>
      </c>
      <c r="AC58" s="328"/>
    </row>
    <row r="59" spans="1:29" ht="15.75" customHeight="1">
      <c r="A59" s="357"/>
      <c r="B59" s="100" t="s">
        <v>120</v>
      </c>
      <c r="C59" s="330" t="s">
        <v>136</v>
      </c>
      <c r="D59" s="331"/>
      <c r="E59" s="101">
        <v>18.18</v>
      </c>
      <c r="F59" s="102">
        <v>2385</v>
      </c>
      <c r="G59" s="103">
        <f t="shared" si="28"/>
        <v>43359.3</v>
      </c>
      <c r="H59" s="26"/>
      <c r="I59" s="104">
        <v>3</v>
      </c>
      <c r="J59" s="105">
        <v>3600</v>
      </c>
      <c r="K59" s="106">
        <f t="shared" si="18"/>
        <v>1200</v>
      </c>
      <c r="L59" s="107">
        <v>3</v>
      </c>
      <c r="M59" s="105">
        <f t="shared" si="29"/>
        <v>3195.2382864460005</v>
      </c>
      <c r="N59" s="106">
        <f t="shared" si="22"/>
        <v>1065.0794288153336</v>
      </c>
      <c r="O59" s="108">
        <f t="shared" si="23"/>
        <v>0</v>
      </c>
      <c r="P59" s="109">
        <f t="shared" si="24"/>
        <v>-134.92057118466641</v>
      </c>
      <c r="Q59" s="110">
        <f t="shared" si="25"/>
        <v>0.88756619067944464</v>
      </c>
      <c r="R59" s="323"/>
      <c r="S59" s="47">
        <v>0.38819444444444445</v>
      </c>
      <c r="T59" s="48">
        <v>0.4192939814814815</v>
      </c>
      <c r="U59" s="111">
        <v>15</v>
      </c>
      <c r="V59" s="112">
        <v>44.785392252909958</v>
      </c>
      <c r="W59" s="113"/>
      <c r="X59" s="116"/>
      <c r="Y59" s="332"/>
      <c r="Z59" s="333"/>
      <c r="AA59" s="117">
        <f t="shared" si="26"/>
        <v>-404.76171355399947</v>
      </c>
      <c r="AB59" s="110">
        <f t="shared" si="27"/>
        <v>0.88756619067944464</v>
      </c>
      <c r="AC59" s="328"/>
    </row>
    <row r="60" spans="1:29" ht="15.75" customHeight="1">
      <c r="A60" s="358"/>
      <c r="B60" s="100" t="s">
        <v>120</v>
      </c>
      <c r="C60" s="330" t="s">
        <v>137</v>
      </c>
      <c r="D60" s="331"/>
      <c r="E60" s="101">
        <v>30</v>
      </c>
      <c r="F60" s="102">
        <v>2540</v>
      </c>
      <c r="G60" s="103">
        <f t="shared" si="28"/>
        <v>76200</v>
      </c>
      <c r="H60" s="13"/>
      <c r="I60" s="104">
        <v>4</v>
      </c>
      <c r="J60" s="105">
        <v>3600</v>
      </c>
      <c r="K60" s="106">
        <f t="shared" si="18"/>
        <v>900</v>
      </c>
      <c r="L60" s="107">
        <v>4</v>
      </c>
      <c r="M60" s="105">
        <f t="shared" si="29"/>
        <v>3188.8800000000028</v>
      </c>
      <c r="N60" s="106">
        <f t="shared" si="22"/>
        <v>797.22000000000071</v>
      </c>
      <c r="O60" s="108">
        <f t="shared" si="23"/>
        <v>0</v>
      </c>
      <c r="P60" s="109">
        <f t="shared" si="24"/>
        <v>-102.77999999999929</v>
      </c>
      <c r="Q60" s="110">
        <f t="shared" si="25"/>
        <v>0.88580000000000081</v>
      </c>
      <c r="R60" s="323"/>
      <c r="S60" s="47">
        <v>0.4291666666666667</v>
      </c>
      <c r="T60" s="48">
        <v>0.46234953703703707</v>
      </c>
      <c r="U60" s="111">
        <v>15</v>
      </c>
      <c r="V60" s="112">
        <v>47.791073982087717</v>
      </c>
      <c r="W60" s="113"/>
      <c r="X60" s="116"/>
      <c r="Y60" s="332"/>
      <c r="Z60" s="333"/>
      <c r="AA60" s="117">
        <f t="shared" si="26"/>
        <v>-411.11999999999716</v>
      </c>
      <c r="AB60" s="110">
        <f t="shared" si="27"/>
        <v>0.88580000000000081</v>
      </c>
      <c r="AC60" s="328"/>
    </row>
    <row r="61" spans="1:29" ht="15.75" customHeight="1">
      <c r="A61" s="358"/>
      <c r="B61" s="100" t="s">
        <v>120</v>
      </c>
      <c r="C61" s="330" t="s">
        <v>138</v>
      </c>
      <c r="D61" s="331"/>
      <c r="E61" s="101">
        <v>16.66</v>
      </c>
      <c r="F61" s="102">
        <v>5647</v>
      </c>
      <c r="G61" s="121">
        <f t="shared" si="28"/>
        <v>94079.02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3194.4158276693356</v>
      </c>
      <c r="N61" s="106">
        <f t="shared" si="22"/>
        <v>638.8831655338671</v>
      </c>
      <c r="O61" s="108">
        <f t="shared" si="23"/>
        <v>0</v>
      </c>
      <c r="P61" s="109">
        <f t="shared" si="24"/>
        <v>-81.1168344661329</v>
      </c>
      <c r="Q61" s="110">
        <f t="shared" si="25"/>
        <v>0.88733772990814874</v>
      </c>
      <c r="R61" s="323"/>
      <c r="S61" s="47">
        <v>0.47222222222222227</v>
      </c>
      <c r="T61" s="120">
        <v>0.54586805555555562</v>
      </c>
      <c r="U61" s="111">
        <v>15</v>
      </c>
      <c r="V61" s="112">
        <v>106.06634147790491</v>
      </c>
      <c r="W61" s="113"/>
      <c r="X61" s="50"/>
      <c r="Y61" s="332"/>
      <c r="Z61" s="333"/>
      <c r="AA61" s="117">
        <f t="shared" si="26"/>
        <v>-405.58417233066439</v>
      </c>
      <c r="AB61" s="110">
        <f t="shared" si="27"/>
        <v>0.88733772990814874</v>
      </c>
      <c r="AC61" s="328"/>
    </row>
    <row r="62" spans="1:29" ht="15.75" customHeight="1">
      <c r="A62" s="358"/>
      <c r="B62" s="100"/>
      <c r="C62" s="330"/>
      <c r="D62" s="331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3"/>
      <c r="S62" s="47"/>
      <c r="T62" s="120"/>
      <c r="U62" s="111"/>
      <c r="V62" s="112"/>
      <c r="W62" s="113"/>
      <c r="X62" s="116"/>
      <c r="Y62" s="332"/>
      <c r="Z62" s="333"/>
      <c r="AA62" s="117"/>
      <c r="AB62" s="110"/>
      <c r="AC62" s="328"/>
    </row>
    <row r="63" spans="1:29" ht="15.75" customHeight="1">
      <c r="A63" s="358"/>
      <c r="B63" s="100"/>
      <c r="C63" s="330"/>
      <c r="D63" s="33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3"/>
      <c r="S63" s="47"/>
      <c r="T63" s="120"/>
      <c r="U63" s="111"/>
      <c r="V63" s="112"/>
      <c r="W63" s="113"/>
      <c r="X63" s="116"/>
      <c r="Y63" s="332"/>
      <c r="Z63" s="333"/>
      <c r="AA63" s="117"/>
      <c r="AB63" s="110"/>
      <c r="AC63" s="328"/>
    </row>
    <row r="64" spans="1:29" ht="15.75" customHeight="1">
      <c r="A64" s="358"/>
      <c r="B64" s="100"/>
      <c r="C64" s="330"/>
      <c r="D64" s="33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26"/>
      <c r="X64" s="127"/>
      <c r="Y64" s="332"/>
      <c r="Z64" s="333"/>
      <c r="AA64" s="117"/>
      <c r="AB64" s="110"/>
      <c r="AC64" s="328"/>
    </row>
    <row r="65" spans="1:29" ht="15.75" customHeight="1">
      <c r="A65" s="358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30">AVERAGE(I56:I71)</f>
        <v>3.8333333333333335</v>
      </c>
      <c r="J72" s="137">
        <f t="shared" si="30"/>
        <v>3550</v>
      </c>
      <c r="K72" s="138">
        <f t="shared" ref="K72" si="31">J72/I72</f>
        <v>926.08695652173913</v>
      </c>
      <c r="L72" s="136">
        <f t="shared" ref="L72:M72" si="32">AVERAGE(L56:L71)</f>
        <v>3.8333333333333335</v>
      </c>
      <c r="M72" s="137">
        <f t="shared" si="32"/>
        <v>3159.7890392127197</v>
      </c>
      <c r="N72" s="138">
        <f>M72/L72</f>
        <v>824.29279283810081</v>
      </c>
      <c r="O72" s="139">
        <f>L72-I72</f>
        <v>0</v>
      </c>
      <c r="P72" s="140">
        <f>N72-K72</f>
        <v>-101.79416368363832</v>
      </c>
      <c r="Q72" s="141">
        <f>N72/K72</f>
        <v>0.89008141949654074</v>
      </c>
      <c r="R72" s="324"/>
      <c r="S72" s="142">
        <f>S56</f>
        <v>0.25</v>
      </c>
      <c r="T72" s="143">
        <f>INDEX(T56:T71,COUNTA(T56:T71))</f>
        <v>0.54586805555555562</v>
      </c>
      <c r="U72" s="144"/>
      <c r="V72" s="166"/>
      <c r="W72" s="167"/>
      <c r="X72" s="138"/>
      <c r="Y72" s="354"/>
      <c r="Z72" s="355"/>
      <c r="AA72" s="168">
        <f>M72-J72</f>
        <v>-390.21096078728033</v>
      </c>
      <c r="AB72" s="141">
        <f>M72/J72</f>
        <v>0.89008141949654074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1657</v>
      </c>
      <c r="G73" s="148">
        <f t="shared" ref="G73:G75" si="33">E73*F73</f>
        <v>47340.49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3110.5321635433984</v>
      </c>
      <c r="N73" s="152">
        <f>M73/L73</f>
        <v>259.21101362861651</v>
      </c>
      <c r="O73" s="154">
        <f>L73-I73</f>
        <v>0</v>
      </c>
      <c r="P73" s="155">
        <f>N73-K73</f>
        <v>-40.788986371383487</v>
      </c>
      <c r="Q73" s="156">
        <f>N73/K73</f>
        <v>0.86403671209538835</v>
      </c>
      <c r="R73" s="322">
        <f>Q89</f>
        <v>0.86501814184905568</v>
      </c>
      <c r="S73" s="157">
        <v>0.70833333333333337</v>
      </c>
      <c r="T73" s="158">
        <v>0.7305208333333334</v>
      </c>
      <c r="U73" s="159"/>
      <c r="V73" s="160">
        <v>31.962376459320893</v>
      </c>
      <c r="W73" s="158"/>
      <c r="X73" s="169"/>
      <c r="Y73" s="325"/>
      <c r="Z73" s="326"/>
      <c r="AA73" s="115">
        <f>M73-J73</f>
        <v>-489.46783645660162</v>
      </c>
      <c r="AB73" s="156">
        <f>M73/J73</f>
        <v>0.86403671209538846</v>
      </c>
      <c r="AC73" s="327">
        <f>AB89</f>
        <v>0.86501814184905568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728</v>
      </c>
      <c r="G74" s="103">
        <f t="shared" si="33"/>
        <v>14865.760000000002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3261.6637684264028</v>
      </c>
      <c r="N74" s="106">
        <f>M74/L74</f>
        <v>250.89721295587714</v>
      </c>
      <c r="O74" s="108">
        <f>L74-I74</f>
        <v>0</v>
      </c>
      <c r="P74" s="109">
        <f>N74-K74</f>
        <v>-26.025863967199768</v>
      </c>
      <c r="Q74" s="110">
        <f>N74/K74</f>
        <v>0.90601771345177862</v>
      </c>
      <c r="R74" s="323"/>
      <c r="S74" s="47">
        <v>0.73402777777777783</v>
      </c>
      <c r="T74" s="48">
        <v>0.74332175925925936</v>
      </c>
      <c r="U74" s="111">
        <v>5.0499999999999901</v>
      </c>
      <c r="V74" s="112">
        <v>13.391938317748036</v>
      </c>
      <c r="W74" s="113"/>
      <c r="X74" s="13"/>
      <c r="Y74" s="332"/>
      <c r="Z74" s="333"/>
      <c r="AA74" s="117">
        <f>M74-J74</f>
        <v>-338.33623157359716</v>
      </c>
      <c r="AB74" s="110">
        <f>M74/J74</f>
        <v>0.90601771345177862</v>
      </c>
      <c r="AC74" s="328"/>
    </row>
    <row r="75" spans="1:29" ht="15.75" customHeight="1">
      <c r="A75" s="318"/>
      <c r="B75" s="100" t="s">
        <v>120</v>
      </c>
      <c r="C75" s="330" t="s">
        <v>142</v>
      </c>
      <c r="D75" s="331"/>
      <c r="E75" s="101">
        <v>18.920000000000002</v>
      </c>
      <c r="F75" s="102">
        <v>5366</v>
      </c>
      <c r="G75" s="103">
        <f t="shared" si="33"/>
        <v>101524.72000000002</v>
      </c>
      <c r="H75" s="26"/>
      <c r="I75" s="104">
        <v>6</v>
      </c>
      <c r="J75" s="105">
        <v>3600</v>
      </c>
      <c r="K75" s="106">
        <f t="shared" si="18"/>
        <v>600</v>
      </c>
      <c r="L75" s="107">
        <v>6</v>
      </c>
      <c r="M75" s="105">
        <f>F75/V75*60</f>
        <v>2970</v>
      </c>
      <c r="N75" s="106">
        <f>M75/L75</f>
        <v>495</v>
      </c>
      <c r="O75" s="108">
        <f>L75-I75</f>
        <v>0</v>
      </c>
      <c r="P75" s="109">
        <f>N75-K75</f>
        <v>-105</v>
      </c>
      <c r="Q75" s="110">
        <f>N75/K75</f>
        <v>0.82499999999999996</v>
      </c>
      <c r="R75" s="323"/>
      <c r="S75" s="47">
        <v>0.74652777777777779</v>
      </c>
      <c r="T75" s="48">
        <v>0.82180555555555557</v>
      </c>
      <c r="U75" s="111">
        <v>4.6166666666665357</v>
      </c>
      <c r="V75" s="112">
        <v>108.4040404040404</v>
      </c>
      <c r="W75" s="113"/>
      <c r="X75" s="13"/>
      <c r="Y75" s="332"/>
      <c r="Z75" s="333"/>
      <c r="AA75" s="117">
        <f>M75-J75</f>
        <v>-630</v>
      </c>
      <c r="AB75" s="110">
        <f>M75/J75</f>
        <v>0.82499999999999996</v>
      </c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4">AVERAGE(I73:I88)</f>
        <v>10.333333333333334</v>
      </c>
      <c r="J89" s="137">
        <f t="shared" si="34"/>
        <v>3600</v>
      </c>
      <c r="K89" s="138">
        <f t="shared" ref="K89" si="35">J89/I89</f>
        <v>348.38709677419354</v>
      </c>
      <c r="L89" s="136">
        <f t="shared" ref="L89:M89" si="36">AVERAGE(L73:L88)</f>
        <v>10.333333333333334</v>
      </c>
      <c r="M89" s="137">
        <f t="shared" si="36"/>
        <v>3114.0653106566006</v>
      </c>
      <c r="N89" s="138">
        <f t="shared" ref="N89:N94" si="37">M89/L89</f>
        <v>301.36115909580002</v>
      </c>
      <c r="O89" s="139">
        <f t="shared" ref="O89:O94" si="38">L89-I89</f>
        <v>0</v>
      </c>
      <c r="P89" s="140">
        <f t="shared" ref="P89:P94" si="39">N89-K89</f>
        <v>-47.025937678393518</v>
      </c>
      <c r="Q89" s="141">
        <f t="shared" ref="Q89:Q94" si="40">N89/K89</f>
        <v>0.86501814184905568</v>
      </c>
      <c r="R89" s="324"/>
      <c r="S89" s="142">
        <f>S73</f>
        <v>0.70833333333333337</v>
      </c>
      <c r="T89" s="143">
        <f>INDEX(T73:T88,COUNTA(T73:T88))</f>
        <v>0.82180555555555557</v>
      </c>
      <c r="U89" s="144"/>
      <c r="V89" s="166"/>
      <c r="W89" s="167"/>
      <c r="X89" s="138"/>
      <c r="Y89" s="354"/>
      <c r="Z89" s="355"/>
      <c r="AA89" s="168">
        <f t="shared" ref="AA89:AA94" si="41">M89-J89</f>
        <v>-485.93468934339944</v>
      </c>
      <c r="AB89" s="141">
        <f t="shared" ref="AB89:AB94" si="42">M89/J89</f>
        <v>0.86501814184905568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148</v>
      </c>
      <c r="D90" s="321"/>
      <c r="E90" s="147">
        <v>24.54</v>
      </c>
      <c r="F90" s="97">
        <v>1710</v>
      </c>
      <c r="G90" s="148">
        <f t="shared" ref="G90:G94" si="43">E90*F90</f>
        <v>41963.4</v>
      </c>
      <c r="H90" s="149"/>
      <c r="I90" s="150">
        <v>4</v>
      </c>
      <c r="J90" s="151">
        <v>3000</v>
      </c>
      <c r="K90" s="152">
        <f>J90/I90</f>
        <v>750</v>
      </c>
      <c r="L90" s="153">
        <v>4</v>
      </c>
      <c r="M90" s="151">
        <f>F90/V90*60</f>
        <v>2711.1757488864619</v>
      </c>
      <c r="N90" s="152">
        <f t="shared" si="37"/>
        <v>677.79393722161547</v>
      </c>
      <c r="O90" s="154">
        <f t="shared" si="38"/>
        <v>0</v>
      </c>
      <c r="P90" s="155">
        <f t="shared" si="39"/>
        <v>-72.206062778384535</v>
      </c>
      <c r="Q90" s="156">
        <f t="shared" si="40"/>
        <v>0.90372524962882061</v>
      </c>
      <c r="R90" s="322">
        <f>Q106</f>
        <v>0.90529252196192289</v>
      </c>
      <c r="S90" s="157">
        <v>0.70833333333333337</v>
      </c>
      <c r="T90" s="158">
        <v>0.73460648148148155</v>
      </c>
      <c r="U90" s="159"/>
      <c r="V90" s="160">
        <v>37.843360041170335</v>
      </c>
      <c r="W90" s="161"/>
      <c r="X90" s="162"/>
      <c r="Y90" s="325"/>
      <c r="Z90" s="326"/>
      <c r="AA90" s="115">
        <f t="shared" si="41"/>
        <v>-288.82425111353814</v>
      </c>
      <c r="AB90" s="156">
        <f t="shared" si="42"/>
        <v>0.90372524962882061</v>
      </c>
      <c r="AC90" s="327">
        <f>AB106</f>
        <v>0.90529252196192289</v>
      </c>
    </row>
    <row r="91" spans="1:29" ht="15.75" customHeight="1">
      <c r="A91" s="357"/>
      <c r="B91" s="100" t="s">
        <v>120</v>
      </c>
      <c r="C91" s="330" t="s">
        <v>149</v>
      </c>
      <c r="D91" s="331"/>
      <c r="E91" s="101">
        <v>23.27</v>
      </c>
      <c r="F91" s="102">
        <v>1175</v>
      </c>
      <c r="G91" s="103">
        <f t="shared" si="43"/>
        <v>27342.25</v>
      </c>
      <c r="H91" s="26"/>
      <c r="I91" s="104">
        <v>5</v>
      </c>
      <c r="J91" s="105">
        <v>3000</v>
      </c>
      <c r="K91" s="106">
        <f t="shared" ref="K91:K138" si="44">J91/I91</f>
        <v>600</v>
      </c>
      <c r="L91" s="107">
        <v>5</v>
      </c>
      <c r="M91" s="105">
        <f>F91/V91*60</f>
        <v>2710.7498421626838</v>
      </c>
      <c r="N91" s="106">
        <f t="shared" si="37"/>
        <v>542.14996843253675</v>
      </c>
      <c r="O91" s="108">
        <f t="shared" si="38"/>
        <v>0</v>
      </c>
      <c r="P91" s="109">
        <f t="shared" si="39"/>
        <v>-57.850031567463247</v>
      </c>
      <c r="Q91" s="110">
        <f t="shared" si="40"/>
        <v>0.90358328072089455</v>
      </c>
      <c r="R91" s="323"/>
      <c r="S91" s="47">
        <v>0.73750000000000004</v>
      </c>
      <c r="T91" s="48">
        <v>0.75555555555555565</v>
      </c>
      <c r="U91" s="111">
        <v>5</v>
      </c>
      <c r="V91" s="112">
        <v>26.007563997035543</v>
      </c>
      <c r="W91" s="113"/>
      <c r="X91" s="116"/>
      <c r="Y91" s="332"/>
      <c r="Z91" s="333"/>
      <c r="AA91" s="117">
        <f t="shared" si="41"/>
        <v>-289.25015783731624</v>
      </c>
      <c r="AB91" s="110">
        <f t="shared" si="42"/>
        <v>0.90358328072089455</v>
      </c>
      <c r="AC91" s="328"/>
    </row>
    <row r="92" spans="1:29" ht="15.75" customHeight="1">
      <c r="A92" s="357"/>
      <c r="B92" s="100" t="s">
        <v>120</v>
      </c>
      <c r="C92" s="330" t="s">
        <v>145</v>
      </c>
      <c r="D92" s="331"/>
      <c r="E92" s="101">
        <v>17.22</v>
      </c>
      <c r="F92" s="102">
        <v>1298</v>
      </c>
      <c r="G92" s="103">
        <f t="shared" si="43"/>
        <v>22351.559999999998</v>
      </c>
      <c r="H92" s="26"/>
      <c r="I92" s="104">
        <v>3</v>
      </c>
      <c r="J92" s="105">
        <v>3300</v>
      </c>
      <c r="K92" s="106">
        <f t="shared" si="44"/>
        <v>1100</v>
      </c>
      <c r="L92" s="107">
        <v>3</v>
      </c>
      <c r="M92" s="105">
        <f>F92/V92*60</f>
        <v>2992.6255081454292</v>
      </c>
      <c r="N92" s="106">
        <f t="shared" si="37"/>
        <v>997.5418360484764</v>
      </c>
      <c r="O92" s="108">
        <f t="shared" si="38"/>
        <v>0</v>
      </c>
      <c r="P92" s="109">
        <f t="shared" si="39"/>
        <v>-102.4581639515236</v>
      </c>
      <c r="Q92" s="110">
        <f t="shared" si="40"/>
        <v>0.90685621458952403</v>
      </c>
      <c r="R92" s="323"/>
      <c r="S92" s="47">
        <v>0.75902777777777786</v>
      </c>
      <c r="T92" s="48">
        <v>0.7770949074074075</v>
      </c>
      <c r="U92" s="111">
        <v>4.9999999999999822</v>
      </c>
      <c r="V92" s="112">
        <v>26.023971187849462</v>
      </c>
      <c r="W92" s="113"/>
      <c r="X92" s="116"/>
      <c r="Y92" s="332"/>
      <c r="Z92" s="333"/>
      <c r="AA92" s="117">
        <f t="shared" si="41"/>
        <v>-307.37449185457081</v>
      </c>
      <c r="AB92" s="110">
        <f t="shared" si="42"/>
        <v>0.90685621458952403</v>
      </c>
      <c r="AC92" s="328"/>
    </row>
    <row r="93" spans="1:29" ht="15.75" customHeight="1">
      <c r="A93" s="357"/>
      <c r="B93" s="100" t="s">
        <v>120</v>
      </c>
      <c r="C93" s="330" t="s">
        <v>146</v>
      </c>
      <c r="D93" s="331"/>
      <c r="E93" s="101">
        <v>22.28</v>
      </c>
      <c r="F93" s="102">
        <v>1854</v>
      </c>
      <c r="G93" s="103">
        <f t="shared" si="43"/>
        <v>41307.120000000003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2989.7999999999997</v>
      </c>
      <c r="N93" s="106">
        <f t="shared" si="37"/>
        <v>597.95999999999992</v>
      </c>
      <c r="O93" s="108">
        <f t="shared" si="38"/>
        <v>0</v>
      </c>
      <c r="P93" s="109">
        <f t="shared" si="39"/>
        <v>-62.040000000000077</v>
      </c>
      <c r="Q93" s="110">
        <f t="shared" si="40"/>
        <v>0.90599999999999992</v>
      </c>
      <c r="R93" s="323"/>
      <c r="S93" s="47">
        <v>0.78125000000000011</v>
      </c>
      <c r="T93" s="48">
        <v>0.80708333333333349</v>
      </c>
      <c r="U93" s="111">
        <v>5.9833333333333627</v>
      </c>
      <c r="V93" s="112">
        <v>37.206502107164361</v>
      </c>
      <c r="W93" s="113"/>
      <c r="X93" s="116"/>
      <c r="Y93" s="332"/>
      <c r="Z93" s="333"/>
      <c r="AA93" s="117">
        <f t="shared" si="41"/>
        <v>-310.20000000000027</v>
      </c>
      <c r="AB93" s="110">
        <f t="shared" si="42"/>
        <v>0.90599999999999992</v>
      </c>
      <c r="AC93" s="328"/>
    </row>
    <row r="94" spans="1:29" ht="15.75" customHeight="1">
      <c r="A94" s="358"/>
      <c r="B94" s="100" t="s">
        <v>120</v>
      </c>
      <c r="C94" s="330" t="s">
        <v>147</v>
      </c>
      <c r="D94" s="331"/>
      <c r="E94" s="101">
        <v>17.89</v>
      </c>
      <c r="F94" s="102">
        <v>5592</v>
      </c>
      <c r="G94" s="103">
        <f t="shared" si="43"/>
        <v>100040.88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2989.7999999999997</v>
      </c>
      <c r="N94" s="106">
        <f t="shared" si="37"/>
        <v>747.44999999999993</v>
      </c>
      <c r="O94" s="108">
        <f t="shared" si="38"/>
        <v>0</v>
      </c>
      <c r="P94" s="109">
        <f t="shared" si="39"/>
        <v>-77.550000000000068</v>
      </c>
      <c r="Q94" s="110">
        <f t="shared" si="40"/>
        <v>0.90599999999999992</v>
      </c>
      <c r="R94" s="323"/>
      <c r="S94" s="47">
        <v>0.81041666666666679</v>
      </c>
      <c r="T94" s="48">
        <v>0.88834490740740757</v>
      </c>
      <c r="U94" s="111">
        <v>4.799999999999951</v>
      </c>
      <c r="V94" s="112">
        <v>112.22155328115593</v>
      </c>
      <c r="W94" s="113"/>
      <c r="X94" s="116"/>
      <c r="Y94" s="332"/>
      <c r="Z94" s="333"/>
      <c r="AA94" s="117">
        <f t="shared" si="41"/>
        <v>-310.20000000000027</v>
      </c>
      <c r="AB94" s="110">
        <f t="shared" si="42"/>
        <v>0.90599999999999992</v>
      </c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45">AVERAGE(I90:I105)</f>
        <v>4.2</v>
      </c>
      <c r="J106" s="137">
        <f t="shared" si="45"/>
        <v>3180</v>
      </c>
      <c r="K106" s="138">
        <f t="shared" ref="K106" si="46">J106/I106</f>
        <v>757.14285714285711</v>
      </c>
      <c r="L106" s="136">
        <f t="shared" ref="L106:M106" si="47">AVERAGE(L90:L105)</f>
        <v>4.2</v>
      </c>
      <c r="M106" s="137">
        <f t="shared" si="47"/>
        <v>2878.8302198389147</v>
      </c>
      <c r="N106" s="138">
        <f t="shared" ref="N106:N112" si="48">M106/L106</f>
        <v>685.43576662831299</v>
      </c>
      <c r="O106" s="139">
        <f t="shared" ref="O106:O112" si="49">L106-I106</f>
        <v>0</v>
      </c>
      <c r="P106" s="140">
        <f t="shared" ref="P106:P112" si="50">N106-K106</f>
        <v>-71.70709051454412</v>
      </c>
      <c r="Q106" s="141">
        <f t="shared" ref="Q106:Q112" si="51">N106/K106</f>
        <v>0.90529252196192289</v>
      </c>
      <c r="R106" s="324"/>
      <c r="S106" s="142">
        <f>S90</f>
        <v>0.70833333333333337</v>
      </c>
      <c r="T106" s="143">
        <f>INDEX(T90:T105,COUNTA(T90:T105))</f>
        <v>0.88834490740740757</v>
      </c>
      <c r="U106" s="144"/>
      <c r="V106" s="166"/>
      <c r="W106" s="99"/>
      <c r="X106" s="69"/>
      <c r="Y106" s="354"/>
      <c r="Z106" s="355"/>
      <c r="AA106" s="168">
        <f t="shared" ref="AA106:AA112" si="52">M106-J106</f>
        <v>-301.16978016108533</v>
      </c>
      <c r="AB106" s="141">
        <f t="shared" ref="AB106:AB112" si="53">M106/J106</f>
        <v>0.90529252196192289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152</v>
      </c>
      <c r="D107" s="321"/>
      <c r="E107" s="147">
        <v>14.03</v>
      </c>
      <c r="F107" s="97">
        <v>313</v>
      </c>
      <c r="G107" s="148">
        <f t="shared" ref="G107:G112" si="54">E107*F107</f>
        <v>4391.3899999999994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2" si="55">F107/V107*60</f>
        <v>2718.3250361065088</v>
      </c>
      <c r="N107" s="152">
        <f t="shared" si="48"/>
        <v>906.10834536883624</v>
      </c>
      <c r="O107" s="154">
        <f t="shared" si="49"/>
        <v>0</v>
      </c>
      <c r="P107" s="155">
        <f t="shared" si="50"/>
        <v>-93.89165463116376</v>
      </c>
      <c r="Q107" s="156">
        <f t="shared" si="51"/>
        <v>0.90610834536883622</v>
      </c>
      <c r="R107" s="322">
        <f>Q123</f>
        <v>0.89182121266723891</v>
      </c>
      <c r="S107" s="157">
        <v>0.8006944444444446</v>
      </c>
      <c r="T107" s="158">
        <v>0.80548611111111124</v>
      </c>
      <c r="U107" s="159"/>
      <c r="V107" s="160">
        <v>6.9086660905344965</v>
      </c>
      <c r="W107" s="161"/>
      <c r="X107" s="162"/>
      <c r="Y107" s="325"/>
      <c r="Z107" s="326"/>
      <c r="AA107" s="115">
        <f t="shared" si="52"/>
        <v>-281.67496389349117</v>
      </c>
      <c r="AB107" s="156">
        <f t="shared" si="53"/>
        <v>0.90610834536883633</v>
      </c>
      <c r="AC107" s="327">
        <f>AB123</f>
        <v>0.89182121266723902</v>
      </c>
    </row>
    <row r="108" spans="1:29" ht="15.75" customHeight="1">
      <c r="A108" s="318"/>
      <c r="B108" s="100" t="s">
        <v>120</v>
      </c>
      <c r="C108" s="330" t="s">
        <v>157</v>
      </c>
      <c r="D108" s="331"/>
      <c r="E108" s="101">
        <v>16.66</v>
      </c>
      <c r="F108" s="102">
        <v>257</v>
      </c>
      <c r="G108" s="103">
        <f t="shared" si="54"/>
        <v>4281.62</v>
      </c>
      <c r="H108" s="26">
        <v>3</v>
      </c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 t="shared" si="55"/>
        <v>3192.0678973714544</v>
      </c>
      <c r="N108" s="106">
        <f t="shared" si="48"/>
        <v>638.41357947429083</v>
      </c>
      <c r="O108" s="108">
        <f t="shared" si="49"/>
        <v>0</v>
      </c>
      <c r="P108" s="109">
        <f t="shared" si="50"/>
        <v>-81.586420525709173</v>
      </c>
      <c r="Q108" s="110">
        <f t="shared" si="51"/>
        <v>0.88668552704762615</v>
      </c>
      <c r="R108" s="323"/>
      <c r="S108" s="47">
        <v>0.81527777777777788</v>
      </c>
      <c r="T108" s="48">
        <v>0.81862268518518533</v>
      </c>
      <c r="U108" s="111">
        <v>15</v>
      </c>
      <c r="V108" s="112">
        <v>4.8307243128185897</v>
      </c>
      <c r="W108" s="113"/>
      <c r="X108" s="116"/>
      <c r="Y108" s="332"/>
      <c r="Z108" s="333"/>
      <c r="AA108" s="117">
        <f t="shared" si="52"/>
        <v>-407.93210262854564</v>
      </c>
      <c r="AB108" s="110">
        <f t="shared" si="53"/>
        <v>0.88668552704762627</v>
      </c>
      <c r="AC108" s="328"/>
    </row>
    <row r="109" spans="1:29" ht="15.75" customHeight="1">
      <c r="A109" s="318"/>
      <c r="B109" s="100" t="s">
        <v>120</v>
      </c>
      <c r="C109" s="330" t="s">
        <v>153</v>
      </c>
      <c r="D109" s="331"/>
      <c r="E109" s="101">
        <v>14.28</v>
      </c>
      <c r="F109" s="102">
        <v>2917</v>
      </c>
      <c r="G109" s="103">
        <f t="shared" si="54"/>
        <v>41654.759999999995</v>
      </c>
      <c r="H109" s="26">
        <v>2</v>
      </c>
      <c r="I109" s="104">
        <v>3</v>
      </c>
      <c r="J109" s="105">
        <v>3600</v>
      </c>
      <c r="K109" s="106">
        <f t="shared" si="44"/>
        <v>1200</v>
      </c>
      <c r="L109" s="107">
        <v>3</v>
      </c>
      <c r="M109" s="105">
        <f t="shared" si="55"/>
        <v>3187.7695796706116</v>
      </c>
      <c r="N109" s="106">
        <f t="shared" si="48"/>
        <v>1062.5898598902038</v>
      </c>
      <c r="O109" s="108">
        <f t="shared" si="49"/>
        <v>0</v>
      </c>
      <c r="P109" s="109">
        <f t="shared" si="50"/>
        <v>-137.4101401097962</v>
      </c>
      <c r="Q109" s="110">
        <f t="shared" si="51"/>
        <v>0.88549154990850321</v>
      </c>
      <c r="R109" s="323"/>
      <c r="S109" s="47">
        <v>0.82847222222222228</v>
      </c>
      <c r="T109" s="48">
        <v>0.86659722222222224</v>
      </c>
      <c r="U109" s="111">
        <v>15</v>
      </c>
      <c r="V109" s="112">
        <v>54.903591876952603</v>
      </c>
      <c r="W109" s="113"/>
      <c r="X109" s="116"/>
      <c r="Y109" s="332"/>
      <c r="Z109" s="333"/>
      <c r="AA109" s="117">
        <f t="shared" si="52"/>
        <v>-412.23042032938838</v>
      </c>
      <c r="AB109" s="110">
        <f t="shared" si="53"/>
        <v>0.88549154990850321</v>
      </c>
      <c r="AC109" s="328"/>
    </row>
    <row r="110" spans="1:29" ht="15.75" customHeight="1">
      <c r="A110" s="318"/>
      <c r="B110" s="100" t="s">
        <v>120</v>
      </c>
      <c r="C110" s="330" t="s">
        <v>157</v>
      </c>
      <c r="D110" s="331"/>
      <c r="E110" s="101">
        <v>16.66</v>
      </c>
      <c r="F110" s="102">
        <v>2216</v>
      </c>
      <c r="G110" s="103">
        <f t="shared" si="54"/>
        <v>36918.559999999998</v>
      </c>
      <c r="H110" s="26"/>
      <c r="I110" s="104">
        <v>5</v>
      </c>
      <c r="J110" s="105">
        <v>3600</v>
      </c>
      <c r="K110" s="106">
        <f t="shared" si="44"/>
        <v>720</v>
      </c>
      <c r="L110" s="107">
        <v>5</v>
      </c>
      <c r="M110" s="105">
        <f t="shared" si="55"/>
        <v>3192.0678973714539</v>
      </c>
      <c r="N110" s="106">
        <f t="shared" si="48"/>
        <v>638.41357947429083</v>
      </c>
      <c r="O110" s="108">
        <f t="shared" si="49"/>
        <v>0</v>
      </c>
      <c r="P110" s="109">
        <f t="shared" si="50"/>
        <v>-81.586420525709173</v>
      </c>
      <c r="Q110" s="110">
        <f t="shared" si="51"/>
        <v>0.88668552704762615</v>
      </c>
      <c r="R110" s="323"/>
      <c r="S110" s="47">
        <v>0.87638888888888888</v>
      </c>
      <c r="T110" s="48">
        <v>0.90531249999999996</v>
      </c>
      <c r="U110" s="111">
        <v>15</v>
      </c>
      <c r="V110" s="112">
        <v>41.653249327649789</v>
      </c>
      <c r="W110" s="113"/>
      <c r="X110" s="116"/>
      <c r="Y110" s="332"/>
      <c r="Z110" s="333"/>
      <c r="AA110" s="117">
        <f t="shared" si="52"/>
        <v>-407.93210262854609</v>
      </c>
      <c r="AB110" s="110">
        <f t="shared" si="53"/>
        <v>0.88668552704762604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8213</v>
      </c>
      <c r="G111" s="103">
        <f t="shared" si="54"/>
        <v>115228.39</v>
      </c>
      <c r="H111" s="13"/>
      <c r="I111" s="104">
        <v>3</v>
      </c>
      <c r="J111" s="105">
        <v>3000</v>
      </c>
      <c r="K111" s="106">
        <f t="shared" si="44"/>
        <v>1000</v>
      </c>
      <c r="L111" s="107">
        <v>3</v>
      </c>
      <c r="M111" s="105">
        <f t="shared" si="55"/>
        <v>2718.3250361065088</v>
      </c>
      <c r="N111" s="106">
        <f t="shared" si="48"/>
        <v>906.10834536883624</v>
      </c>
      <c r="O111" s="108">
        <f t="shared" si="49"/>
        <v>0</v>
      </c>
      <c r="P111" s="109">
        <f t="shared" si="50"/>
        <v>-93.89165463116376</v>
      </c>
      <c r="Q111" s="110">
        <f t="shared" si="51"/>
        <v>0.90610834536883622</v>
      </c>
      <c r="R111" s="323"/>
      <c r="S111" s="47">
        <v>0.91527777777777775</v>
      </c>
      <c r="T111" s="48">
        <v>1.0411574074074075</v>
      </c>
      <c r="U111" s="111">
        <v>15</v>
      </c>
      <c r="V111" s="112">
        <v>181.28074952575022</v>
      </c>
      <c r="W111" s="113"/>
      <c r="X111" s="116"/>
      <c r="Y111" s="332"/>
      <c r="Z111" s="333"/>
      <c r="AA111" s="117">
        <f t="shared" si="52"/>
        <v>-281.67496389349117</v>
      </c>
      <c r="AB111" s="110">
        <f t="shared" si="53"/>
        <v>0.90610834536883633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8068</v>
      </c>
      <c r="G112" s="121">
        <f t="shared" si="54"/>
        <v>115211.04</v>
      </c>
      <c r="H112" s="122"/>
      <c r="I112" s="104">
        <v>3</v>
      </c>
      <c r="J112" s="105">
        <v>3600</v>
      </c>
      <c r="K112" s="106">
        <f t="shared" si="44"/>
        <v>1200</v>
      </c>
      <c r="L112" s="107">
        <v>3</v>
      </c>
      <c r="M112" s="105">
        <f t="shared" si="55"/>
        <v>3184.5972917851377</v>
      </c>
      <c r="N112" s="106">
        <f t="shared" si="48"/>
        <v>1061.532430595046</v>
      </c>
      <c r="O112" s="108">
        <f t="shared" si="49"/>
        <v>0</v>
      </c>
      <c r="P112" s="109">
        <f t="shared" si="50"/>
        <v>-138.46756940495402</v>
      </c>
      <c r="Q112" s="110">
        <f t="shared" si="51"/>
        <v>0.88461035882920502</v>
      </c>
      <c r="R112" s="323"/>
      <c r="S112" s="47">
        <v>1.0513888888888889</v>
      </c>
      <c r="T112" s="120">
        <v>1.1569444444444446</v>
      </c>
      <c r="U112" s="111">
        <v>14.733333333333292</v>
      </c>
      <c r="V112" s="112">
        <v>152.00666070046401</v>
      </c>
      <c r="W112" s="113"/>
      <c r="X112" s="116"/>
      <c r="Y112" s="332"/>
      <c r="Z112" s="333"/>
      <c r="AA112" s="117">
        <f t="shared" si="52"/>
        <v>-415.40270821486229</v>
      </c>
      <c r="AB112" s="110">
        <f t="shared" si="53"/>
        <v>0.88461035882920491</v>
      </c>
      <c r="AC112" s="328"/>
    </row>
    <row r="113" spans="1:29" ht="15.75" customHeight="1">
      <c r="A113" s="318"/>
      <c r="B113" s="100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47"/>
      <c r="T113" s="120"/>
      <c r="U113" s="111"/>
      <c r="V113" s="112"/>
      <c r="W113" s="113"/>
      <c r="X113" s="116"/>
      <c r="Y113" s="332"/>
      <c r="Z113" s="333"/>
      <c r="AA113" s="117"/>
      <c r="AB113" s="110"/>
      <c r="AC113" s="328"/>
    </row>
    <row r="114" spans="1:29" ht="15.75" customHeight="1">
      <c r="A114" s="318"/>
      <c r="B114" s="100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47"/>
      <c r="T114" s="120"/>
      <c r="U114" s="111"/>
      <c r="V114" s="112"/>
      <c r="W114" s="113"/>
      <c r="X114" s="116"/>
      <c r="Y114" s="332"/>
      <c r="Z114" s="333"/>
      <c r="AA114" s="117"/>
      <c r="AB114" s="110"/>
      <c r="AC114" s="328"/>
    </row>
    <row r="115" spans="1:29" ht="15.75" customHeight="1">
      <c r="A115" s="318"/>
      <c r="B115" s="100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47"/>
      <c r="T115" s="120"/>
      <c r="U115" s="111"/>
      <c r="V115" s="112"/>
      <c r="W115" s="113"/>
      <c r="X115" s="116"/>
      <c r="Y115" s="332"/>
      <c r="Z115" s="333"/>
      <c r="AA115" s="117"/>
      <c r="AB115" s="110"/>
      <c r="AC115" s="328"/>
    </row>
    <row r="116" spans="1:29" ht="15.75" customHeight="1">
      <c r="A116" s="318"/>
      <c r="B116" s="100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47"/>
      <c r="T116" s="120"/>
      <c r="U116" s="111"/>
      <c r="V116" s="112"/>
      <c r="W116" s="113"/>
      <c r="X116" s="116"/>
      <c r="Y116" s="332"/>
      <c r="Z116" s="333"/>
      <c r="AA116" s="117"/>
      <c r="AB116" s="110"/>
      <c r="AC116" s="328"/>
    </row>
    <row r="117" spans="1:29" ht="15.75" customHeight="1">
      <c r="A117" s="318"/>
      <c r="B117" s="100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47"/>
      <c r="T117" s="120"/>
      <c r="U117" s="111"/>
      <c r="V117" s="112"/>
      <c r="W117" s="126"/>
      <c r="X117" s="127"/>
      <c r="Y117" s="332"/>
      <c r="Z117" s="333"/>
      <c r="AA117" s="117"/>
      <c r="AB117" s="110"/>
      <c r="AC117" s="328"/>
    </row>
    <row r="118" spans="1:29" ht="15.75" customHeight="1">
      <c r="A118" s="318"/>
      <c r="B118" s="100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47"/>
      <c r="T118" s="120"/>
      <c r="U118" s="111"/>
      <c r="V118" s="112"/>
      <c r="W118" s="126"/>
      <c r="X118" s="127"/>
      <c r="Y118" s="332"/>
      <c r="Z118" s="333"/>
      <c r="AA118" s="117"/>
      <c r="AB118" s="110"/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56">AVERAGE(I107:I122)</f>
        <v>3.6666666666666665</v>
      </c>
      <c r="J123" s="137">
        <f t="shared" si="56"/>
        <v>3400</v>
      </c>
      <c r="K123" s="138">
        <f t="shared" ref="K123" si="57">J123/I123</f>
        <v>927.27272727272737</v>
      </c>
      <c r="L123" s="136">
        <f t="shared" ref="L123:M123" si="58">AVERAGE(L107:L122)</f>
        <v>3.6666666666666665</v>
      </c>
      <c r="M123" s="137">
        <f t="shared" si="58"/>
        <v>3032.1921230686125</v>
      </c>
      <c r="N123" s="138">
        <f t="shared" ref="N123:N138" si="59">M123/L123</f>
        <v>826.96148810962165</v>
      </c>
      <c r="O123" s="139">
        <f t="shared" ref="O123:O138" si="60">L123-I123</f>
        <v>0</v>
      </c>
      <c r="P123" s="140">
        <f t="shared" ref="P123:P138" si="61">N123-K123</f>
        <v>-100.31123916310571</v>
      </c>
      <c r="Q123" s="141">
        <f t="shared" ref="Q123:Q138" si="62">N123/K123</f>
        <v>0.89182121266723891</v>
      </c>
      <c r="R123" s="324"/>
      <c r="S123" s="142">
        <f>S107</f>
        <v>0.8006944444444446</v>
      </c>
      <c r="T123" s="143">
        <f>INDEX(T107:T122,COUNTA(T107:T122))</f>
        <v>1.1569444444444446</v>
      </c>
      <c r="U123" s="144"/>
      <c r="V123" s="166"/>
      <c r="W123" s="99"/>
      <c r="X123" s="69"/>
      <c r="Y123" s="354"/>
      <c r="Z123" s="355"/>
      <c r="AA123" s="168">
        <f t="shared" ref="AA123:AA138" si="63">M123-J123</f>
        <v>-367.80787693138745</v>
      </c>
      <c r="AB123" s="141">
        <f t="shared" ref="AB123:AB138" si="64">M123/J123</f>
        <v>0.89182121266723902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160</v>
      </c>
      <c r="D124" s="321"/>
      <c r="E124" s="147">
        <v>18.18</v>
      </c>
      <c r="F124" s="97">
        <v>398</v>
      </c>
      <c r="G124" s="148">
        <f t="shared" ref="G124:G138" si="65">E124*F124</f>
        <v>7235.64</v>
      </c>
      <c r="H124" s="149">
        <v>2</v>
      </c>
      <c r="I124" s="150">
        <v>3</v>
      </c>
      <c r="J124" s="151">
        <v>3600</v>
      </c>
      <c r="K124" s="152">
        <f>J124/I124</f>
        <v>1200</v>
      </c>
      <c r="L124" s="153">
        <v>3</v>
      </c>
      <c r="M124" s="151">
        <f t="shared" ref="M124:M138" si="66">F124/V124*60</f>
        <v>3196.3160598015224</v>
      </c>
      <c r="N124" s="152">
        <f t="shared" si="59"/>
        <v>1065.4386866005075</v>
      </c>
      <c r="O124" s="154">
        <f t="shared" si="60"/>
        <v>0</v>
      </c>
      <c r="P124" s="155">
        <f t="shared" si="61"/>
        <v>-134.56131339949252</v>
      </c>
      <c r="Q124" s="156">
        <f t="shared" si="62"/>
        <v>0.88786557216708961</v>
      </c>
      <c r="R124" s="322">
        <f>Q140</f>
        <v>0.88900429687324123</v>
      </c>
      <c r="S124" s="157">
        <v>0.70833333333333337</v>
      </c>
      <c r="T124" s="158">
        <v>0.71351851851851855</v>
      </c>
      <c r="U124" s="159"/>
      <c r="V124" s="160">
        <v>7.4711009653666247</v>
      </c>
      <c r="W124" s="158"/>
      <c r="X124" s="169"/>
      <c r="Y124" s="325"/>
      <c r="Z124" s="326"/>
      <c r="AA124" s="171">
        <f t="shared" si="63"/>
        <v>-403.68394019847756</v>
      </c>
      <c r="AB124" s="156">
        <f t="shared" si="64"/>
        <v>0.88786557216708961</v>
      </c>
      <c r="AC124" s="327">
        <f>AB140</f>
        <v>0.88900429687324123</v>
      </c>
    </row>
    <row r="125" spans="1:29" ht="15.75" customHeight="1">
      <c r="A125" s="357"/>
      <c r="B125" s="100" t="s">
        <v>120</v>
      </c>
      <c r="C125" s="330" t="s">
        <v>161</v>
      </c>
      <c r="D125" s="331"/>
      <c r="E125" s="101">
        <v>16.7</v>
      </c>
      <c r="F125" s="102">
        <v>558</v>
      </c>
      <c r="G125" s="103">
        <f t="shared" si="65"/>
        <v>9318.6</v>
      </c>
      <c r="H125" s="26">
        <v>2</v>
      </c>
      <c r="I125" s="104">
        <v>3</v>
      </c>
      <c r="J125" s="105">
        <v>3600</v>
      </c>
      <c r="K125" s="106">
        <f t="shared" si="44"/>
        <v>1200</v>
      </c>
      <c r="L125" s="107">
        <v>3</v>
      </c>
      <c r="M125" s="105">
        <f t="shared" si="66"/>
        <v>3192.2023507222007</v>
      </c>
      <c r="N125" s="106">
        <f t="shared" si="59"/>
        <v>1064.0674502407335</v>
      </c>
      <c r="O125" s="108">
        <f t="shared" si="60"/>
        <v>0</v>
      </c>
      <c r="P125" s="109">
        <f t="shared" si="61"/>
        <v>-135.93254975926652</v>
      </c>
      <c r="Q125" s="110">
        <f t="shared" si="62"/>
        <v>0.88672287520061122</v>
      </c>
      <c r="R125" s="323"/>
      <c r="S125" s="47">
        <v>0.72361111111111109</v>
      </c>
      <c r="T125" s="48">
        <v>0.73089120370370364</v>
      </c>
      <c r="U125" s="111">
        <v>14.53333333333326</v>
      </c>
      <c r="V125" s="112">
        <v>10.488056934243382</v>
      </c>
      <c r="W125" s="113"/>
      <c r="X125" s="13"/>
      <c r="Y125" s="332"/>
      <c r="Z125" s="333"/>
      <c r="AA125" s="172">
        <f t="shared" si="63"/>
        <v>-407.79764927779934</v>
      </c>
      <c r="AB125" s="110">
        <f t="shared" si="64"/>
        <v>0.88672287520061133</v>
      </c>
      <c r="AC125" s="328"/>
    </row>
    <row r="126" spans="1:29" ht="15.75" customHeight="1">
      <c r="A126" s="357"/>
      <c r="B126" s="100" t="s">
        <v>120</v>
      </c>
      <c r="C126" s="330" t="s">
        <v>154</v>
      </c>
      <c r="D126" s="331"/>
      <c r="E126" s="101">
        <v>25.03</v>
      </c>
      <c r="F126" s="102">
        <v>621</v>
      </c>
      <c r="G126" s="103">
        <f t="shared" si="65"/>
        <v>15543.630000000001</v>
      </c>
      <c r="H126" s="26">
        <v>2</v>
      </c>
      <c r="I126" s="104">
        <v>5</v>
      </c>
      <c r="J126" s="105">
        <v>3600</v>
      </c>
      <c r="K126" s="106">
        <f t="shared" si="44"/>
        <v>720</v>
      </c>
      <c r="L126" s="107">
        <v>5</v>
      </c>
      <c r="M126" s="105">
        <f t="shared" si="66"/>
        <v>3196.4690736793482</v>
      </c>
      <c r="N126" s="106">
        <f t="shared" si="59"/>
        <v>639.29381473586966</v>
      </c>
      <c r="O126" s="108">
        <f t="shared" si="60"/>
        <v>0</v>
      </c>
      <c r="P126" s="109">
        <f t="shared" si="61"/>
        <v>-80.70618526413034</v>
      </c>
      <c r="Q126" s="110">
        <f t="shared" si="62"/>
        <v>0.88790807602204125</v>
      </c>
      <c r="R126" s="323"/>
      <c r="S126" s="47">
        <v>0.74097222222222214</v>
      </c>
      <c r="T126" s="48">
        <v>0.74906249999999996</v>
      </c>
      <c r="U126" s="111">
        <v>14.516666666666644</v>
      </c>
      <c r="V126" s="112">
        <v>11.656612074494832</v>
      </c>
      <c r="W126" s="113"/>
      <c r="X126" s="13"/>
      <c r="Y126" s="332"/>
      <c r="Z126" s="333"/>
      <c r="AA126" s="172">
        <f t="shared" si="63"/>
        <v>-403.53092632065182</v>
      </c>
      <c r="AB126" s="110">
        <f t="shared" si="64"/>
        <v>0.88790807602204114</v>
      </c>
      <c r="AC126" s="328"/>
    </row>
    <row r="127" spans="1:29" ht="15.75" customHeight="1">
      <c r="A127" s="357"/>
      <c r="B127" s="100" t="s">
        <v>120</v>
      </c>
      <c r="C127" s="330" t="s">
        <v>155</v>
      </c>
      <c r="D127" s="331"/>
      <c r="E127" s="101">
        <v>18.18</v>
      </c>
      <c r="F127" s="102">
        <v>630</v>
      </c>
      <c r="G127" s="103">
        <f t="shared" si="65"/>
        <v>11453.4</v>
      </c>
      <c r="H127" s="26">
        <v>2</v>
      </c>
      <c r="I127" s="104">
        <v>3</v>
      </c>
      <c r="J127" s="105">
        <v>3000</v>
      </c>
      <c r="K127" s="106">
        <f t="shared" si="44"/>
        <v>1000</v>
      </c>
      <c r="L127" s="107">
        <v>3</v>
      </c>
      <c r="M127" s="105">
        <f t="shared" si="66"/>
        <v>2717.9368211627211</v>
      </c>
      <c r="N127" s="106">
        <f t="shared" si="59"/>
        <v>905.97894038757374</v>
      </c>
      <c r="O127" s="108">
        <f t="shared" si="60"/>
        <v>0</v>
      </c>
      <c r="P127" s="109">
        <f t="shared" si="61"/>
        <v>-94.021059612426257</v>
      </c>
      <c r="Q127" s="110">
        <f t="shared" si="62"/>
        <v>0.90597894038757376</v>
      </c>
      <c r="R127" s="323"/>
      <c r="S127" s="47">
        <v>0.75902777777777763</v>
      </c>
      <c r="T127" s="48">
        <v>0.76868055555555537</v>
      </c>
      <c r="U127" s="111">
        <v>15</v>
      </c>
      <c r="V127" s="112">
        <v>13.907608045071971</v>
      </c>
      <c r="W127" s="113"/>
      <c r="X127" s="13"/>
      <c r="Y127" s="332"/>
      <c r="Z127" s="333"/>
      <c r="AA127" s="172">
        <f t="shared" si="63"/>
        <v>-282.06317883727888</v>
      </c>
      <c r="AB127" s="110">
        <f t="shared" si="64"/>
        <v>0.90597894038757365</v>
      </c>
      <c r="AC127" s="328"/>
    </row>
    <row r="128" spans="1:29" ht="15.75" customHeight="1">
      <c r="A128" s="358"/>
      <c r="B128" s="100" t="s">
        <v>120</v>
      </c>
      <c r="C128" s="330" t="s">
        <v>158</v>
      </c>
      <c r="D128" s="331"/>
      <c r="E128" s="101">
        <v>30</v>
      </c>
      <c r="F128" s="102">
        <v>820</v>
      </c>
      <c r="G128" s="103">
        <f t="shared" si="65"/>
        <v>24600</v>
      </c>
      <c r="H128" s="26">
        <v>2</v>
      </c>
      <c r="I128" s="104">
        <v>4</v>
      </c>
      <c r="J128" s="105">
        <v>3600</v>
      </c>
      <c r="K128" s="106">
        <f t="shared" si="44"/>
        <v>900</v>
      </c>
      <c r="L128" s="107">
        <v>4</v>
      </c>
      <c r="M128" s="105">
        <f t="shared" si="66"/>
        <v>3191.0399999999972</v>
      </c>
      <c r="N128" s="106">
        <f t="shared" si="59"/>
        <v>797.75999999999931</v>
      </c>
      <c r="O128" s="108">
        <f t="shared" si="60"/>
        <v>0</v>
      </c>
      <c r="P128" s="109">
        <f t="shared" si="61"/>
        <v>-102.24000000000069</v>
      </c>
      <c r="Q128" s="110">
        <f t="shared" si="62"/>
        <v>0.88639999999999919</v>
      </c>
      <c r="R128" s="323"/>
      <c r="S128" s="47">
        <v>0.77847222222222201</v>
      </c>
      <c r="T128" s="48">
        <v>0.7891782407407405</v>
      </c>
      <c r="U128" s="111">
        <v>15</v>
      </c>
      <c r="V128" s="112">
        <v>15.4181708784597</v>
      </c>
      <c r="W128" s="113"/>
      <c r="X128" s="116"/>
      <c r="Y128" s="332"/>
      <c r="Z128" s="333"/>
      <c r="AA128" s="172">
        <f t="shared" si="63"/>
        <v>-408.96000000000276</v>
      </c>
      <c r="AB128" s="110">
        <f t="shared" si="64"/>
        <v>0.88639999999999919</v>
      </c>
      <c r="AC128" s="328"/>
    </row>
    <row r="129" spans="1:29" ht="15.75" customHeight="1">
      <c r="A129" s="358"/>
      <c r="B129" s="100" t="s">
        <v>120</v>
      </c>
      <c r="C129" s="330" t="s">
        <v>159</v>
      </c>
      <c r="D129" s="331"/>
      <c r="E129" s="101">
        <v>24.82</v>
      </c>
      <c r="F129" s="102">
        <v>839</v>
      </c>
      <c r="G129" s="121">
        <f t="shared" si="65"/>
        <v>20823.98</v>
      </c>
      <c r="H129" s="26">
        <v>2</v>
      </c>
      <c r="I129" s="104">
        <v>5</v>
      </c>
      <c r="J129" s="105">
        <v>3600</v>
      </c>
      <c r="K129" s="106">
        <f t="shared" si="44"/>
        <v>720</v>
      </c>
      <c r="L129" s="107">
        <v>5</v>
      </c>
      <c r="M129" s="105">
        <f t="shared" si="66"/>
        <v>3187.9517796373843</v>
      </c>
      <c r="N129" s="106">
        <f t="shared" si="59"/>
        <v>637.59035592747682</v>
      </c>
      <c r="O129" s="108">
        <f t="shared" si="60"/>
        <v>0</v>
      </c>
      <c r="P129" s="109">
        <f t="shared" si="61"/>
        <v>-82.409644072523179</v>
      </c>
      <c r="Q129" s="110">
        <f t="shared" si="62"/>
        <v>0.88554216101038452</v>
      </c>
      <c r="R129" s="323"/>
      <c r="S129" s="47">
        <v>0.79930555555555527</v>
      </c>
      <c r="T129" s="120">
        <v>0.81026620370370339</v>
      </c>
      <c r="U129" s="111">
        <v>14.583333333333268</v>
      </c>
      <c r="V129" s="112">
        <v>15.790703084513392</v>
      </c>
      <c r="W129" s="113"/>
      <c r="X129" s="50"/>
      <c r="Y129" s="332"/>
      <c r="Z129" s="333"/>
      <c r="AA129" s="172">
        <f t="shared" si="63"/>
        <v>-412.04822036261567</v>
      </c>
      <c r="AB129" s="110">
        <f t="shared" si="64"/>
        <v>0.88554216101038452</v>
      </c>
      <c r="AC129" s="328"/>
    </row>
    <row r="130" spans="1:29" ht="15.75" customHeight="1">
      <c r="A130" s="358"/>
      <c r="B130" s="100" t="s">
        <v>120</v>
      </c>
      <c r="C130" s="330" t="s">
        <v>162</v>
      </c>
      <c r="D130" s="331"/>
      <c r="E130" s="101">
        <v>18.18</v>
      </c>
      <c r="F130" s="102">
        <v>1068</v>
      </c>
      <c r="G130" s="121">
        <f t="shared" si="65"/>
        <v>19416.239999999998</v>
      </c>
      <c r="H130" s="26">
        <v>2</v>
      </c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6"/>
        <v>3191.7634037646631</v>
      </c>
      <c r="N130" s="106">
        <f t="shared" si="59"/>
        <v>1063.9211345882211</v>
      </c>
      <c r="O130" s="123">
        <f t="shared" si="60"/>
        <v>0</v>
      </c>
      <c r="P130" s="124">
        <f t="shared" si="61"/>
        <v>-136.07886541177891</v>
      </c>
      <c r="Q130" s="125">
        <f t="shared" si="62"/>
        <v>0.8866009454901842</v>
      </c>
      <c r="R130" s="323"/>
      <c r="S130" s="47">
        <v>0.82013888888888853</v>
      </c>
      <c r="T130" s="120">
        <v>0.83407407407407375</v>
      </c>
      <c r="U130" s="111">
        <v>15</v>
      </c>
      <c r="V130" s="112">
        <v>20.076676085833327</v>
      </c>
      <c r="W130" s="113"/>
      <c r="X130" s="116"/>
      <c r="Y130" s="332"/>
      <c r="Z130" s="333"/>
      <c r="AA130" s="172">
        <f t="shared" si="63"/>
        <v>-408.23659623533695</v>
      </c>
      <c r="AB130" s="110">
        <f t="shared" si="64"/>
        <v>0.8866009454901842</v>
      </c>
      <c r="AC130" s="328"/>
    </row>
    <row r="131" spans="1:29" ht="15.75" customHeight="1">
      <c r="A131" s="358"/>
      <c r="B131" s="100" t="s">
        <v>120</v>
      </c>
      <c r="C131" s="330" t="s">
        <v>160</v>
      </c>
      <c r="D131" s="331"/>
      <c r="E131" s="101">
        <v>18.18</v>
      </c>
      <c r="F131" s="102">
        <v>948</v>
      </c>
      <c r="G131" s="121">
        <f t="shared" si="65"/>
        <v>17234.64</v>
      </c>
      <c r="H131" s="26"/>
      <c r="I131" s="104">
        <v>3</v>
      </c>
      <c r="J131" s="105">
        <v>3600</v>
      </c>
      <c r="K131" s="106">
        <f t="shared" si="44"/>
        <v>1200</v>
      </c>
      <c r="L131" s="118">
        <v>3</v>
      </c>
      <c r="M131" s="105">
        <f t="shared" si="66"/>
        <v>3196.3160598015224</v>
      </c>
      <c r="N131" s="106">
        <f t="shared" si="59"/>
        <v>1065.4386866005075</v>
      </c>
      <c r="O131" s="123">
        <f t="shared" si="60"/>
        <v>0</v>
      </c>
      <c r="P131" s="124">
        <f t="shared" si="61"/>
        <v>-134.56131339949252</v>
      </c>
      <c r="Q131" s="125">
        <f t="shared" si="62"/>
        <v>0.88786557216708961</v>
      </c>
      <c r="R131" s="323"/>
      <c r="S131" s="47">
        <v>0.844444444444444</v>
      </c>
      <c r="T131" s="120">
        <v>0.856793981481481</v>
      </c>
      <c r="U131" s="111">
        <v>14.933333333333163</v>
      </c>
      <c r="V131" s="112">
        <v>17.795486721526533</v>
      </c>
      <c r="W131" s="113"/>
      <c r="X131" s="116"/>
      <c r="Y131" s="332"/>
      <c r="Z131" s="333"/>
      <c r="AA131" s="172">
        <f t="shared" si="63"/>
        <v>-403.68394019847756</v>
      </c>
      <c r="AB131" s="110">
        <f t="shared" si="64"/>
        <v>0.88786557216708961</v>
      </c>
      <c r="AC131" s="328"/>
    </row>
    <row r="132" spans="1:29" ht="15.75" customHeight="1">
      <c r="A132" s="358"/>
      <c r="B132" s="100" t="s">
        <v>120</v>
      </c>
      <c r="C132" s="330" t="s">
        <v>161</v>
      </c>
      <c r="D132" s="331"/>
      <c r="E132" s="101">
        <v>16.7</v>
      </c>
      <c r="F132" s="102">
        <v>1283</v>
      </c>
      <c r="G132" s="121">
        <f t="shared" si="65"/>
        <v>21426.1</v>
      </c>
      <c r="H132" s="26"/>
      <c r="I132" s="104">
        <v>3</v>
      </c>
      <c r="J132" s="105">
        <v>3600</v>
      </c>
      <c r="K132" s="106">
        <f t="shared" si="44"/>
        <v>1200</v>
      </c>
      <c r="L132" s="118">
        <v>3</v>
      </c>
      <c r="M132" s="105">
        <f t="shared" si="66"/>
        <v>3192.2023507222007</v>
      </c>
      <c r="N132" s="106">
        <f t="shared" si="59"/>
        <v>1064.0674502407335</v>
      </c>
      <c r="O132" s="123">
        <f t="shared" si="60"/>
        <v>0</v>
      </c>
      <c r="P132" s="124">
        <f t="shared" si="61"/>
        <v>-135.93254975926652</v>
      </c>
      <c r="Q132" s="125">
        <f t="shared" si="62"/>
        <v>0.88672287520061122</v>
      </c>
      <c r="R132" s="323"/>
      <c r="S132" s="47">
        <v>0.86666666666666614</v>
      </c>
      <c r="T132" s="120">
        <v>0.8834027777777772</v>
      </c>
      <c r="U132" s="111">
        <v>15</v>
      </c>
      <c r="V132" s="112">
        <v>24.115012628376807</v>
      </c>
      <c r="W132" s="126"/>
      <c r="X132" s="127"/>
      <c r="Y132" s="332"/>
      <c r="Z132" s="333"/>
      <c r="AA132" s="172">
        <f t="shared" si="63"/>
        <v>-407.79764927779934</v>
      </c>
      <c r="AB132" s="110">
        <f t="shared" si="64"/>
        <v>0.88672287520061133</v>
      </c>
      <c r="AC132" s="328"/>
    </row>
    <row r="133" spans="1:29" ht="15.75" customHeight="1">
      <c r="A133" s="358"/>
      <c r="B133" s="100" t="s">
        <v>120</v>
      </c>
      <c r="C133" s="330" t="s">
        <v>154</v>
      </c>
      <c r="D133" s="331"/>
      <c r="E133" s="101">
        <v>25.03</v>
      </c>
      <c r="F133" s="102">
        <v>1320</v>
      </c>
      <c r="G133" s="121">
        <f t="shared" si="65"/>
        <v>33039.599999999999</v>
      </c>
      <c r="H133" s="26"/>
      <c r="I133" s="104">
        <v>5</v>
      </c>
      <c r="J133" s="105">
        <v>3600</v>
      </c>
      <c r="K133" s="106">
        <f t="shared" si="44"/>
        <v>720</v>
      </c>
      <c r="L133" s="118">
        <v>5</v>
      </c>
      <c r="M133" s="105">
        <f t="shared" si="66"/>
        <v>3196.4690736793477</v>
      </c>
      <c r="N133" s="106">
        <f t="shared" si="59"/>
        <v>639.29381473586955</v>
      </c>
      <c r="O133" s="123">
        <f t="shared" si="60"/>
        <v>0</v>
      </c>
      <c r="P133" s="124">
        <f t="shared" si="61"/>
        <v>-80.706185264130454</v>
      </c>
      <c r="Q133" s="125">
        <f t="shared" si="62"/>
        <v>0.88790807602204103</v>
      </c>
      <c r="R133" s="323"/>
      <c r="S133" s="47">
        <v>0.89374999999999949</v>
      </c>
      <c r="T133" s="120">
        <v>0.91094907407407355</v>
      </c>
      <c r="U133" s="111">
        <v>14.900000000000091</v>
      </c>
      <c r="V133" s="112">
        <v>24.777339675254719</v>
      </c>
      <c r="W133" s="126"/>
      <c r="X133" s="127"/>
      <c r="Y133" s="332"/>
      <c r="Z133" s="333"/>
      <c r="AA133" s="172">
        <f t="shared" si="63"/>
        <v>-403.53092632065227</v>
      </c>
      <c r="AB133" s="110">
        <f t="shared" si="64"/>
        <v>0.88790807602204103</v>
      </c>
      <c r="AC133" s="328"/>
    </row>
    <row r="134" spans="1:29" ht="15.75" customHeight="1">
      <c r="A134" s="358"/>
      <c r="B134" s="100" t="s">
        <v>120</v>
      </c>
      <c r="C134" s="330" t="s">
        <v>155</v>
      </c>
      <c r="D134" s="331"/>
      <c r="E134" s="101">
        <v>18.18</v>
      </c>
      <c r="F134" s="102">
        <v>1452</v>
      </c>
      <c r="G134" s="121">
        <f t="shared" si="65"/>
        <v>26397.360000000001</v>
      </c>
      <c r="H134" s="62"/>
      <c r="I134" s="104">
        <v>3</v>
      </c>
      <c r="J134" s="105">
        <v>3000</v>
      </c>
      <c r="K134" s="106">
        <f t="shared" si="44"/>
        <v>1000</v>
      </c>
      <c r="L134" s="118">
        <v>3</v>
      </c>
      <c r="M134" s="105">
        <f t="shared" si="66"/>
        <v>2717.9368211627211</v>
      </c>
      <c r="N134" s="106">
        <f t="shared" si="59"/>
        <v>905.97894038757374</v>
      </c>
      <c r="O134" s="123">
        <f t="shared" si="60"/>
        <v>0</v>
      </c>
      <c r="P134" s="124">
        <f t="shared" si="61"/>
        <v>-94.021059612426257</v>
      </c>
      <c r="Q134" s="125">
        <f t="shared" si="62"/>
        <v>0.90597894038757376</v>
      </c>
      <c r="R134" s="323"/>
      <c r="S134" s="47">
        <v>0.92083333333333284</v>
      </c>
      <c r="T134" s="120">
        <v>0.94309027777777732</v>
      </c>
      <c r="U134" s="111">
        <v>15</v>
      </c>
      <c r="V134" s="112">
        <v>32.053725208642064</v>
      </c>
      <c r="W134" s="126"/>
      <c r="X134" s="127"/>
      <c r="Y134" s="332"/>
      <c r="Z134" s="333"/>
      <c r="AA134" s="172">
        <f t="shared" si="63"/>
        <v>-282.06317883727888</v>
      </c>
      <c r="AB134" s="110">
        <f t="shared" si="64"/>
        <v>0.90597894038757365</v>
      </c>
      <c r="AC134" s="328"/>
    </row>
    <row r="135" spans="1:29" ht="15.75" customHeight="1">
      <c r="A135" s="358"/>
      <c r="B135" s="100" t="s">
        <v>120</v>
      </c>
      <c r="C135" s="330" t="s">
        <v>159</v>
      </c>
      <c r="D135" s="331"/>
      <c r="E135" s="101">
        <v>24.82</v>
      </c>
      <c r="F135" s="102">
        <v>1979</v>
      </c>
      <c r="G135" s="121">
        <f t="shared" si="65"/>
        <v>49118.78</v>
      </c>
      <c r="H135" s="62"/>
      <c r="I135" s="104">
        <v>5</v>
      </c>
      <c r="J135" s="105">
        <v>3600</v>
      </c>
      <c r="K135" s="106">
        <f t="shared" si="44"/>
        <v>720</v>
      </c>
      <c r="L135" s="118">
        <v>5</v>
      </c>
      <c r="M135" s="105">
        <f t="shared" si="66"/>
        <v>3187.9517796373843</v>
      </c>
      <c r="N135" s="106">
        <f t="shared" si="59"/>
        <v>637.59035592747682</v>
      </c>
      <c r="O135" s="123">
        <f t="shared" si="60"/>
        <v>0</v>
      </c>
      <c r="P135" s="124">
        <f t="shared" si="61"/>
        <v>-82.409644072523179</v>
      </c>
      <c r="Q135" s="125">
        <f t="shared" si="62"/>
        <v>0.88554216101038452</v>
      </c>
      <c r="R135" s="323"/>
      <c r="S135" s="47">
        <v>0.95347222222222172</v>
      </c>
      <c r="T135" s="120">
        <v>0.97932870370370317</v>
      </c>
      <c r="U135" s="111">
        <v>14.949999999999939</v>
      </c>
      <c r="V135" s="112">
        <v>37.246485583137073</v>
      </c>
      <c r="W135" s="126"/>
      <c r="X135" s="127"/>
      <c r="Y135" s="332"/>
      <c r="Z135" s="333"/>
      <c r="AA135" s="172">
        <f t="shared" si="63"/>
        <v>-412.04822036261567</v>
      </c>
      <c r="AB135" s="110">
        <f t="shared" si="64"/>
        <v>0.88554216101038452</v>
      </c>
      <c r="AC135" s="328"/>
    </row>
    <row r="136" spans="1:29" ht="15.75" customHeight="1">
      <c r="A136" s="358"/>
      <c r="B136" s="100" t="s">
        <v>120</v>
      </c>
      <c r="C136" s="330" t="s">
        <v>158</v>
      </c>
      <c r="D136" s="331"/>
      <c r="E136" s="101">
        <v>30</v>
      </c>
      <c r="F136" s="102">
        <v>2050</v>
      </c>
      <c r="G136" s="121">
        <f t="shared" si="65"/>
        <v>61500</v>
      </c>
      <c r="H136" s="62"/>
      <c r="I136" s="104">
        <v>4</v>
      </c>
      <c r="J136" s="105">
        <v>3600</v>
      </c>
      <c r="K136" s="106">
        <f t="shared" si="44"/>
        <v>900</v>
      </c>
      <c r="L136" s="118">
        <v>4</v>
      </c>
      <c r="M136" s="105">
        <f t="shared" si="66"/>
        <v>3191.0399999999972</v>
      </c>
      <c r="N136" s="106">
        <f t="shared" si="59"/>
        <v>797.75999999999931</v>
      </c>
      <c r="O136" s="123">
        <f t="shared" si="60"/>
        <v>0</v>
      </c>
      <c r="P136" s="124">
        <f t="shared" si="61"/>
        <v>-102.24000000000069</v>
      </c>
      <c r="Q136" s="125">
        <f t="shared" si="62"/>
        <v>0.88639999999999919</v>
      </c>
      <c r="R136" s="323"/>
      <c r="S136" s="47">
        <v>0.98958333333333282</v>
      </c>
      <c r="T136" s="120">
        <v>1.0163425925925922</v>
      </c>
      <c r="U136" s="111">
        <v>14.766666666666683</v>
      </c>
      <c r="V136" s="112">
        <v>38.545427196149248</v>
      </c>
      <c r="W136" s="126"/>
      <c r="X136" s="127"/>
      <c r="Y136" s="332"/>
      <c r="Z136" s="333"/>
      <c r="AA136" s="172">
        <f t="shared" si="63"/>
        <v>-408.96000000000276</v>
      </c>
      <c r="AB136" s="110">
        <f t="shared" si="64"/>
        <v>0.88639999999999919</v>
      </c>
      <c r="AC136" s="328"/>
    </row>
    <row r="137" spans="1:29" ht="15.75" customHeight="1">
      <c r="A137" s="358"/>
      <c r="B137" s="100" t="s">
        <v>120</v>
      </c>
      <c r="C137" s="330" t="s">
        <v>162</v>
      </c>
      <c r="D137" s="331"/>
      <c r="E137" s="101">
        <v>18.18</v>
      </c>
      <c r="F137" s="102">
        <v>2692</v>
      </c>
      <c r="G137" s="121">
        <f t="shared" si="65"/>
        <v>48940.56</v>
      </c>
      <c r="H137" s="62"/>
      <c r="I137" s="104">
        <v>3</v>
      </c>
      <c r="J137" s="105">
        <v>3600</v>
      </c>
      <c r="K137" s="106">
        <f t="shared" si="44"/>
        <v>1200</v>
      </c>
      <c r="L137" s="118">
        <v>3</v>
      </c>
      <c r="M137" s="105">
        <f t="shared" si="66"/>
        <v>3191.7634037646631</v>
      </c>
      <c r="N137" s="106">
        <f t="shared" si="59"/>
        <v>1063.9211345882211</v>
      </c>
      <c r="O137" s="123">
        <f t="shared" si="60"/>
        <v>0</v>
      </c>
      <c r="P137" s="124">
        <f t="shared" si="61"/>
        <v>-136.07886541177891</v>
      </c>
      <c r="Q137" s="125">
        <f t="shared" si="62"/>
        <v>0.8866009454901842</v>
      </c>
      <c r="R137" s="323"/>
      <c r="S137" s="47">
        <v>1.0263888888888884</v>
      </c>
      <c r="T137" s="120">
        <v>1.0615277777777772</v>
      </c>
      <c r="U137" s="111">
        <v>15</v>
      </c>
      <c r="V137" s="112">
        <v>50.605254703242814</v>
      </c>
      <c r="W137" s="113"/>
      <c r="X137" s="116"/>
      <c r="Y137" s="332"/>
      <c r="Z137" s="333"/>
      <c r="AA137" s="172">
        <f t="shared" si="63"/>
        <v>-408.23659623533695</v>
      </c>
      <c r="AB137" s="110">
        <f t="shared" si="64"/>
        <v>0.8866009454901842</v>
      </c>
      <c r="AC137" s="328"/>
    </row>
    <row r="138" spans="1:29" ht="15.75" customHeight="1">
      <c r="A138" s="358"/>
      <c r="B138" s="100" t="s">
        <v>120</v>
      </c>
      <c r="C138" s="330" t="s">
        <v>157</v>
      </c>
      <c r="D138" s="331"/>
      <c r="E138" s="101">
        <v>16.66</v>
      </c>
      <c r="F138" s="102">
        <v>6492</v>
      </c>
      <c r="G138" s="121">
        <f t="shared" si="65"/>
        <v>108156.72</v>
      </c>
      <c r="H138" s="62"/>
      <c r="I138" s="104">
        <v>5</v>
      </c>
      <c r="J138" s="105">
        <v>3600</v>
      </c>
      <c r="K138" s="106">
        <f t="shared" si="44"/>
        <v>720</v>
      </c>
      <c r="L138" s="118">
        <v>5</v>
      </c>
      <c r="M138" s="105">
        <f t="shared" si="66"/>
        <v>3192.0678973714544</v>
      </c>
      <c r="N138" s="106">
        <f t="shared" si="59"/>
        <v>638.41357947429083</v>
      </c>
      <c r="O138" s="123">
        <f t="shared" si="60"/>
        <v>0</v>
      </c>
      <c r="P138" s="124">
        <f t="shared" si="61"/>
        <v>-81.586420525709173</v>
      </c>
      <c r="Q138" s="125">
        <f t="shared" si="62"/>
        <v>0.88668552704762615</v>
      </c>
      <c r="R138" s="323"/>
      <c r="S138" s="47">
        <v>1.0715277777777774</v>
      </c>
      <c r="T138" s="120">
        <v>1.1562615740740738</v>
      </c>
      <c r="U138" s="111">
        <v>15</v>
      </c>
      <c r="V138" s="112">
        <v>122.02747952847582</v>
      </c>
      <c r="W138" s="126"/>
      <c r="X138" s="127"/>
      <c r="Y138" s="332"/>
      <c r="Z138" s="333"/>
      <c r="AA138" s="172">
        <f t="shared" si="63"/>
        <v>-407.93210262854564</v>
      </c>
      <c r="AB138" s="110">
        <f t="shared" si="64"/>
        <v>0.88668552704762627</v>
      </c>
      <c r="AC138" s="328"/>
    </row>
    <row r="139" spans="1:29" ht="15.75" customHeight="1">
      <c r="A139" s="358"/>
      <c r="B139" s="100"/>
      <c r="C139" s="330"/>
      <c r="D139" s="331"/>
      <c r="E139" s="101"/>
      <c r="F139" s="102"/>
      <c r="G139" s="121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7">AVERAGE(I124:I139)</f>
        <v>3.8</v>
      </c>
      <c r="J140" s="137">
        <f t="shared" si="67"/>
        <v>3520</v>
      </c>
      <c r="K140" s="138">
        <f t="shared" ref="K140" si="68">J140/I140</f>
        <v>926.31578947368428</v>
      </c>
      <c r="L140" s="136">
        <f t="shared" ref="L140:M140" si="69">AVERAGE(L124:L139)</f>
        <v>3.8</v>
      </c>
      <c r="M140" s="137">
        <f t="shared" si="69"/>
        <v>3129.2951249938092</v>
      </c>
      <c r="N140" s="138">
        <f>M140/L140</f>
        <v>823.49871710363402</v>
      </c>
      <c r="O140" s="139">
        <f>L140-I140</f>
        <v>0</v>
      </c>
      <c r="P140" s="140">
        <f>N140-K140</f>
        <v>-102.81707237005025</v>
      </c>
      <c r="Q140" s="141">
        <f>N140/K140</f>
        <v>0.88900429687324123</v>
      </c>
      <c r="R140" s="324"/>
      <c r="S140" s="142">
        <f>S124</f>
        <v>0.70833333333333337</v>
      </c>
      <c r="T140" s="143">
        <f>INDEX(T124:T139,COUNTA(T124:T139))</f>
        <v>1.1562615740740738</v>
      </c>
      <c r="U140" s="144"/>
      <c r="V140" s="166"/>
      <c r="W140" s="167"/>
      <c r="X140" s="138"/>
      <c r="Y140" s="354"/>
      <c r="Z140" s="355"/>
      <c r="AA140" s="174">
        <f>M140-J140</f>
        <v>-390.70487500619083</v>
      </c>
      <c r="AB140" s="141">
        <f>M140/J140</f>
        <v>0.88900429687324123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512" priority="1" operator="greaterThan">
      <formula>0</formula>
    </cfRule>
  </conditionalFormatting>
  <conditionalFormatting sqref="P5:P140 AA5:AA140">
    <cfRule type="cellIs" dxfId="511" priority="4" operator="lessThan">
      <formula>0</formula>
    </cfRule>
  </conditionalFormatting>
  <conditionalFormatting sqref="Q5:Q140 AB5:AB140">
    <cfRule type="cellIs" dxfId="510" priority="2" operator="greaterThan">
      <formula>1</formula>
    </cfRule>
    <cfRule type="cellIs" dxfId="509" priority="3" operator="lessThan">
      <formula>0.8</formula>
    </cfRule>
  </conditionalFormatting>
  <conditionalFormatting sqref="AC5:AC6 R5:R140 AC73:AC78">
    <cfRule type="cellIs" dxfId="508" priority="5" operator="lessThan">
      <formula>0.8</formula>
    </cfRule>
  </conditionalFormatting>
  <conditionalFormatting sqref="AC12:AC20">
    <cfRule type="cellIs" dxfId="507" priority="12" operator="lessThan">
      <formula>0.8</formula>
    </cfRule>
  </conditionalFormatting>
  <conditionalFormatting sqref="AC22">
    <cfRule type="cellIs" dxfId="506" priority="11" operator="lessThan">
      <formula>0.8</formula>
    </cfRule>
  </conditionalFormatting>
  <conditionalFormatting sqref="AC39">
    <cfRule type="cellIs" dxfId="505" priority="7" operator="lessThan">
      <formula>0.8</formula>
    </cfRule>
  </conditionalFormatting>
  <conditionalFormatting sqref="AC56:AC61">
    <cfRule type="cellIs" dxfId="504" priority="6" operator="lessThan">
      <formula>0.8</formula>
    </cfRule>
  </conditionalFormatting>
  <conditionalFormatting sqref="AC90">
    <cfRule type="cellIs" dxfId="503" priority="10" operator="lessThan">
      <formula>0.8</formula>
    </cfRule>
  </conditionalFormatting>
  <conditionalFormatting sqref="AC107">
    <cfRule type="cellIs" dxfId="502" priority="9" operator="lessThan">
      <formula>0.8</formula>
    </cfRule>
  </conditionalFormatting>
  <conditionalFormatting sqref="AC124:AC129">
    <cfRule type="cellIs" dxfId="501" priority="8" operator="lessThan">
      <formula>0.8</formula>
    </cfRule>
  </conditionalFormatting>
  <dataValidations count="1">
    <dataValidation type="list" allowBlank="1" showInputMessage="1" showErrorMessage="1" sqref="Y5:Z140" xr:uid="{0240E60F-77A7-46EB-B67D-ABF74A20A3BC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51678-33BE-4694-BD23-698CCFCE1739}">
  <sheetPr>
    <tabColor theme="8" tint="0.59999389629810485"/>
    <pageSetUpPr fitToPage="1"/>
  </sheetPr>
  <dimension ref="A1:AG171"/>
  <sheetViews>
    <sheetView zoomScale="85" zoomScaleNormal="85" workbookViewId="0">
      <pane ySplit="4" topLeftCell="A5" activePane="bottomLeft" state="frozen"/>
      <selection pane="bottomLeft" activeCell="AC1" sqref="AC1:AC1048576"/>
      <selection activeCell="M42" sqref="M4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SUM(F5:F157)</f>
        <v>105446</v>
      </c>
      <c r="E1" s="88" t="s">
        <v>4</v>
      </c>
      <c r="F1" s="89">
        <f>SUM(G5:G157)</f>
        <v>4632354.5500000007</v>
      </c>
      <c r="G1" s="90" t="s">
        <v>85</v>
      </c>
      <c r="H1" s="91">
        <f>L21+L38+L55+L72+L89+L106+L123+L140+L157</f>
        <v>154.97619047619045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46195</v>
      </c>
      <c r="B2" s="295"/>
      <c r="C2" s="92" t="s">
        <v>41</v>
      </c>
      <c r="D2" s="93">
        <f>AVERAGE(N21,N38,N55,N72,N89,N106,N123,N140,N157)</f>
        <v>184.87828998371145</v>
      </c>
      <c r="E2" s="93" t="s">
        <v>92</v>
      </c>
      <c r="F2" s="94">
        <f>F1/D1</f>
        <v>43.931059973825469</v>
      </c>
      <c r="G2" s="95" t="s">
        <v>93</v>
      </c>
      <c r="H2" s="96">
        <f>COUNT(H5:H157)</f>
        <v>4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SUM(Y21,Y38,Y55,Y72,Y89,Y106,Y123,Y140,Y157)</f>
        <v>0</v>
      </c>
      <c r="Z2" s="193">
        <f>SUM(Z21,Z38,Z55,Z72,Z89,Z106,Z123,Z140,Z157)</f>
        <v>0</v>
      </c>
      <c r="AA2" s="363"/>
      <c r="AB2" s="364"/>
      <c r="AC2" s="201">
        <f>SUM(AC21,AC38,AC55,AC72,AC89,AC106,AC123,AC140,AC157)</f>
        <v>60</v>
      </c>
      <c r="AD2" s="202">
        <f>SUM(AD21,AD38,AD55,AD72,AD89,AD106,AD123,AD140,AD157)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189</v>
      </c>
      <c r="C5" s="367" t="s">
        <v>190</v>
      </c>
      <c r="D5" s="367"/>
      <c r="E5" s="147">
        <v>77.349999999999994</v>
      </c>
      <c r="F5" s="151">
        <v>1176</v>
      </c>
      <c r="G5" s="148">
        <f t="shared" ref="G5:G9" si="0">E5*F5</f>
        <v>90963.599999999991</v>
      </c>
      <c r="H5" s="149"/>
      <c r="I5" s="150">
        <v>25</v>
      </c>
      <c r="J5" s="151">
        <v>2000</v>
      </c>
      <c r="K5" s="152">
        <f>J5/I5</f>
        <v>80</v>
      </c>
      <c r="L5" s="107">
        <v>25</v>
      </c>
      <c r="M5" s="151">
        <f>F5/V5*60</f>
        <v>1789.4323683027765</v>
      </c>
      <c r="N5" s="152">
        <f>M5/L5</f>
        <v>71.577294732111056</v>
      </c>
      <c r="O5" s="154">
        <f>L5-I5</f>
        <v>0</v>
      </c>
      <c r="P5" s="155">
        <f>N5-K5</f>
        <v>-8.4227052678889436</v>
      </c>
      <c r="Q5" s="156">
        <f>N5/K5</f>
        <v>0.89471618415138821</v>
      </c>
      <c r="R5" s="322">
        <f>Q21</f>
        <v>0.9081232572418082</v>
      </c>
      <c r="S5" s="157">
        <v>0.25</v>
      </c>
      <c r="T5" s="158">
        <v>0.27737268518518521</v>
      </c>
      <c r="U5" s="159"/>
      <c r="V5" s="160">
        <v>39.431498641619001</v>
      </c>
      <c r="W5" s="181"/>
      <c r="X5" s="152"/>
      <c r="Y5" s="12"/>
      <c r="Z5" s="198"/>
      <c r="AA5" s="325"/>
      <c r="AB5" s="326"/>
      <c r="AC5" s="12">
        <v>1</v>
      </c>
      <c r="AD5" s="198"/>
      <c r="AE5" s="178">
        <f>M5-J5</f>
        <v>-210.56763169722353</v>
      </c>
      <c r="AF5" s="132">
        <f>M5/J5</f>
        <v>0.89471618415138821</v>
      </c>
      <c r="AG5" s="368">
        <f>AF21</f>
        <v>0.93943785231911203</v>
      </c>
    </row>
    <row r="6" spans="1:33" ht="15.75" customHeight="1">
      <c r="A6" s="318"/>
      <c r="B6" s="100" t="s">
        <v>189</v>
      </c>
      <c r="C6" s="371" t="s">
        <v>191</v>
      </c>
      <c r="D6" s="371"/>
      <c r="E6" s="101">
        <v>59.34</v>
      </c>
      <c r="F6" s="102">
        <v>1528</v>
      </c>
      <c r="G6" s="103">
        <f t="shared" si="0"/>
        <v>90671.52</v>
      </c>
      <c r="H6" s="26"/>
      <c r="I6" s="104">
        <v>23</v>
      </c>
      <c r="J6" s="105">
        <v>2000</v>
      </c>
      <c r="K6" s="106">
        <f t="shared" ref="K6:K45" si="1">J6/I6</f>
        <v>86.956521739130437</v>
      </c>
      <c r="L6" s="107">
        <v>23</v>
      </c>
      <c r="M6" s="105">
        <f>F6/V6*60</f>
        <v>1790.4903867752421</v>
      </c>
      <c r="N6" s="106">
        <f>M6/L6</f>
        <v>77.847408120662706</v>
      </c>
      <c r="O6" s="108">
        <f>L6-I6</f>
        <v>0</v>
      </c>
      <c r="P6" s="109">
        <f>N6-K6</f>
        <v>-9.109113618467731</v>
      </c>
      <c r="Q6" s="110">
        <f>N6/K6</f>
        <v>0.8952451933876211</v>
      </c>
      <c r="R6" s="323"/>
      <c r="S6" s="47">
        <v>0.28125</v>
      </c>
      <c r="T6" s="48">
        <v>0.31680555555555556</v>
      </c>
      <c r="U6" s="111">
        <v>5.5833333333333002</v>
      </c>
      <c r="V6" s="112">
        <v>51.203849334885298</v>
      </c>
      <c r="W6" s="113"/>
      <c r="X6" s="116"/>
      <c r="Y6" s="12"/>
      <c r="Z6" s="198"/>
      <c r="AA6" s="332"/>
      <c r="AB6" s="333"/>
      <c r="AC6" s="12">
        <v>1</v>
      </c>
      <c r="AD6" s="198"/>
      <c r="AE6" s="117">
        <f>M6-J6</f>
        <v>-209.50961322475791</v>
      </c>
      <c r="AF6" s="110">
        <f>M6/J6</f>
        <v>0.8952451933876211</v>
      </c>
      <c r="AG6" s="369"/>
    </row>
    <row r="7" spans="1:33" ht="15.75" customHeight="1">
      <c r="A7" s="318"/>
      <c r="B7" s="100" t="s">
        <v>189</v>
      </c>
      <c r="C7" s="371" t="s">
        <v>192</v>
      </c>
      <c r="D7" s="371"/>
      <c r="E7" s="101">
        <v>77.34</v>
      </c>
      <c r="F7" s="102">
        <v>2413</v>
      </c>
      <c r="G7" s="103">
        <f t="shared" si="0"/>
        <v>186621.42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1793.8192297084643</v>
      </c>
      <c r="N7" s="106">
        <f>M7/L7</f>
        <v>77.992140422107141</v>
      </c>
      <c r="O7" s="108">
        <f>L7-I7</f>
        <v>0</v>
      </c>
      <c r="P7" s="109">
        <f>N7-K7</f>
        <v>-8.964381317023296</v>
      </c>
      <c r="Q7" s="110">
        <f>N7/K7</f>
        <v>0.89690961485423215</v>
      </c>
      <c r="R7" s="323"/>
      <c r="S7" s="47">
        <v>0.3208333333333333</v>
      </c>
      <c r="T7" s="48">
        <v>0.37687499999999996</v>
      </c>
      <c r="U7" s="111">
        <v>5.7999999999999474</v>
      </c>
      <c r="V7" s="112">
        <v>80.710473832711671</v>
      </c>
      <c r="W7" s="113"/>
      <c r="X7" s="116"/>
      <c r="Y7" s="12"/>
      <c r="Z7" s="198"/>
      <c r="AA7" s="332"/>
      <c r="AB7" s="333"/>
      <c r="AC7" s="12">
        <v>2</v>
      </c>
      <c r="AD7" s="198"/>
      <c r="AE7" s="117">
        <f>M7-J7</f>
        <v>-206.18077029153574</v>
      </c>
      <c r="AF7" s="110">
        <f>M7/J7</f>
        <v>0.89690961485423215</v>
      </c>
      <c r="AG7" s="369"/>
    </row>
    <row r="8" spans="1:33" ht="15.75" customHeight="1">
      <c r="A8" s="318"/>
      <c r="B8" s="100" t="s">
        <v>189</v>
      </c>
      <c r="C8" s="371" t="s">
        <v>193</v>
      </c>
      <c r="D8" s="371"/>
      <c r="E8" s="101">
        <v>59.52</v>
      </c>
      <c r="F8" s="102">
        <v>4834</v>
      </c>
      <c r="G8" s="103">
        <f t="shared" si="0"/>
        <v>287719.67999999999</v>
      </c>
      <c r="H8" s="26"/>
      <c r="I8" s="104">
        <v>24</v>
      </c>
      <c r="J8" s="105">
        <v>2000</v>
      </c>
      <c r="K8" s="106">
        <f t="shared" si="1"/>
        <v>83.333333333333329</v>
      </c>
      <c r="L8" s="107">
        <v>24</v>
      </c>
      <c r="M8" s="105">
        <f>F8/V8*60</f>
        <v>1797.8116725059679</v>
      </c>
      <c r="N8" s="106">
        <f>M8/L8</f>
        <v>74.908819687748661</v>
      </c>
      <c r="O8" s="108">
        <f>L8-I8</f>
        <v>0</v>
      </c>
      <c r="P8" s="109">
        <f>N8-K8</f>
        <v>-8.4245136455846676</v>
      </c>
      <c r="Q8" s="110">
        <f>N8/K8</f>
        <v>0.89890583625298404</v>
      </c>
      <c r="R8" s="323"/>
      <c r="S8" s="47">
        <v>0.38055555555555554</v>
      </c>
      <c r="T8" s="48">
        <v>0.49258101851851849</v>
      </c>
      <c r="U8" s="111">
        <v>5.3000000000000291</v>
      </c>
      <c r="V8" s="112">
        <v>161.32946761643478</v>
      </c>
      <c r="W8" s="113">
        <v>0.49258101851851849</v>
      </c>
      <c r="X8" s="116">
        <v>0.53194444444444433</v>
      </c>
      <c r="Y8" s="12"/>
      <c r="Z8" s="198"/>
      <c r="AA8" s="332"/>
      <c r="AB8" s="333"/>
      <c r="AC8" s="12">
        <v>4</v>
      </c>
      <c r="AD8" s="198"/>
      <c r="AE8" s="117">
        <f>M8-J8</f>
        <v>-202.18832749403214</v>
      </c>
      <c r="AF8" s="110">
        <f>M8/J8</f>
        <v>0.89890583625298393</v>
      </c>
      <c r="AG8" s="369"/>
    </row>
    <row r="9" spans="1:33" ht="15.75" customHeight="1">
      <c r="A9" s="318"/>
      <c r="B9" s="100" t="s">
        <v>201</v>
      </c>
      <c r="C9" s="371" t="s">
        <v>202</v>
      </c>
      <c r="D9" s="371"/>
      <c r="E9" s="101">
        <v>29.97</v>
      </c>
      <c r="F9" s="102">
        <v>2403</v>
      </c>
      <c r="G9" s="103">
        <f t="shared" si="0"/>
        <v>72017.91</v>
      </c>
      <c r="H9" s="13"/>
      <c r="I9" s="104">
        <v>21</v>
      </c>
      <c r="J9" s="105">
        <v>2790</v>
      </c>
      <c r="K9" s="106">
        <f t="shared" si="1"/>
        <v>132.85714285714286</v>
      </c>
      <c r="L9" s="107">
        <v>25</v>
      </c>
      <c r="M9" s="105">
        <f>F9/V9*60</f>
        <v>2964.9807692307691</v>
      </c>
      <c r="N9" s="106">
        <f>M9/L9</f>
        <v>118.59923076923076</v>
      </c>
      <c r="O9" s="108">
        <f>L9-I9</f>
        <v>4</v>
      </c>
      <c r="P9" s="109">
        <f>N9-K9</f>
        <v>-14.257912087912104</v>
      </c>
      <c r="Q9" s="110">
        <f>N9/K9</f>
        <v>0.89268238213399498</v>
      </c>
      <c r="R9" s="323"/>
      <c r="S9" s="47">
        <v>0.53194444444444433</v>
      </c>
      <c r="T9" s="48">
        <v>0.56570601851851843</v>
      </c>
      <c r="U9" s="111">
        <v>56.683333333333216</v>
      </c>
      <c r="V9" s="112">
        <v>48.627634113595242</v>
      </c>
      <c r="W9" s="113"/>
      <c r="X9" s="116"/>
      <c r="Y9" s="12"/>
      <c r="Z9" s="198"/>
      <c r="AA9" s="332"/>
      <c r="AB9" s="333"/>
      <c r="AC9" s="12">
        <v>0</v>
      </c>
      <c r="AD9" s="198"/>
      <c r="AE9" s="117">
        <f>M9-J9</f>
        <v>174.98076923076906</v>
      </c>
      <c r="AF9" s="110">
        <f>M9/J9</f>
        <v>1.0627171215880893</v>
      </c>
      <c r="AG9" s="369"/>
    </row>
    <row r="10" spans="1:33" ht="15.75" customHeight="1">
      <c r="A10" s="318"/>
      <c r="B10" s="100"/>
      <c r="C10" s="371"/>
      <c r="D10" s="37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12"/>
      <c r="Z10" s="198"/>
      <c r="AA10" s="332"/>
      <c r="AB10" s="333"/>
      <c r="AC10" s="12"/>
      <c r="AD10" s="198"/>
      <c r="AE10" s="117"/>
      <c r="AF10" s="110"/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07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07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23.2</v>
      </c>
      <c r="J21" s="137">
        <f t="shared" si="2"/>
        <v>2158</v>
      </c>
      <c r="K21" s="138">
        <f t="shared" ref="K21" si="3">J21/I21</f>
        <v>93.017241379310349</v>
      </c>
      <c r="L21" s="136">
        <f t="shared" ref="L21:M21" si="4">AVERAGE(L5:L20)</f>
        <v>24</v>
      </c>
      <c r="M21" s="137">
        <f t="shared" si="4"/>
        <v>2027.3068853046439</v>
      </c>
      <c r="N21" s="138">
        <f t="shared" ref="N21:N28" si="5">M21/L21</f>
        <v>84.471120221026823</v>
      </c>
      <c r="O21" s="139">
        <f t="shared" ref="O21:O28" si="6">L21-I21</f>
        <v>0.80000000000000071</v>
      </c>
      <c r="P21" s="140">
        <f t="shared" ref="P21:P28" si="7">N21-K21</f>
        <v>-8.5461211582835261</v>
      </c>
      <c r="Q21" s="141">
        <f t="shared" ref="Q21:Q28" si="8">N21/K21</f>
        <v>0.9081232572418082</v>
      </c>
      <c r="R21" s="324"/>
      <c r="S21" s="142">
        <f>S5</f>
        <v>0.25</v>
      </c>
      <c r="T21" s="143">
        <f>INDEX(T5:T20,COUNTA(T5:T20))</f>
        <v>0.56570601851851843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8</v>
      </c>
      <c r="AD21" s="180">
        <f>SUM(AD5:AD20)</f>
        <v>0</v>
      </c>
      <c r="AE21" s="168">
        <f t="shared" ref="AE21:AE28" si="9">M21-J21</f>
        <v>-130.69311469535614</v>
      </c>
      <c r="AF21" s="141">
        <f t="shared" ref="AF21:AF28" si="10">M21/J21</f>
        <v>0.93943785231911203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1429</v>
      </c>
      <c r="G22" s="148">
        <f t="shared" ref="G22:G28" si="11">E22*F22</f>
        <v>52087.05</v>
      </c>
      <c r="H22" s="149">
        <v>2</v>
      </c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8" si="12">F22/V22*60</f>
        <v>1897.425871042494</v>
      </c>
      <c r="N22" s="152">
        <f t="shared" si="5"/>
        <v>94.871293552124698</v>
      </c>
      <c r="O22" s="154">
        <f t="shared" si="6"/>
        <v>0</v>
      </c>
      <c r="P22" s="155">
        <f t="shared" si="7"/>
        <v>-10.128706447875302</v>
      </c>
      <c r="Q22" s="156">
        <f t="shared" si="8"/>
        <v>0.9035361290678543</v>
      </c>
      <c r="R22" s="322">
        <f>Q38</f>
        <v>0.90091178847286468</v>
      </c>
      <c r="S22" s="157">
        <v>0.16666666666666666</v>
      </c>
      <c r="T22" s="158">
        <v>0.19804398148148147</v>
      </c>
      <c r="U22" s="159"/>
      <c r="V22" s="160">
        <v>45.187536076385562</v>
      </c>
      <c r="W22" s="97"/>
      <c r="X22" s="98"/>
      <c r="Y22" s="12"/>
      <c r="Z22" s="198"/>
      <c r="AA22" s="325"/>
      <c r="AB22" s="326"/>
      <c r="AC22" s="12">
        <v>0</v>
      </c>
      <c r="AD22" s="198"/>
      <c r="AE22" s="115">
        <f t="shared" si="9"/>
        <v>-202.57412895750599</v>
      </c>
      <c r="AF22" s="156">
        <f t="shared" si="10"/>
        <v>0.9035361290678543</v>
      </c>
      <c r="AG22" s="376">
        <f>AF38</f>
        <v>0.90091178847286479</v>
      </c>
    </row>
    <row r="23" spans="1:33" ht="15.75" customHeight="1">
      <c r="A23" s="357"/>
      <c r="B23" s="163" t="s">
        <v>185</v>
      </c>
      <c r="C23" s="330" t="s">
        <v>197</v>
      </c>
      <c r="D23" s="331"/>
      <c r="E23" s="101">
        <v>31.72</v>
      </c>
      <c r="F23" s="111">
        <v>1929</v>
      </c>
      <c r="G23" s="103">
        <f t="shared" si="11"/>
        <v>61187.88</v>
      </c>
      <c r="H23" s="26"/>
      <c r="I23" s="107">
        <v>22</v>
      </c>
      <c r="J23" s="105">
        <v>2000</v>
      </c>
      <c r="K23" s="106">
        <f t="shared" si="1"/>
        <v>90.909090909090907</v>
      </c>
      <c r="L23" s="107">
        <v>22</v>
      </c>
      <c r="M23" s="105">
        <f t="shared" si="12"/>
        <v>1799.4072198559134</v>
      </c>
      <c r="N23" s="106">
        <f t="shared" si="5"/>
        <v>81.791237266177873</v>
      </c>
      <c r="O23" s="108">
        <f t="shared" si="6"/>
        <v>0</v>
      </c>
      <c r="P23" s="109">
        <f t="shared" si="7"/>
        <v>-9.1178536429130332</v>
      </c>
      <c r="Q23" s="110">
        <f t="shared" si="8"/>
        <v>0.89970360992795662</v>
      </c>
      <c r="R23" s="323"/>
      <c r="S23" s="47">
        <v>0.20138888888888887</v>
      </c>
      <c r="T23" s="48">
        <v>0.24605324074074073</v>
      </c>
      <c r="U23" s="111">
        <v>4.8166666666666469</v>
      </c>
      <c r="V23" s="112">
        <v>64.321182399872683</v>
      </c>
      <c r="W23" s="113"/>
      <c r="X23" s="116"/>
      <c r="Y23" s="12"/>
      <c r="Z23" s="198"/>
      <c r="AA23" s="332"/>
      <c r="AB23" s="333"/>
      <c r="AC23" s="12">
        <v>1</v>
      </c>
      <c r="AD23" s="198"/>
      <c r="AE23" s="117">
        <f t="shared" si="9"/>
        <v>-200.59278014408665</v>
      </c>
      <c r="AF23" s="110">
        <f t="shared" si="10"/>
        <v>0.89970360992795673</v>
      </c>
      <c r="AG23" s="369"/>
    </row>
    <row r="24" spans="1:33" ht="15.75" customHeight="1">
      <c r="A24" s="357"/>
      <c r="B24" s="163" t="s">
        <v>185</v>
      </c>
      <c r="C24" s="330" t="s">
        <v>198</v>
      </c>
      <c r="D24" s="331"/>
      <c r="E24" s="101">
        <v>34.79</v>
      </c>
      <c r="F24" s="111">
        <v>1987</v>
      </c>
      <c r="G24" s="103">
        <f t="shared" si="11"/>
        <v>69127.73</v>
      </c>
      <c r="H24" s="26"/>
      <c r="I24" s="107">
        <v>11</v>
      </c>
      <c r="J24" s="105">
        <v>2000</v>
      </c>
      <c r="K24" s="106">
        <f t="shared" si="1"/>
        <v>181.81818181818181</v>
      </c>
      <c r="L24" s="107">
        <v>11</v>
      </c>
      <c r="M24" s="105">
        <f t="shared" si="12"/>
        <v>1804.6362389262617</v>
      </c>
      <c r="N24" s="106">
        <f t="shared" si="5"/>
        <v>164.05783990238743</v>
      </c>
      <c r="O24" s="108">
        <f t="shared" si="6"/>
        <v>0</v>
      </c>
      <c r="P24" s="109">
        <f t="shared" si="7"/>
        <v>-17.760341915794385</v>
      </c>
      <c r="Q24" s="110">
        <f t="shared" si="8"/>
        <v>0.9023181194631309</v>
      </c>
      <c r="R24" s="323"/>
      <c r="S24" s="47">
        <v>0.24930555555555553</v>
      </c>
      <c r="T24" s="48">
        <v>0.29517361111111107</v>
      </c>
      <c r="U24" s="111">
        <v>4.6833333333333194</v>
      </c>
      <c r="V24" s="112">
        <v>66.063175186448959</v>
      </c>
      <c r="W24" s="113"/>
      <c r="X24" s="116"/>
      <c r="Y24" s="12"/>
      <c r="Z24" s="198"/>
      <c r="AA24" s="332"/>
      <c r="AB24" s="333"/>
      <c r="AC24" s="12">
        <v>0</v>
      </c>
      <c r="AD24" s="198"/>
      <c r="AE24" s="117">
        <f t="shared" si="9"/>
        <v>-195.36376107373826</v>
      </c>
      <c r="AF24" s="110">
        <f t="shared" si="10"/>
        <v>0.9023181194631309</v>
      </c>
      <c r="AG24" s="369"/>
    </row>
    <row r="25" spans="1:33" ht="15.75" customHeight="1">
      <c r="A25" s="357"/>
      <c r="B25" s="163" t="s">
        <v>185</v>
      </c>
      <c r="C25" s="330" t="s">
        <v>199</v>
      </c>
      <c r="D25" s="331"/>
      <c r="E25" s="101">
        <v>33.200000000000003</v>
      </c>
      <c r="F25" s="111">
        <v>3319</v>
      </c>
      <c r="G25" s="103">
        <f t="shared" si="11"/>
        <v>110190.8</v>
      </c>
      <c r="H25" s="26"/>
      <c r="I25" s="107">
        <v>11</v>
      </c>
      <c r="J25" s="105">
        <v>2000</v>
      </c>
      <c r="K25" s="106">
        <f t="shared" si="1"/>
        <v>181.81818181818181</v>
      </c>
      <c r="L25" s="107">
        <v>11</v>
      </c>
      <c r="M25" s="105">
        <f t="shared" si="12"/>
        <v>1804.4739328160654</v>
      </c>
      <c r="N25" s="106">
        <f t="shared" si="5"/>
        <v>164.04308480146048</v>
      </c>
      <c r="O25" s="108">
        <f t="shared" si="6"/>
        <v>0</v>
      </c>
      <c r="P25" s="109">
        <f t="shared" si="7"/>
        <v>-17.775097016721332</v>
      </c>
      <c r="Q25" s="110">
        <f t="shared" si="8"/>
        <v>0.90223696640803264</v>
      </c>
      <c r="R25" s="323"/>
      <c r="S25" s="47">
        <v>0.29861111111111105</v>
      </c>
      <c r="T25" s="48">
        <v>0.37524305555555548</v>
      </c>
      <c r="U25" s="111">
        <v>4.9499999999999744</v>
      </c>
      <c r="V25" s="112">
        <v>110.35903394249743</v>
      </c>
      <c r="W25" s="113"/>
      <c r="X25" s="116"/>
      <c r="Y25" s="12"/>
      <c r="Z25" s="198"/>
      <c r="AA25" s="332"/>
      <c r="AB25" s="333"/>
      <c r="AC25" s="12">
        <v>2</v>
      </c>
      <c r="AD25" s="198"/>
      <c r="AE25" s="117">
        <f t="shared" si="9"/>
        <v>-195.52606718393463</v>
      </c>
      <c r="AF25" s="110">
        <f t="shared" si="10"/>
        <v>0.90223696640803264</v>
      </c>
      <c r="AG25" s="369"/>
    </row>
    <row r="26" spans="1:33" ht="15.75" customHeight="1">
      <c r="A26" s="358"/>
      <c r="B26" s="163" t="s">
        <v>185</v>
      </c>
      <c r="C26" s="330" t="s">
        <v>200</v>
      </c>
      <c r="D26" s="331"/>
      <c r="E26" s="101">
        <v>51.44</v>
      </c>
      <c r="F26" s="111">
        <v>3109</v>
      </c>
      <c r="G26" s="103">
        <f t="shared" si="11"/>
        <v>159926.96</v>
      </c>
      <c r="H26" s="13"/>
      <c r="I26" s="118">
        <v>19</v>
      </c>
      <c r="J26" s="105">
        <v>2000</v>
      </c>
      <c r="K26" s="106">
        <f t="shared" si="1"/>
        <v>105.26315789473684</v>
      </c>
      <c r="L26" s="107">
        <v>19</v>
      </c>
      <c r="M26" s="105">
        <f t="shared" si="12"/>
        <v>1787.8411283493638</v>
      </c>
      <c r="N26" s="106">
        <f t="shared" si="5"/>
        <v>94.09690149207178</v>
      </c>
      <c r="O26" s="108">
        <f t="shared" si="6"/>
        <v>0</v>
      </c>
      <c r="P26" s="109">
        <f t="shared" si="7"/>
        <v>-11.166256402665056</v>
      </c>
      <c r="Q26" s="110">
        <f t="shared" si="8"/>
        <v>0.89392056417468191</v>
      </c>
      <c r="R26" s="323"/>
      <c r="S26" s="47">
        <v>0.37847222222222215</v>
      </c>
      <c r="T26" s="48">
        <v>0.45092592592592584</v>
      </c>
      <c r="U26" s="111">
        <v>4.6500000000000075</v>
      </c>
      <c r="V26" s="112">
        <v>104.33812996137095</v>
      </c>
      <c r="W26" s="113">
        <v>0.45092592592592584</v>
      </c>
      <c r="X26" s="116">
        <v>0.48888888888888882</v>
      </c>
      <c r="Y26" s="12"/>
      <c r="Z26" s="198"/>
      <c r="AA26" s="332"/>
      <c r="AB26" s="333"/>
      <c r="AC26" s="12">
        <v>3</v>
      </c>
      <c r="AD26" s="198"/>
      <c r="AE26" s="117">
        <f t="shared" si="9"/>
        <v>-212.15887165063623</v>
      </c>
      <c r="AF26" s="110">
        <f t="shared" si="10"/>
        <v>0.89392056417468191</v>
      </c>
      <c r="AG26" s="369"/>
    </row>
    <row r="27" spans="1:33" ht="15.75" customHeight="1">
      <c r="A27" s="358"/>
      <c r="B27" s="163" t="s">
        <v>195</v>
      </c>
      <c r="C27" s="330" t="s">
        <v>196</v>
      </c>
      <c r="D27" s="331"/>
      <c r="E27" s="101">
        <v>36.450000000000003</v>
      </c>
      <c r="F27" s="111">
        <v>1828</v>
      </c>
      <c r="G27" s="121">
        <f t="shared" si="11"/>
        <v>66630.600000000006</v>
      </c>
      <c r="H27" s="122"/>
      <c r="I27" s="107">
        <v>20</v>
      </c>
      <c r="J27" s="105">
        <v>2100</v>
      </c>
      <c r="K27" s="106">
        <f t="shared" si="1"/>
        <v>105</v>
      </c>
      <c r="L27" s="107">
        <v>20</v>
      </c>
      <c r="M27" s="105">
        <f t="shared" si="12"/>
        <v>1897.425871042494</v>
      </c>
      <c r="N27" s="106">
        <f t="shared" si="5"/>
        <v>94.871293552124698</v>
      </c>
      <c r="O27" s="108">
        <f t="shared" si="6"/>
        <v>0</v>
      </c>
      <c r="P27" s="109">
        <f t="shared" si="7"/>
        <v>-10.128706447875302</v>
      </c>
      <c r="Q27" s="110">
        <f t="shared" si="8"/>
        <v>0.9035361290678543</v>
      </c>
      <c r="R27" s="323"/>
      <c r="S27" s="47">
        <v>0.48888888888888882</v>
      </c>
      <c r="T27" s="120">
        <v>0.52902777777777765</v>
      </c>
      <c r="U27" s="111">
        <v>54.666666666666686</v>
      </c>
      <c r="V27" s="112">
        <v>57.804629774410643</v>
      </c>
      <c r="W27" s="113"/>
      <c r="X27" s="116"/>
      <c r="Y27" s="12"/>
      <c r="Z27" s="198"/>
      <c r="AA27" s="332"/>
      <c r="AB27" s="333"/>
      <c r="AC27" s="12">
        <v>0</v>
      </c>
      <c r="AD27" s="198"/>
      <c r="AE27" s="117">
        <f t="shared" si="9"/>
        <v>-202.57412895750599</v>
      </c>
      <c r="AF27" s="110">
        <f t="shared" si="10"/>
        <v>0.9035361290678543</v>
      </c>
      <c r="AG27" s="369"/>
    </row>
    <row r="28" spans="1:33" ht="15.75" customHeight="1">
      <c r="A28" s="358"/>
      <c r="B28" s="163" t="s">
        <v>185</v>
      </c>
      <c r="C28" s="330" t="s">
        <v>186</v>
      </c>
      <c r="D28" s="331"/>
      <c r="E28" s="101">
        <v>19.7</v>
      </c>
      <c r="F28" s="111">
        <v>1896</v>
      </c>
      <c r="G28" s="121">
        <f t="shared" si="11"/>
        <v>37351.199999999997</v>
      </c>
      <c r="H28" s="62"/>
      <c r="I28" s="118">
        <v>13</v>
      </c>
      <c r="J28" s="105">
        <v>1200</v>
      </c>
      <c r="K28" s="106">
        <f t="shared" si="1"/>
        <v>92.307692307692307</v>
      </c>
      <c r="L28" s="107">
        <v>13</v>
      </c>
      <c r="M28" s="105">
        <f t="shared" si="12"/>
        <v>1081.007703503793</v>
      </c>
      <c r="N28" s="106">
        <f t="shared" si="5"/>
        <v>83.154438731060992</v>
      </c>
      <c r="O28" s="123">
        <f t="shared" si="6"/>
        <v>0</v>
      </c>
      <c r="P28" s="124">
        <f t="shared" si="7"/>
        <v>-9.1532535766313146</v>
      </c>
      <c r="Q28" s="125">
        <f t="shared" si="8"/>
        <v>0.90083975291982743</v>
      </c>
      <c r="R28" s="323"/>
      <c r="S28" s="47">
        <v>0.53263888888888877</v>
      </c>
      <c r="T28" s="120">
        <v>0.6057175925925925</v>
      </c>
      <c r="U28" s="111">
        <v>5.2000000000000135</v>
      </c>
      <c r="V28" s="112">
        <v>105.23514275733451</v>
      </c>
      <c r="W28" s="113"/>
      <c r="X28" s="116"/>
      <c r="Y28" s="12"/>
      <c r="Z28" s="198"/>
      <c r="AA28" s="332"/>
      <c r="AB28" s="333"/>
      <c r="AC28" s="12">
        <v>3</v>
      </c>
      <c r="AD28" s="198"/>
      <c r="AE28" s="117">
        <f t="shared" si="9"/>
        <v>-118.99229649620702</v>
      </c>
      <c r="AF28" s="110">
        <f t="shared" si="10"/>
        <v>0.90083975291982743</v>
      </c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13">AVERAGE(I22:I37)</f>
        <v>16.571428571428573</v>
      </c>
      <c r="J38" s="137">
        <f t="shared" si="13"/>
        <v>1914.2857142857142</v>
      </c>
      <c r="K38" s="138">
        <f t="shared" ref="K38" si="14">J38/I38</f>
        <v>115.51724137931033</v>
      </c>
      <c r="L38" s="136">
        <f t="shared" ref="L38:M38" si="15">AVERAGE(L22:L37)</f>
        <v>16.571428571428573</v>
      </c>
      <c r="M38" s="137">
        <f t="shared" si="15"/>
        <v>1724.6025665051982</v>
      </c>
      <c r="N38" s="138">
        <f t="shared" ref="N38:N45" si="16">M38/L38</f>
        <v>104.07084453048608</v>
      </c>
      <c r="O38" s="139">
        <f t="shared" ref="O38:O45" si="17">L38-I38</f>
        <v>0</v>
      </c>
      <c r="P38" s="140">
        <f t="shared" ref="P38:P45" si="18">N38-K38</f>
        <v>-11.44639684882425</v>
      </c>
      <c r="Q38" s="141">
        <f t="shared" ref="Q38:Q45" si="19">N38/K38</f>
        <v>0.90091178847286468</v>
      </c>
      <c r="R38" s="324"/>
      <c r="S38" s="142">
        <f>S22</f>
        <v>0.16666666666666666</v>
      </c>
      <c r="T38" s="143">
        <f>INDEX(T22:T37,COUNTA(T22:T37))</f>
        <v>0.6057175925925925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9</v>
      </c>
      <c r="AD38" s="180">
        <f>SUM(AD22:AD37)</f>
        <v>0</v>
      </c>
      <c r="AE38" s="168">
        <f t="shared" ref="AE38:AE45" si="20">M38-J38</f>
        <v>-189.68314778051604</v>
      </c>
      <c r="AF38" s="141">
        <f t="shared" ref="AF38:AF45" si="21">M38/J38</f>
        <v>0.90091178847286479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1728</v>
      </c>
      <c r="G39" s="148">
        <f t="shared" ref="G39:G45" si="22">E39*F39</f>
        <v>34041.599999999999</v>
      </c>
      <c r="H39" s="149">
        <v>2</v>
      </c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5" si="23">F39/V39*60</f>
        <v>1081.007703503793</v>
      </c>
      <c r="N39" s="152">
        <f t="shared" si="16"/>
        <v>83.154438731060992</v>
      </c>
      <c r="O39" s="154">
        <f t="shared" si="17"/>
        <v>0</v>
      </c>
      <c r="P39" s="155">
        <f t="shared" si="18"/>
        <v>-9.1532535766313146</v>
      </c>
      <c r="Q39" s="156">
        <f t="shared" si="19"/>
        <v>0.90083975291982743</v>
      </c>
      <c r="R39" s="322">
        <f>Q55</f>
        <v>0.8957107275180467</v>
      </c>
      <c r="S39" s="157">
        <v>0.16666666666666666</v>
      </c>
      <c r="T39" s="158">
        <v>0.23326388888888888</v>
      </c>
      <c r="U39" s="159"/>
      <c r="V39" s="160">
        <v>95.910509854785886</v>
      </c>
      <c r="W39" s="158"/>
      <c r="X39" s="169"/>
      <c r="Y39" s="12"/>
      <c r="Z39" s="198"/>
      <c r="AA39" s="325"/>
      <c r="AB39" s="326"/>
      <c r="AC39" s="12">
        <v>2</v>
      </c>
      <c r="AD39" s="198"/>
      <c r="AE39" s="115">
        <f t="shared" si="20"/>
        <v>-118.99229649620702</v>
      </c>
      <c r="AF39" s="156">
        <f t="shared" si="21"/>
        <v>0.90083975291982743</v>
      </c>
      <c r="AG39" s="327">
        <f>AF55</f>
        <v>0.8957107275180467</v>
      </c>
    </row>
    <row r="40" spans="1:33" ht="15.75" customHeight="1">
      <c r="A40" s="318"/>
      <c r="B40" s="163" t="s">
        <v>189</v>
      </c>
      <c r="C40" s="330" t="s">
        <v>205</v>
      </c>
      <c r="D40" s="331"/>
      <c r="E40" s="101">
        <v>53.76</v>
      </c>
      <c r="F40" s="102">
        <v>2955</v>
      </c>
      <c r="G40" s="103">
        <f t="shared" si="22"/>
        <v>158860.79999999999</v>
      </c>
      <c r="H40" s="26"/>
      <c r="I40" s="104">
        <v>20</v>
      </c>
      <c r="J40" s="105">
        <v>2000</v>
      </c>
      <c r="K40" s="106">
        <f t="shared" si="1"/>
        <v>100</v>
      </c>
      <c r="L40" s="107">
        <v>20</v>
      </c>
      <c r="M40" s="105">
        <f t="shared" si="23"/>
        <v>1787.1672514041907</v>
      </c>
      <c r="N40" s="106">
        <f t="shared" si="16"/>
        <v>89.358362570209536</v>
      </c>
      <c r="O40" s="108">
        <f t="shared" si="17"/>
        <v>0</v>
      </c>
      <c r="P40" s="109">
        <f t="shared" si="18"/>
        <v>-10.641637429790464</v>
      </c>
      <c r="Q40" s="110">
        <f t="shared" si="19"/>
        <v>0.89358362570209537</v>
      </c>
      <c r="R40" s="323"/>
      <c r="S40" s="47">
        <v>0.23680555555555557</v>
      </c>
      <c r="T40" s="48">
        <v>0.30569444444444449</v>
      </c>
      <c r="U40" s="111">
        <v>5.1000000000000378</v>
      </c>
      <c r="V40" s="112">
        <v>99.207278927416596</v>
      </c>
      <c r="W40" s="113"/>
      <c r="X40" s="116"/>
      <c r="Y40" s="12"/>
      <c r="Z40" s="198"/>
      <c r="AA40" s="332"/>
      <c r="AB40" s="333"/>
      <c r="AC40" s="12">
        <v>3</v>
      </c>
      <c r="AD40" s="198"/>
      <c r="AE40" s="117">
        <f t="shared" si="20"/>
        <v>-212.83274859580933</v>
      </c>
      <c r="AF40" s="110">
        <f t="shared" si="21"/>
        <v>0.89358362570209537</v>
      </c>
      <c r="AG40" s="328"/>
    </row>
    <row r="41" spans="1:33" ht="15.75" customHeight="1">
      <c r="A41" s="318"/>
      <c r="B41" s="163" t="s">
        <v>189</v>
      </c>
      <c r="C41" s="330" t="s">
        <v>206</v>
      </c>
      <c r="D41" s="331"/>
      <c r="E41" s="101">
        <v>71.55</v>
      </c>
      <c r="F41" s="102">
        <v>2355</v>
      </c>
      <c r="G41" s="103">
        <f t="shared" si="22"/>
        <v>168500.25</v>
      </c>
      <c r="H41" s="26"/>
      <c r="I41" s="104">
        <v>22</v>
      </c>
      <c r="J41" s="105">
        <v>2000</v>
      </c>
      <c r="K41" s="106">
        <f t="shared" si="1"/>
        <v>90.909090909090907</v>
      </c>
      <c r="L41" s="107">
        <v>22</v>
      </c>
      <c r="M41" s="105">
        <f t="shared" si="23"/>
        <v>1787.3254554985763</v>
      </c>
      <c r="N41" s="106">
        <f t="shared" si="16"/>
        <v>81.242066159026194</v>
      </c>
      <c r="O41" s="108">
        <f t="shared" si="17"/>
        <v>0</v>
      </c>
      <c r="P41" s="109">
        <f t="shared" si="18"/>
        <v>-9.6670247500647122</v>
      </c>
      <c r="Q41" s="110">
        <f t="shared" si="19"/>
        <v>0.89366272774928812</v>
      </c>
      <c r="R41" s="323"/>
      <c r="S41" s="47">
        <v>0.30902777777777779</v>
      </c>
      <c r="T41" s="48">
        <v>0.3639236111111111</v>
      </c>
      <c r="U41" s="111">
        <v>4.799999999999951</v>
      </c>
      <c r="V41" s="112">
        <v>79.056670717300463</v>
      </c>
      <c r="W41" s="113"/>
      <c r="X41" s="116"/>
      <c r="Y41" s="12"/>
      <c r="Z41" s="198"/>
      <c r="AA41" s="332"/>
      <c r="AB41" s="333"/>
      <c r="AC41" s="12">
        <v>2</v>
      </c>
      <c r="AD41" s="198"/>
      <c r="AE41" s="117">
        <f t="shared" si="20"/>
        <v>-212.67454450142372</v>
      </c>
      <c r="AF41" s="110">
        <f t="shared" si="21"/>
        <v>0.89366272774928812</v>
      </c>
      <c r="AG41" s="328"/>
    </row>
    <row r="42" spans="1:33" ht="15.75" customHeight="1">
      <c r="A42" s="318"/>
      <c r="B42" s="163" t="s">
        <v>189</v>
      </c>
      <c r="C42" s="330" t="s">
        <v>207</v>
      </c>
      <c r="D42" s="331"/>
      <c r="E42" s="101">
        <v>58.67</v>
      </c>
      <c r="F42" s="102">
        <v>1014</v>
      </c>
      <c r="G42" s="103">
        <f t="shared" si="22"/>
        <v>59491.380000000005</v>
      </c>
      <c r="H42" s="26">
        <v>2</v>
      </c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 t="shared" si="23"/>
        <v>1788.9270052556076</v>
      </c>
      <c r="N42" s="106">
        <f t="shared" si="16"/>
        <v>77.779435011113378</v>
      </c>
      <c r="O42" s="108">
        <f t="shared" si="17"/>
        <v>0</v>
      </c>
      <c r="P42" s="109">
        <f t="shared" si="18"/>
        <v>-9.1770867280170592</v>
      </c>
      <c r="Q42" s="110">
        <f t="shared" si="19"/>
        <v>0.89446350262780383</v>
      </c>
      <c r="R42" s="323"/>
      <c r="S42" s="47">
        <v>0.36805555555555558</v>
      </c>
      <c r="T42" s="48">
        <v>0.39166666666666672</v>
      </c>
      <c r="U42" s="111">
        <v>5.9500000000000508</v>
      </c>
      <c r="V42" s="112">
        <v>34.009213244174255</v>
      </c>
      <c r="W42" s="113"/>
      <c r="X42" s="116"/>
      <c r="Y42" s="12"/>
      <c r="Z42" s="198"/>
      <c r="AA42" s="332"/>
      <c r="AB42" s="333"/>
      <c r="AC42" s="12">
        <v>1</v>
      </c>
      <c r="AD42" s="198"/>
      <c r="AE42" s="117">
        <f t="shared" si="20"/>
        <v>-211.07299474439242</v>
      </c>
      <c r="AF42" s="110">
        <f t="shared" si="21"/>
        <v>0.89446350262780383</v>
      </c>
      <c r="AG42" s="328"/>
    </row>
    <row r="43" spans="1:33" ht="15.75" customHeight="1">
      <c r="A43" s="318"/>
      <c r="B43" s="163" t="s">
        <v>189</v>
      </c>
      <c r="C43" s="330" t="s">
        <v>208</v>
      </c>
      <c r="D43" s="331"/>
      <c r="E43" s="101">
        <v>59.54</v>
      </c>
      <c r="F43" s="102">
        <v>2944</v>
      </c>
      <c r="G43" s="103">
        <f t="shared" si="22"/>
        <v>175285.76000000001</v>
      </c>
      <c r="H43" s="13"/>
      <c r="I43" s="104">
        <v>23</v>
      </c>
      <c r="J43" s="105">
        <v>2000</v>
      </c>
      <c r="K43" s="106">
        <f t="shared" si="1"/>
        <v>86.956521739130437</v>
      </c>
      <c r="L43" s="107">
        <v>23</v>
      </c>
      <c r="M43" s="105">
        <f t="shared" si="23"/>
        <v>1797.4815964524689</v>
      </c>
      <c r="N43" s="106">
        <f t="shared" si="16"/>
        <v>78.15137375880299</v>
      </c>
      <c r="O43" s="108">
        <f t="shared" si="17"/>
        <v>0</v>
      </c>
      <c r="P43" s="109">
        <f t="shared" si="18"/>
        <v>-8.8051479803274475</v>
      </c>
      <c r="Q43" s="110">
        <f t="shared" si="19"/>
        <v>0.89874079822623432</v>
      </c>
      <c r="R43" s="323"/>
      <c r="S43" s="47">
        <v>0.39583333333333337</v>
      </c>
      <c r="T43" s="48">
        <v>0.46407407407407408</v>
      </c>
      <c r="U43" s="111">
        <v>5.9999999999999787</v>
      </c>
      <c r="V43" s="112">
        <v>98.270825330628583</v>
      </c>
      <c r="W43" s="113">
        <v>0.46407407407407408</v>
      </c>
      <c r="X43" s="116">
        <v>0.50277777777777777</v>
      </c>
      <c r="Y43" s="12"/>
      <c r="Z43" s="198"/>
      <c r="AA43" s="332"/>
      <c r="AB43" s="333"/>
      <c r="AC43" s="12">
        <v>3</v>
      </c>
      <c r="AD43" s="198"/>
      <c r="AE43" s="117">
        <f t="shared" si="20"/>
        <v>-202.51840354753108</v>
      </c>
      <c r="AF43" s="110">
        <f t="shared" si="21"/>
        <v>0.89874079822623443</v>
      </c>
      <c r="AG43" s="328"/>
    </row>
    <row r="44" spans="1:33" ht="15.75" customHeight="1">
      <c r="A44" s="318"/>
      <c r="B44" s="163" t="s">
        <v>189</v>
      </c>
      <c r="C44" s="330" t="s">
        <v>209</v>
      </c>
      <c r="D44" s="331"/>
      <c r="E44" s="101">
        <v>61.09</v>
      </c>
      <c r="F44" s="102">
        <v>3056</v>
      </c>
      <c r="G44" s="121">
        <f t="shared" si="22"/>
        <v>186691.04</v>
      </c>
      <c r="H44" s="122"/>
      <c r="I44" s="104">
        <v>20</v>
      </c>
      <c r="J44" s="105">
        <v>2000</v>
      </c>
      <c r="K44" s="106">
        <f t="shared" si="1"/>
        <v>100</v>
      </c>
      <c r="L44" s="107">
        <v>20</v>
      </c>
      <c r="M44" s="105">
        <f t="shared" si="23"/>
        <v>1792.5455858679722</v>
      </c>
      <c r="N44" s="106">
        <f t="shared" si="16"/>
        <v>89.627279293398615</v>
      </c>
      <c r="O44" s="108">
        <f t="shared" si="17"/>
        <v>0</v>
      </c>
      <c r="P44" s="109">
        <f t="shared" si="18"/>
        <v>-10.372720706601385</v>
      </c>
      <c r="Q44" s="110">
        <f t="shared" si="19"/>
        <v>0.89627279293398621</v>
      </c>
      <c r="R44" s="323"/>
      <c r="S44" s="47">
        <v>0.50277777777777777</v>
      </c>
      <c r="T44" s="120">
        <v>0.5738078703703704</v>
      </c>
      <c r="U44" s="111">
        <v>55.733333333333306</v>
      </c>
      <c r="V44" s="112">
        <v>102.29028563935509</v>
      </c>
      <c r="W44" s="113"/>
      <c r="X44" s="116"/>
      <c r="Y44" s="12"/>
      <c r="Z44" s="198"/>
      <c r="AA44" s="332"/>
      <c r="AB44" s="333"/>
      <c r="AC44" s="12">
        <v>3</v>
      </c>
      <c r="AD44" s="198"/>
      <c r="AE44" s="117">
        <f t="shared" si="20"/>
        <v>-207.45441413202775</v>
      </c>
      <c r="AF44" s="110">
        <f t="shared" si="21"/>
        <v>0.8962727929339861</v>
      </c>
      <c r="AG44" s="328"/>
    </row>
    <row r="45" spans="1:33" ht="15.75" customHeight="1">
      <c r="A45" s="318"/>
      <c r="B45" s="163" t="s">
        <v>189</v>
      </c>
      <c r="C45" s="330" t="s">
        <v>207</v>
      </c>
      <c r="D45" s="331"/>
      <c r="E45" s="101">
        <v>58.67</v>
      </c>
      <c r="F45" s="102">
        <v>2577</v>
      </c>
      <c r="G45" s="121">
        <f t="shared" si="22"/>
        <v>151192.59</v>
      </c>
      <c r="H45" s="62"/>
      <c r="I45" s="104">
        <v>23</v>
      </c>
      <c r="J45" s="105">
        <v>2000</v>
      </c>
      <c r="K45" s="106">
        <f t="shared" si="1"/>
        <v>86.956521739130437</v>
      </c>
      <c r="L45" s="107">
        <v>23</v>
      </c>
      <c r="M45" s="105">
        <f t="shared" si="23"/>
        <v>1788.9270052556076</v>
      </c>
      <c r="N45" s="106">
        <f t="shared" si="16"/>
        <v>77.779435011113378</v>
      </c>
      <c r="O45" s="123">
        <f t="shared" si="17"/>
        <v>0</v>
      </c>
      <c r="P45" s="124">
        <f t="shared" si="18"/>
        <v>-9.1770867280170592</v>
      </c>
      <c r="Q45" s="125">
        <f t="shared" si="19"/>
        <v>0.89446350262780383</v>
      </c>
      <c r="R45" s="323"/>
      <c r="S45" s="119">
        <v>0.57708333333333328</v>
      </c>
      <c r="T45" s="120">
        <v>0.63709490740740737</v>
      </c>
      <c r="U45" s="111">
        <v>4.7166666666665513</v>
      </c>
      <c r="V45" s="112">
        <v>86.431698747768294</v>
      </c>
      <c r="W45" s="120"/>
      <c r="X45" s="189"/>
      <c r="Y45" s="12"/>
      <c r="Z45" s="198"/>
      <c r="AA45" s="332"/>
      <c r="AB45" s="333"/>
      <c r="AC45" s="12">
        <v>2</v>
      </c>
      <c r="AD45" s="198"/>
      <c r="AE45" s="117">
        <f t="shared" si="20"/>
        <v>-211.07299474439242</v>
      </c>
      <c r="AF45" s="110">
        <f t="shared" si="21"/>
        <v>0.89446350262780383</v>
      </c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24">AVERAGE(I39:I54)</f>
        <v>20.571428571428573</v>
      </c>
      <c r="J55" s="137">
        <f t="shared" si="24"/>
        <v>1885.7142857142858</v>
      </c>
      <c r="K55" s="138">
        <f t="shared" ref="K55" si="25">J55/I55</f>
        <v>91.666666666666657</v>
      </c>
      <c r="L55" s="136">
        <f t="shared" ref="L55:M55" si="26">AVERAGE(L39:L54)</f>
        <v>20.571428571428573</v>
      </c>
      <c r="M55" s="137">
        <f t="shared" si="26"/>
        <v>1689.0545147483167</v>
      </c>
      <c r="N55" s="138">
        <f t="shared" ref="N55:N64" si="27">M55/L55</f>
        <v>82.106816689154272</v>
      </c>
      <c r="O55" s="139">
        <f t="shared" ref="O55:O64" si="28">L55-I55</f>
        <v>0</v>
      </c>
      <c r="P55" s="140">
        <f t="shared" ref="P55:P64" si="29">N55-K55</f>
        <v>-9.5598499775123855</v>
      </c>
      <c r="Q55" s="141">
        <f t="shared" ref="Q55:Q64" si="30">N55/K55</f>
        <v>0.8957107275180467</v>
      </c>
      <c r="R55" s="324"/>
      <c r="S55" s="142">
        <f>S39</f>
        <v>0.16666666666666666</v>
      </c>
      <c r="T55" s="143">
        <f>INDEX(T39:T54,COUNTA(T39:T54))</f>
        <v>0.63709490740740737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16</v>
      </c>
      <c r="AD55" s="191">
        <f>SUM(AD39:AD54)</f>
        <v>0</v>
      </c>
      <c r="AE55" s="168">
        <f t="shared" ref="AE55:AE64" si="31">M55-J55</f>
        <v>-196.65977096596907</v>
      </c>
      <c r="AF55" s="141">
        <f t="shared" ref="AF55:AF64" si="32">M55/J55</f>
        <v>0.8957107275180467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2653</v>
      </c>
      <c r="G56" s="148">
        <f t="shared" ref="G56:G64" si="33">E56*F56</f>
        <v>76565.58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34">F56/V56*60</f>
        <v>3186.7979423240095</v>
      </c>
      <c r="N56" s="152">
        <f t="shared" si="27"/>
        <v>167.72620749073735</v>
      </c>
      <c r="O56" s="154">
        <f t="shared" si="28"/>
        <v>0</v>
      </c>
      <c r="P56" s="155">
        <f t="shared" si="29"/>
        <v>-21.747476719788978</v>
      </c>
      <c r="Q56" s="156">
        <f t="shared" si="30"/>
        <v>0.88522165064555813</v>
      </c>
      <c r="R56" s="322">
        <f>Q72</f>
        <v>0.89642644060279875</v>
      </c>
      <c r="S56" s="157">
        <v>0.16666666666666666</v>
      </c>
      <c r="T56" s="158">
        <v>0.20134259259259257</v>
      </c>
      <c r="U56" s="159"/>
      <c r="V56" s="160">
        <v>49.949825147657819</v>
      </c>
      <c r="W56" s="158"/>
      <c r="X56" s="169"/>
      <c r="Y56" s="12"/>
      <c r="Z56" s="198"/>
      <c r="AA56" s="325"/>
      <c r="AB56" s="326"/>
      <c r="AC56" s="12">
        <v>1</v>
      </c>
      <c r="AD56" s="198"/>
      <c r="AE56" s="115">
        <f t="shared" si="31"/>
        <v>-413.20205767599055</v>
      </c>
      <c r="AF56" s="156">
        <f t="shared" si="32"/>
        <v>0.88522165064555813</v>
      </c>
      <c r="AG56" s="327">
        <f>AF72</f>
        <v>0.89642644060279886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4278</v>
      </c>
      <c r="G57" s="103">
        <f t="shared" si="33"/>
        <v>133088.57999999999</v>
      </c>
      <c r="H57" s="26"/>
      <c r="I57" s="104">
        <v>19</v>
      </c>
      <c r="J57" s="105">
        <v>3600</v>
      </c>
      <c r="K57" s="106">
        <f t="shared" ref="K57:K91" si="35">J57/I57</f>
        <v>189.47368421052633</v>
      </c>
      <c r="L57" s="107">
        <v>19</v>
      </c>
      <c r="M57" s="105">
        <f t="shared" si="34"/>
        <v>3186.39586807665</v>
      </c>
      <c r="N57" s="106">
        <f t="shared" si="27"/>
        <v>167.70504568824472</v>
      </c>
      <c r="O57" s="108">
        <f t="shared" si="28"/>
        <v>0</v>
      </c>
      <c r="P57" s="109">
        <f t="shared" si="29"/>
        <v>-21.768638522281606</v>
      </c>
      <c r="Q57" s="110">
        <f t="shared" si="30"/>
        <v>0.88510996335462488</v>
      </c>
      <c r="R57" s="323"/>
      <c r="S57" s="47">
        <v>0.2048611111111111</v>
      </c>
      <c r="T57" s="48">
        <v>0.26079861111111113</v>
      </c>
      <c r="U57" s="111">
        <v>5.066666666666686</v>
      </c>
      <c r="V57" s="112">
        <v>80.554962605740315</v>
      </c>
      <c r="W57" s="113"/>
      <c r="X57" s="116"/>
      <c r="Y57" s="12"/>
      <c r="Z57" s="198"/>
      <c r="AA57" s="332"/>
      <c r="AB57" s="333"/>
      <c r="AC57" s="12">
        <v>2</v>
      </c>
      <c r="AD57" s="198"/>
      <c r="AE57" s="117">
        <f t="shared" si="31"/>
        <v>-413.60413192335</v>
      </c>
      <c r="AF57" s="110">
        <f t="shared" si="32"/>
        <v>0.885109963354625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1854</v>
      </c>
      <c r="G58" s="103">
        <f t="shared" si="33"/>
        <v>72287.460000000006</v>
      </c>
      <c r="H58" s="26"/>
      <c r="I58" s="104">
        <v>19</v>
      </c>
      <c r="J58" s="105">
        <v>3600</v>
      </c>
      <c r="K58" s="106">
        <f t="shared" si="35"/>
        <v>189.47368421052633</v>
      </c>
      <c r="L58" s="107">
        <v>19</v>
      </c>
      <c r="M58" s="105">
        <f t="shared" si="34"/>
        <v>3188.3044953908097</v>
      </c>
      <c r="N58" s="106">
        <f t="shared" si="27"/>
        <v>167.80549975741104</v>
      </c>
      <c r="O58" s="108">
        <f t="shared" si="28"/>
        <v>0</v>
      </c>
      <c r="P58" s="109">
        <f t="shared" si="29"/>
        <v>-21.668184453115288</v>
      </c>
      <c r="Q58" s="110">
        <f t="shared" si="30"/>
        <v>0.8856401376085582</v>
      </c>
      <c r="R58" s="323"/>
      <c r="S58" s="47">
        <v>0.26458333333333328</v>
      </c>
      <c r="T58" s="48">
        <v>0.28880787037037031</v>
      </c>
      <c r="U58" s="111">
        <v>5.4499999999998927</v>
      </c>
      <c r="V58" s="112">
        <v>34.890017613065105</v>
      </c>
      <c r="W58" s="113"/>
      <c r="X58" s="116"/>
      <c r="Y58" s="12"/>
      <c r="Z58" s="198"/>
      <c r="AA58" s="332"/>
      <c r="AB58" s="333"/>
      <c r="AC58" s="12">
        <v>1</v>
      </c>
      <c r="AD58" s="198"/>
      <c r="AE58" s="117">
        <f t="shared" si="31"/>
        <v>-411.69550460919027</v>
      </c>
      <c r="AF58" s="110">
        <f t="shared" si="32"/>
        <v>0.88564013760855831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5200</v>
      </c>
      <c r="G59" s="103">
        <f t="shared" si="33"/>
        <v>186628</v>
      </c>
      <c r="H59" s="26"/>
      <c r="I59" s="104">
        <v>19</v>
      </c>
      <c r="J59" s="105">
        <v>3600</v>
      </c>
      <c r="K59" s="106">
        <f t="shared" si="35"/>
        <v>189.47368421052633</v>
      </c>
      <c r="L59" s="107">
        <v>19</v>
      </c>
      <c r="M59" s="105">
        <f t="shared" si="34"/>
        <v>3188.7662249452733</v>
      </c>
      <c r="N59" s="106">
        <f t="shared" si="27"/>
        <v>167.82980131290913</v>
      </c>
      <c r="O59" s="108">
        <f t="shared" si="28"/>
        <v>0</v>
      </c>
      <c r="P59" s="109">
        <f t="shared" si="29"/>
        <v>-21.643882897617203</v>
      </c>
      <c r="Q59" s="110">
        <f t="shared" si="30"/>
        <v>0.88576839581813138</v>
      </c>
      <c r="R59" s="323"/>
      <c r="S59" s="47">
        <v>0.29236111111111107</v>
      </c>
      <c r="T59" s="48">
        <v>0.36030092592592589</v>
      </c>
      <c r="U59" s="111">
        <v>5.1166666666666938</v>
      </c>
      <c r="V59" s="112">
        <v>97.843484906252314</v>
      </c>
      <c r="W59" s="113"/>
      <c r="X59" s="116"/>
      <c r="Y59" s="12"/>
      <c r="Z59" s="198"/>
      <c r="AA59" s="332"/>
      <c r="AB59" s="333"/>
      <c r="AC59" s="12">
        <v>2</v>
      </c>
      <c r="AD59" s="198"/>
      <c r="AE59" s="199">
        <f t="shared" si="31"/>
        <v>-411.23377505472672</v>
      </c>
      <c r="AF59" s="200">
        <f t="shared" si="32"/>
        <v>0.88576839581813149</v>
      </c>
      <c r="AG59" s="328"/>
    </row>
    <row r="60" spans="1:33" ht="15.75" customHeight="1">
      <c r="A60" s="358"/>
      <c r="B60" s="100" t="s">
        <v>211</v>
      </c>
      <c r="C60" s="371" t="s">
        <v>216</v>
      </c>
      <c r="D60" s="371"/>
      <c r="E60" s="101">
        <v>43.96</v>
      </c>
      <c r="F60" s="105">
        <v>2746</v>
      </c>
      <c r="G60" s="103">
        <f t="shared" si="33"/>
        <v>120714.16</v>
      </c>
      <c r="H60" s="13"/>
      <c r="I60" s="104">
        <v>24</v>
      </c>
      <c r="J60" s="105">
        <v>3600</v>
      </c>
      <c r="K60" s="106">
        <f t="shared" si="35"/>
        <v>150</v>
      </c>
      <c r="L60" s="107">
        <v>24</v>
      </c>
      <c r="M60" s="105">
        <f t="shared" si="34"/>
        <v>3260.5931485149404</v>
      </c>
      <c r="N60" s="106">
        <f t="shared" si="27"/>
        <v>135.85804785478919</v>
      </c>
      <c r="O60" s="108">
        <f t="shared" si="28"/>
        <v>0</v>
      </c>
      <c r="P60" s="109">
        <f t="shared" si="29"/>
        <v>-14.141952145210809</v>
      </c>
      <c r="Q60" s="110">
        <f t="shared" si="30"/>
        <v>0.90572031903192796</v>
      </c>
      <c r="R60" s="323"/>
      <c r="S60" s="47">
        <v>0.36388888888888882</v>
      </c>
      <c r="T60" s="48">
        <v>0.39896990740740734</v>
      </c>
      <c r="U60" s="111">
        <v>5.1666666666666217</v>
      </c>
      <c r="V60" s="112">
        <v>50.530683374293744</v>
      </c>
      <c r="W60" s="113"/>
      <c r="X60" s="116"/>
      <c r="Y60" s="12"/>
      <c r="Z60" s="198"/>
      <c r="AA60" s="332"/>
      <c r="AB60" s="333"/>
      <c r="AC60" s="12">
        <v>1</v>
      </c>
      <c r="AD60" s="198"/>
      <c r="AE60" s="199">
        <f t="shared" si="31"/>
        <v>-339.40685148505963</v>
      </c>
      <c r="AF60" s="200">
        <f t="shared" si="32"/>
        <v>0.90572031903192785</v>
      </c>
      <c r="AG60" s="328"/>
    </row>
    <row r="61" spans="1:33" ht="15.75" customHeight="1">
      <c r="A61" s="358"/>
      <c r="B61" s="100" t="s">
        <v>211</v>
      </c>
      <c r="C61" s="371" t="s">
        <v>217</v>
      </c>
      <c r="D61" s="371"/>
      <c r="E61" s="101">
        <v>46.93</v>
      </c>
      <c r="F61" s="105">
        <v>2249</v>
      </c>
      <c r="G61" s="121">
        <f t="shared" si="33"/>
        <v>105545.56999999999</v>
      </c>
      <c r="H61" s="122"/>
      <c r="I61" s="104">
        <v>24</v>
      </c>
      <c r="J61" s="105">
        <v>3600</v>
      </c>
      <c r="K61" s="106">
        <f t="shared" si="35"/>
        <v>150</v>
      </c>
      <c r="L61" s="107">
        <v>24</v>
      </c>
      <c r="M61" s="105">
        <f t="shared" si="34"/>
        <v>3260.7325959878126</v>
      </c>
      <c r="N61" s="106">
        <f t="shared" si="27"/>
        <v>135.86385816615885</v>
      </c>
      <c r="O61" s="108">
        <f t="shared" si="28"/>
        <v>0</v>
      </c>
      <c r="P61" s="109">
        <f t="shared" si="29"/>
        <v>-14.136141833841151</v>
      </c>
      <c r="Q61" s="110">
        <f t="shared" si="30"/>
        <v>0.90575905444105898</v>
      </c>
      <c r="R61" s="323"/>
      <c r="S61" s="47">
        <v>0.40277777777777768</v>
      </c>
      <c r="T61" s="120">
        <v>0.43151620370370358</v>
      </c>
      <c r="U61" s="111">
        <v>5.4833333333332845</v>
      </c>
      <c r="V61" s="112">
        <v>41.38333826148078</v>
      </c>
      <c r="W61" s="113"/>
      <c r="X61" s="116"/>
      <c r="Y61" s="12"/>
      <c r="Z61" s="198"/>
      <c r="AA61" s="332"/>
      <c r="AB61" s="333"/>
      <c r="AC61" s="12">
        <v>1</v>
      </c>
      <c r="AD61" s="198"/>
      <c r="AE61" s="199">
        <f t="shared" si="31"/>
        <v>-339.2674040121874</v>
      </c>
      <c r="AF61" s="200">
        <f t="shared" si="32"/>
        <v>0.90575905444105909</v>
      </c>
      <c r="AG61" s="328"/>
    </row>
    <row r="62" spans="1:33" ht="15.75" customHeight="1">
      <c r="A62" s="358"/>
      <c r="B62" s="100" t="s">
        <v>211</v>
      </c>
      <c r="C62" s="371" t="s">
        <v>219</v>
      </c>
      <c r="D62" s="371"/>
      <c r="E62" s="101">
        <v>37.799999999999997</v>
      </c>
      <c r="F62" s="105">
        <v>2386</v>
      </c>
      <c r="G62" s="121">
        <f t="shared" si="33"/>
        <v>90190.799999999988</v>
      </c>
      <c r="H62" s="62">
        <v>2</v>
      </c>
      <c r="I62" s="104">
        <v>21</v>
      </c>
      <c r="J62" s="105">
        <v>3600</v>
      </c>
      <c r="K62" s="106">
        <f t="shared" si="35"/>
        <v>171.42857142857142</v>
      </c>
      <c r="L62" s="107">
        <v>21</v>
      </c>
      <c r="M62" s="105">
        <f t="shared" si="34"/>
        <v>3256.9349390732141</v>
      </c>
      <c r="N62" s="106">
        <f t="shared" si="27"/>
        <v>155.09213995586734</v>
      </c>
      <c r="O62" s="123">
        <f t="shared" si="28"/>
        <v>0</v>
      </c>
      <c r="P62" s="124">
        <f t="shared" si="29"/>
        <v>-16.336431472704078</v>
      </c>
      <c r="Q62" s="125">
        <f t="shared" si="30"/>
        <v>0.90470414974255953</v>
      </c>
      <c r="R62" s="323"/>
      <c r="S62" s="47">
        <v>0.43472222222222212</v>
      </c>
      <c r="T62" s="120">
        <v>0.46524305555555545</v>
      </c>
      <c r="U62" s="111">
        <v>4.6166666666666956</v>
      </c>
      <c r="V62" s="112">
        <v>43.955437452102522</v>
      </c>
      <c r="W62" s="113">
        <v>0.46524305555555545</v>
      </c>
      <c r="X62" s="116">
        <v>0.5034722222222221</v>
      </c>
      <c r="Y62" s="12"/>
      <c r="Z62" s="198"/>
      <c r="AA62" s="332"/>
      <c r="AB62" s="333"/>
      <c r="AC62" s="12">
        <v>1</v>
      </c>
      <c r="AD62" s="198"/>
      <c r="AE62" s="199">
        <f t="shared" si="31"/>
        <v>-343.06506092678592</v>
      </c>
      <c r="AF62" s="200">
        <f t="shared" si="32"/>
        <v>0.90470414974255942</v>
      </c>
      <c r="AG62" s="328"/>
    </row>
    <row r="63" spans="1:33" ht="15.75" customHeight="1">
      <c r="A63" s="358"/>
      <c r="B63" s="100" t="s">
        <v>211</v>
      </c>
      <c r="C63" s="371" t="s">
        <v>218</v>
      </c>
      <c r="D63" s="371"/>
      <c r="E63" s="101">
        <v>38.479999999999997</v>
      </c>
      <c r="F63" s="105">
        <v>6650</v>
      </c>
      <c r="G63" s="121">
        <f t="shared" si="33"/>
        <v>255891.99999999997</v>
      </c>
      <c r="H63" s="62"/>
      <c r="I63" s="104">
        <v>20</v>
      </c>
      <c r="J63" s="105">
        <v>3600</v>
      </c>
      <c r="K63" s="106">
        <f t="shared" si="35"/>
        <v>180</v>
      </c>
      <c r="L63" s="107">
        <v>20</v>
      </c>
      <c r="M63" s="105">
        <f t="shared" si="34"/>
        <v>3258.7565221447594</v>
      </c>
      <c r="N63" s="106">
        <f t="shared" si="27"/>
        <v>162.93782610723798</v>
      </c>
      <c r="O63" s="123">
        <f t="shared" si="28"/>
        <v>0</v>
      </c>
      <c r="P63" s="124">
        <f t="shared" si="29"/>
        <v>-17.062173892762019</v>
      </c>
      <c r="Q63" s="125">
        <f t="shared" si="30"/>
        <v>0.90521014504021102</v>
      </c>
      <c r="R63" s="323"/>
      <c r="S63" s="47">
        <v>0.5034722222222221</v>
      </c>
      <c r="T63" s="120">
        <v>0.58849537037037025</v>
      </c>
      <c r="U63" s="111">
        <v>55.049999999999969</v>
      </c>
      <c r="V63" s="112">
        <v>122.43934067752845</v>
      </c>
      <c r="W63" s="113"/>
      <c r="X63" s="116"/>
      <c r="Y63" s="12"/>
      <c r="Z63" s="198"/>
      <c r="AA63" s="332"/>
      <c r="AB63" s="333"/>
      <c r="AC63" s="12">
        <v>3</v>
      </c>
      <c r="AD63" s="198"/>
      <c r="AE63" s="199">
        <f t="shared" si="31"/>
        <v>-341.2434778552406</v>
      </c>
      <c r="AF63" s="200">
        <f t="shared" si="32"/>
        <v>0.90521014504021091</v>
      </c>
      <c r="AG63" s="328"/>
    </row>
    <row r="64" spans="1:33" ht="15.75" customHeight="1">
      <c r="A64" s="358"/>
      <c r="B64" s="100" t="s">
        <v>211</v>
      </c>
      <c r="C64" s="371" t="s">
        <v>219</v>
      </c>
      <c r="D64" s="371"/>
      <c r="E64" s="101">
        <v>37.799999999999997</v>
      </c>
      <c r="F64" s="105">
        <v>6168</v>
      </c>
      <c r="G64" s="121">
        <f t="shared" si="33"/>
        <v>233150.4</v>
      </c>
      <c r="H64" s="62"/>
      <c r="I64" s="104">
        <v>21</v>
      </c>
      <c r="J64" s="105">
        <v>3600</v>
      </c>
      <c r="K64" s="106">
        <f t="shared" si="35"/>
        <v>171.42857142857142</v>
      </c>
      <c r="L64" s="107">
        <v>21</v>
      </c>
      <c r="M64" s="105">
        <f t="shared" si="34"/>
        <v>3256.9349390732141</v>
      </c>
      <c r="N64" s="106">
        <f t="shared" si="27"/>
        <v>155.09213995586734</v>
      </c>
      <c r="O64" s="123">
        <f t="shared" si="28"/>
        <v>0</v>
      </c>
      <c r="P64" s="124">
        <f t="shared" si="29"/>
        <v>-16.336431472704078</v>
      </c>
      <c r="Q64" s="125">
        <f t="shared" si="30"/>
        <v>0.90470414974255953</v>
      </c>
      <c r="R64" s="323"/>
      <c r="S64" s="47">
        <v>0.59236111111111101</v>
      </c>
      <c r="T64" s="120">
        <v>0.67126157407407394</v>
      </c>
      <c r="U64" s="111">
        <v>5.5666666666666842</v>
      </c>
      <c r="V64" s="112">
        <v>113.62830603712001</v>
      </c>
      <c r="W64" s="113"/>
      <c r="X64" s="116"/>
      <c r="Y64" s="12"/>
      <c r="Z64" s="198"/>
      <c r="AA64" s="332"/>
      <c r="AB64" s="333"/>
      <c r="AC64" s="12">
        <v>2</v>
      </c>
      <c r="AD64" s="198"/>
      <c r="AE64" s="199">
        <f t="shared" si="31"/>
        <v>-343.06506092678592</v>
      </c>
      <c r="AF64" s="200">
        <f t="shared" si="32"/>
        <v>0.90470414974255942</v>
      </c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36">AVERAGE(I56:I71)</f>
        <v>20.666666666666668</v>
      </c>
      <c r="J72" s="137">
        <f t="shared" si="36"/>
        <v>3600</v>
      </c>
      <c r="K72" s="138">
        <f t="shared" ref="K72:K74" si="37">J72/I72</f>
        <v>174.19354838709677</v>
      </c>
      <c r="L72" s="136">
        <f t="shared" ref="L72:M72" si="38">AVERAGE(L56:L71)</f>
        <v>20.666666666666668</v>
      </c>
      <c r="M72" s="137">
        <f t="shared" si="38"/>
        <v>3227.1351861700759</v>
      </c>
      <c r="N72" s="138">
        <f>M72/L72</f>
        <v>156.15170255661656</v>
      </c>
      <c r="O72" s="139">
        <f>L72-I72</f>
        <v>0</v>
      </c>
      <c r="P72" s="140">
        <f>N72-K72</f>
        <v>-18.041845830480213</v>
      </c>
      <c r="Q72" s="141">
        <f>N72/K72</f>
        <v>0.89642644060279875</v>
      </c>
      <c r="R72" s="324"/>
      <c r="S72" s="142">
        <f>S56</f>
        <v>0.16666666666666666</v>
      </c>
      <c r="T72" s="143">
        <f>INDEX(T56:T71,COUNTA(T56:T71))</f>
        <v>0.67126157407407394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14</v>
      </c>
      <c r="AD72" s="191">
        <f>SUM(AD56:AD71)</f>
        <v>0</v>
      </c>
      <c r="AE72" s="168">
        <f>M72-J72</f>
        <v>-372.86481382992406</v>
      </c>
      <c r="AF72" s="141">
        <f>M72/J72</f>
        <v>0.89642644060279886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220</v>
      </c>
      <c r="D73" s="331"/>
      <c r="E73" s="101">
        <v>27.05</v>
      </c>
      <c r="F73" s="102">
        <v>1361</v>
      </c>
      <c r="G73" s="103">
        <f t="shared" ref="G73:G74" si="39">E73*F73</f>
        <v>36815.050000000003</v>
      </c>
      <c r="H73" s="13"/>
      <c r="I73" s="104">
        <v>5</v>
      </c>
      <c r="J73" s="105">
        <v>3273</v>
      </c>
      <c r="K73" s="106">
        <f t="shared" si="37"/>
        <v>654.6</v>
      </c>
      <c r="L73" s="107">
        <v>5</v>
      </c>
      <c r="M73" s="105">
        <f>F73/V73*60</f>
        <v>2961.6418775921861</v>
      </c>
      <c r="N73" s="106">
        <f>M73/L73</f>
        <v>592.32837551843727</v>
      </c>
      <c r="O73" s="108">
        <f>L73-I73</f>
        <v>0</v>
      </c>
      <c r="P73" s="109">
        <f>N73-K73</f>
        <v>-62.271624481562753</v>
      </c>
      <c r="Q73" s="110">
        <f>N73/K73</f>
        <v>0.90487072337066488</v>
      </c>
      <c r="R73" s="322">
        <f>Q89</f>
        <v>0.90544476842525767</v>
      </c>
      <c r="S73" s="47">
        <v>0.39861111111111108</v>
      </c>
      <c r="T73" s="48">
        <v>0.41775462962962961</v>
      </c>
      <c r="U73" s="111">
        <v>4.9666666666666703</v>
      </c>
      <c r="V73" s="112">
        <v>27.572543668375445</v>
      </c>
      <c r="W73" s="113"/>
      <c r="X73" s="162"/>
      <c r="Y73" s="12"/>
      <c r="Z73" s="198"/>
      <c r="AA73" s="325"/>
      <c r="AB73" s="326"/>
      <c r="AC73" s="12">
        <v>0</v>
      </c>
      <c r="AD73" s="198"/>
      <c r="AE73" s="115">
        <f>M73-J73</f>
        <v>-311.35812240781388</v>
      </c>
      <c r="AF73" s="156">
        <f>M73/J73</f>
        <v>0.90487072337066488</v>
      </c>
      <c r="AG73" s="327">
        <f>AF89</f>
        <v>0.90544476842525767</v>
      </c>
    </row>
    <row r="74" spans="1:33" ht="15.75" customHeight="1">
      <c r="A74" s="318"/>
      <c r="B74" s="100" t="s">
        <v>195</v>
      </c>
      <c r="C74" s="330" t="s">
        <v>221</v>
      </c>
      <c r="D74" s="331"/>
      <c r="E74" s="101">
        <v>27.05</v>
      </c>
      <c r="F74" s="102">
        <v>2249</v>
      </c>
      <c r="G74" s="121">
        <f t="shared" si="39"/>
        <v>60835.450000000004</v>
      </c>
      <c r="H74" s="122"/>
      <c r="I74" s="104">
        <v>5</v>
      </c>
      <c r="J74" s="105">
        <v>3273</v>
      </c>
      <c r="K74" s="106">
        <f t="shared" si="37"/>
        <v>654.6</v>
      </c>
      <c r="L74" s="107">
        <v>5</v>
      </c>
      <c r="M74" s="105">
        <f>F74/V74*60</f>
        <v>2965.3995765195514</v>
      </c>
      <c r="N74" s="106">
        <f>M74/L74</f>
        <v>593.0799153039103</v>
      </c>
      <c r="O74" s="108">
        <f>L74-I74</f>
        <v>0</v>
      </c>
      <c r="P74" s="109">
        <f>N74-K74</f>
        <v>-61.520084696089725</v>
      </c>
      <c r="Q74" s="110">
        <f>N74/K74</f>
        <v>0.90601881347985069</v>
      </c>
      <c r="R74" s="323"/>
      <c r="S74" s="47">
        <v>0.42083333333333328</v>
      </c>
      <c r="T74" s="120">
        <v>0.4524305555555555</v>
      </c>
      <c r="U74" s="111">
        <v>5</v>
      </c>
      <c r="V74" s="112">
        <v>45.504828782088524</v>
      </c>
      <c r="W74" s="113"/>
      <c r="X74" s="116"/>
      <c r="Y74" s="12"/>
      <c r="Z74" s="198"/>
      <c r="AA74" s="332"/>
      <c r="AB74" s="333"/>
      <c r="AC74" s="12">
        <v>0</v>
      </c>
      <c r="AD74" s="198"/>
      <c r="AE74" s="117">
        <f>M74-J74</f>
        <v>-307.60042348044863</v>
      </c>
      <c r="AF74" s="110">
        <f>M74/J74</f>
        <v>0.90601881347985069</v>
      </c>
      <c r="AG74" s="328"/>
    </row>
    <row r="75" spans="1:33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16"/>
      <c r="Y75" s="12"/>
      <c r="Z75" s="198"/>
      <c r="AA75" s="332"/>
      <c r="AB75" s="333"/>
      <c r="AC75" s="12"/>
      <c r="AD75" s="198"/>
      <c r="AE75" s="117"/>
      <c r="AF75" s="110"/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0">AVERAGE(I73:I88)</f>
        <v>5</v>
      </c>
      <c r="J89" s="137">
        <f t="shared" si="40"/>
        <v>3273</v>
      </c>
      <c r="K89" s="138">
        <f t="shared" ref="K89" si="41">J89/I89</f>
        <v>654.6</v>
      </c>
      <c r="L89" s="136">
        <f t="shared" ref="L89:M89" si="42">AVERAGE(L73:L88)</f>
        <v>5</v>
      </c>
      <c r="M89" s="137">
        <f t="shared" si="42"/>
        <v>2963.5207270558685</v>
      </c>
      <c r="N89" s="138">
        <f>M89/L89</f>
        <v>592.70414541117373</v>
      </c>
      <c r="O89" s="139">
        <f>L89-I89</f>
        <v>0</v>
      </c>
      <c r="P89" s="140">
        <f>N89-K89</f>
        <v>-61.895854588826296</v>
      </c>
      <c r="Q89" s="141">
        <f>N89/K89</f>
        <v>0.90544476842525767</v>
      </c>
      <c r="R89" s="324"/>
      <c r="S89" s="142">
        <f>S73</f>
        <v>0.39861111111111108</v>
      </c>
      <c r="T89" s="143">
        <f>INDEX(T73:T88,COUNTA(T73:T88))</f>
        <v>0.4524305555555555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0</v>
      </c>
      <c r="AD89" s="191">
        <f>SUM(AD73:AD88)</f>
        <v>0</v>
      </c>
      <c r="AE89" s="168">
        <f>M89-J89</f>
        <v>-309.47927294413148</v>
      </c>
      <c r="AF89" s="141">
        <f>M89/J89</f>
        <v>0.90544476842525767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2694</v>
      </c>
      <c r="G90" s="148">
        <f t="shared" ref="G90:G91" si="43">E90*F90</f>
        <v>41783.94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2350.0971420572396</v>
      </c>
      <c r="N90" s="152">
        <f>M90/L90</f>
        <v>391.68285700953993</v>
      </c>
      <c r="O90" s="154">
        <f>L90-I90</f>
        <v>0</v>
      </c>
      <c r="P90" s="155">
        <f>N90-K90</f>
        <v>-41.650476323793384</v>
      </c>
      <c r="Q90" s="156">
        <f>N90/K90</f>
        <v>0.90388351617586138</v>
      </c>
      <c r="R90" s="322">
        <f>Q106</f>
        <v>0.90386995853125707</v>
      </c>
      <c r="S90" s="157">
        <v>0.25</v>
      </c>
      <c r="T90" s="158">
        <v>0.29775462962962962</v>
      </c>
      <c r="U90" s="159"/>
      <c r="V90" s="160">
        <v>68.780135555802076</v>
      </c>
      <c r="W90" s="158"/>
      <c r="X90" s="169"/>
      <c r="Y90" s="12"/>
      <c r="Z90" s="198"/>
      <c r="AA90" s="325"/>
      <c r="AB90" s="326"/>
      <c r="AC90" s="12">
        <v>0</v>
      </c>
      <c r="AD90" s="198"/>
      <c r="AE90" s="115">
        <f>M90-J90</f>
        <v>-249.90285794276042</v>
      </c>
      <c r="AF90" s="156">
        <f>M90/J90</f>
        <v>0.90388351617586138</v>
      </c>
      <c r="AG90" s="327">
        <f>AF106</f>
        <v>0.90386995853125707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2841</v>
      </c>
      <c r="G91" s="103">
        <f t="shared" si="43"/>
        <v>42643.409999999996</v>
      </c>
      <c r="H91" s="26"/>
      <c r="I91" s="104">
        <v>6</v>
      </c>
      <c r="J91" s="105">
        <v>2600</v>
      </c>
      <c r="K91" s="106">
        <f t="shared" si="35"/>
        <v>433.33333333333331</v>
      </c>
      <c r="L91" s="107">
        <v>6</v>
      </c>
      <c r="M91" s="105">
        <f>F91/V91*60</f>
        <v>2350.0266423052972</v>
      </c>
      <c r="N91" s="106">
        <f>M91/L91</f>
        <v>391.67110705088288</v>
      </c>
      <c r="O91" s="108">
        <f>L91-I91</f>
        <v>0</v>
      </c>
      <c r="P91" s="109">
        <f>N91-K91</f>
        <v>-41.662226282450433</v>
      </c>
      <c r="Q91" s="110">
        <f>N91/K91</f>
        <v>0.90385640088665287</v>
      </c>
      <c r="R91" s="323"/>
      <c r="S91" s="47">
        <v>0.30138888888888887</v>
      </c>
      <c r="T91" s="48">
        <v>0.35175925925925922</v>
      </c>
      <c r="U91" s="111">
        <v>5.2333333333333254</v>
      </c>
      <c r="V91" s="112">
        <v>72.535347868560535</v>
      </c>
      <c r="W91" s="113"/>
      <c r="X91" s="13"/>
      <c r="Y91" s="12"/>
      <c r="Z91" s="198"/>
      <c r="AA91" s="332"/>
      <c r="AB91" s="333"/>
      <c r="AC91" s="12">
        <v>1</v>
      </c>
      <c r="AD91" s="198"/>
      <c r="AE91" s="117">
        <f>M91-J91</f>
        <v>-249.97335769470283</v>
      </c>
      <c r="AF91" s="110">
        <f>M91/J91</f>
        <v>0.90385640088665276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44">AVERAGE(I90:I105)</f>
        <v>6</v>
      </c>
      <c r="J106" s="137">
        <f t="shared" si="44"/>
        <v>2600</v>
      </c>
      <c r="K106" s="138">
        <f t="shared" ref="K106" si="45">J106/I106</f>
        <v>433.33333333333331</v>
      </c>
      <c r="L106" s="136">
        <f t="shared" ref="L106:M106" si="46">AVERAGE(L90:L105)</f>
        <v>6</v>
      </c>
      <c r="M106" s="137">
        <f t="shared" si="46"/>
        <v>2350.0618921812684</v>
      </c>
      <c r="N106" s="138">
        <f>M106/L106</f>
        <v>391.67698203021138</v>
      </c>
      <c r="O106" s="139">
        <f>L106-I106</f>
        <v>0</v>
      </c>
      <c r="P106" s="140">
        <f>N106-K106</f>
        <v>-41.656351303121937</v>
      </c>
      <c r="Q106" s="141">
        <f>N106/K106</f>
        <v>0.90386995853125707</v>
      </c>
      <c r="R106" s="324"/>
      <c r="S106" s="142">
        <f>S90</f>
        <v>0.25</v>
      </c>
      <c r="T106" s="143">
        <f>INDEX(T90:T105,COUNTA(T90:T105))</f>
        <v>0.35175925925925922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1</v>
      </c>
      <c r="AD106" s="191">
        <f>SUM(AD90:AD105)</f>
        <v>0</v>
      </c>
      <c r="AE106" s="168">
        <f>M106-J106</f>
        <v>-249.93810781873162</v>
      </c>
      <c r="AF106" s="141">
        <f>M106/J106</f>
        <v>0.90386995853125707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1028</v>
      </c>
      <c r="G107" s="148">
        <f t="shared" ref="G107:G108" si="47">E107*F107</f>
        <v>46239.439999999995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1609.0655331561529</v>
      </c>
      <c r="N107" s="152">
        <f>M107/L107</f>
        <v>76.622168245531086</v>
      </c>
      <c r="O107" s="154">
        <f>L107-I107</f>
        <v>0</v>
      </c>
      <c r="P107" s="155">
        <f>N107-K107</f>
        <v>-9.0921174687546227</v>
      </c>
      <c r="Q107" s="156">
        <f>N107/K107</f>
        <v>0.89392529619786276</v>
      </c>
      <c r="R107" s="322">
        <f>Q123</f>
        <v>0.87317556092784598</v>
      </c>
      <c r="S107" s="157">
        <v>0.70833333333333337</v>
      </c>
      <c r="T107" s="158">
        <v>0.73494212962962968</v>
      </c>
      <c r="U107" s="159"/>
      <c r="V107" s="160">
        <v>38.332807911816865</v>
      </c>
      <c r="W107" s="158"/>
      <c r="X107" s="169"/>
      <c r="Y107" s="196"/>
      <c r="Z107" s="197"/>
      <c r="AA107" s="325"/>
      <c r="AB107" s="326"/>
      <c r="AC107" s="196">
        <v>1</v>
      </c>
      <c r="AD107" s="197"/>
      <c r="AE107" s="115">
        <f>M107-J107</f>
        <v>-190.93446684384708</v>
      </c>
      <c r="AF107" s="156">
        <f>M107/J107</f>
        <v>0.89392529619786276</v>
      </c>
      <c r="AG107" s="327">
        <f>AF123</f>
        <v>0.85238566662004023</v>
      </c>
    </row>
    <row r="108" spans="1:33" ht="15.75" customHeight="1">
      <c r="A108" s="318"/>
      <c r="B108" s="163" t="s">
        <v>187</v>
      </c>
      <c r="C108" s="330" t="s">
        <v>227</v>
      </c>
      <c r="D108" s="331"/>
      <c r="E108" s="101">
        <v>57.3</v>
      </c>
      <c r="F108" s="102">
        <v>5389</v>
      </c>
      <c r="G108" s="103">
        <f t="shared" si="47"/>
        <v>308789.7</v>
      </c>
      <c r="H108" s="26"/>
      <c r="I108" s="104">
        <v>21</v>
      </c>
      <c r="J108" s="105">
        <v>2000</v>
      </c>
      <c r="K108" s="106">
        <f t="shared" ref="K108" si="48">J108/I108</f>
        <v>95.238095238095241</v>
      </c>
      <c r="L108" s="107">
        <v>20</v>
      </c>
      <c r="M108" s="105">
        <f>F108/V108*60</f>
        <v>1630</v>
      </c>
      <c r="N108" s="106">
        <f>M108/L108</f>
        <v>81.5</v>
      </c>
      <c r="O108" s="108">
        <f>L108-I108</f>
        <v>-1</v>
      </c>
      <c r="P108" s="109">
        <f>N108-K108</f>
        <v>-13.738095238095241</v>
      </c>
      <c r="Q108" s="110">
        <f>N108/K108</f>
        <v>0.85575000000000001</v>
      </c>
      <c r="R108" s="323"/>
      <c r="S108" s="47">
        <v>0.73888888888888893</v>
      </c>
      <c r="T108" s="48">
        <v>0.87664351851851852</v>
      </c>
      <c r="U108" s="111">
        <v>5.6833333333333158</v>
      </c>
      <c r="V108" s="112">
        <v>198.3680981595092</v>
      </c>
      <c r="W108" s="113"/>
      <c r="X108" s="116"/>
      <c r="Y108" s="12"/>
      <c r="Z108" s="198"/>
      <c r="AA108" s="332"/>
      <c r="AB108" s="333"/>
      <c r="AC108" s="12">
        <v>4</v>
      </c>
      <c r="AD108" s="198"/>
      <c r="AE108" s="117">
        <f>M108-J108</f>
        <v>-370</v>
      </c>
      <c r="AF108" s="110">
        <f>M108/J108</f>
        <v>0.81499999999999995</v>
      </c>
      <c r="AG108" s="328"/>
    </row>
    <row r="109" spans="1:33" ht="15.75" customHeight="1">
      <c r="A109" s="318"/>
      <c r="B109" s="163"/>
      <c r="C109" s="330"/>
      <c r="D109" s="331"/>
      <c r="E109" s="101"/>
      <c r="F109" s="102"/>
      <c r="G109" s="103"/>
      <c r="H109" s="26"/>
      <c r="I109" s="104"/>
      <c r="J109" s="105"/>
      <c r="K109" s="106"/>
      <c r="L109" s="107"/>
      <c r="M109" s="105"/>
      <c r="N109" s="106"/>
      <c r="O109" s="108"/>
      <c r="P109" s="109"/>
      <c r="Q109" s="110"/>
      <c r="R109" s="323"/>
      <c r="S109" s="47"/>
      <c r="T109" s="48"/>
      <c r="U109" s="111"/>
      <c r="V109" s="112"/>
      <c r="W109" s="113"/>
      <c r="X109" s="116"/>
      <c r="Y109" s="12"/>
      <c r="Z109" s="198"/>
      <c r="AA109" s="332"/>
      <c r="AB109" s="333"/>
      <c r="AC109" s="12"/>
      <c r="AD109" s="198"/>
      <c r="AE109" s="117"/>
      <c r="AF109" s="110"/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49">AVERAGE(I107:I122)</f>
        <v>21</v>
      </c>
      <c r="J123" s="137">
        <f t="shared" si="49"/>
        <v>1900</v>
      </c>
      <c r="K123" s="138">
        <f t="shared" ref="K123" si="50">J123/I123</f>
        <v>90.476190476190482</v>
      </c>
      <c r="L123" s="136">
        <f t="shared" ref="L123:M123" si="51">AVERAGE(L107:L122)</f>
        <v>20.5</v>
      </c>
      <c r="M123" s="137">
        <f t="shared" si="51"/>
        <v>1619.5327665780765</v>
      </c>
      <c r="N123" s="138">
        <f>M123/L123</f>
        <v>79.001598369662261</v>
      </c>
      <c r="O123" s="139">
        <f>L123-I123</f>
        <v>-0.5</v>
      </c>
      <c r="P123" s="140">
        <f>N123-K123</f>
        <v>-11.47459210652822</v>
      </c>
      <c r="Q123" s="141">
        <f>N123/K123</f>
        <v>0.87317556092784598</v>
      </c>
      <c r="R123" s="324"/>
      <c r="S123" s="142">
        <f>S107</f>
        <v>0.70833333333333337</v>
      </c>
      <c r="T123" s="143">
        <f>INDEX(T107:T122,COUNTA(T107:T122))</f>
        <v>0.87664351851851852</v>
      </c>
      <c r="U123" s="144"/>
      <c r="V123" s="166"/>
      <c r="W123" s="167"/>
      <c r="X123" s="138"/>
      <c r="Y123" s="179">
        <f t="shared" ref="Y123:Z123" si="52">SUM(Y107:Y122)</f>
        <v>0</v>
      </c>
      <c r="Z123" s="180">
        <f t="shared" si="52"/>
        <v>0</v>
      </c>
      <c r="AA123" s="354"/>
      <c r="AB123" s="355"/>
      <c r="AC123" s="179">
        <f t="shared" ref="AC123" si="53">SUM(AC107:AC122)</f>
        <v>5</v>
      </c>
      <c r="AD123" s="180">
        <f t="shared" ref="AD123" si="54">SUM(AD107:AD122)</f>
        <v>0</v>
      </c>
      <c r="AE123" s="168">
        <f>M123-J123</f>
        <v>-280.46723342192354</v>
      </c>
      <c r="AF123" s="141">
        <f>M123/J123</f>
        <v>0.85238566662004023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229</v>
      </c>
      <c r="D124" s="321"/>
      <c r="E124" s="147">
        <v>56.87</v>
      </c>
      <c r="F124" s="159">
        <v>1451</v>
      </c>
      <c r="G124" s="148">
        <f t="shared" ref="G124:G126" si="55">E124*F124</f>
        <v>82518.37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1791.1607611406548</v>
      </c>
      <c r="N124" s="152">
        <f>M124/L124</f>
        <v>77.876554832202388</v>
      </c>
      <c r="O124" s="154">
        <f>L124-I124</f>
        <v>0</v>
      </c>
      <c r="P124" s="155">
        <f>N124-K124</f>
        <v>-9.0799669069280498</v>
      </c>
      <c r="Q124" s="156">
        <f>N124/K124</f>
        <v>0.89558038057032741</v>
      </c>
      <c r="R124" s="322">
        <f>Q140</f>
        <v>0.89590846296075188</v>
      </c>
      <c r="S124" s="157">
        <v>0.70833333333333337</v>
      </c>
      <c r="T124" s="158">
        <v>0.74208333333333343</v>
      </c>
      <c r="U124" s="159"/>
      <c r="V124" s="160">
        <v>48.605352399836001</v>
      </c>
      <c r="W124" s="97"/>
      <c r="X124" s="98"/>
      <c r="Y124" s="196"/>
      <c r="Z124" s="197"/>
      <c r="AA124" s="325"/>
      <c r="AB124" s="326"/>
      <c r="AC124" s="196">
        <v>1</v>
      </c>
      <c r="AD124" s="197"/>
      <c r="AE124" s="115">
        <f>M124-J124</f>
        <v>-208.83923885934519</v>
      </c>
      <c r="AF124" s="156">
        <f>M124/J124</f>
        <v>0.89558038057032741</v>
      </c>
      <c r="AG124" s="376">
        <f>AF140</f>
        <v>0.89590846296075188</v>
      </c>
    </row>
    <row r="125" spans="1:33" ht="15.75" customHeight="1">
      <c r="A125" s="357"/>
      <c r="B125" s="163" t="s">
        <v>187</v>
      </c>
      <c r="C125" s="330" t="s">
        <v>230</v>
      </c>
      <c r="D125" s="331"/>
      <c r="E125" s="101">
        <v>56.79</v>
      </c>
      <c r="F125" s="111">
        <v>2039</v>
      </c>
      <c r="G125" s="103">
        <f t="shared" si="55"/>
        <v>115794.81</v>
      </c>
      <c r="H125" s="26"/>
      <c r="I125" s="104">
        <v>23</v>
      </c>
      <c r="J125" s="105">
        <v>2000</v>
      </c>
      <c r="K125" s="106">
        <f t="shared" ref="K125:K126" si="56">J125/I125</f>
        <v>86.956521739130437</v>
      </c>
      <c r="L125" s="107">
        <v>23</v>
      </c>
      <c r="M125" s="105">
        <f>F125/V125*60</f>
        <v>1790.8716658094863</v>
      </c>
      <c r="N125" s="106">
        <f>M125/L125</f>
        <v>77.863985469977663</v>
      </c>
      <c r="O125" s="108">
        <f>L125-I125</f>
        <v>0</v>
      </c>
      <c r="P125" s="109">
        <f>N125-K125</f>
        <v>-9.0925362691527738</v>
      </c>
      <c r="Q125" s="110">
        <f>N125/K125</f>
        <v>0.89543583290474316</v>
      </c>
      <c r="R125" s="323"/>
      <c r="S125" s="47">
        <v>0.74583333333333335</v>
      </c>
      <c r="T125" s="48">
        <v>0.79326388888888888</v>
      </c>
      <c r="U125" s="111">
        <v>5.3999999999998849</v>
      </c>
      <c r="V125" s="112">
        <v>68.31310268382714</v>
      </c>
      <c r="W125" s="113"/>
      <c r="X125" s="116"/>
      <c r="Y125" s="12"/>
      <c r="Z125" s="198"/>
      <c r="AA125" s="332"/>
      <c r="AB125" s="333"/>
      <c r="AC125" s="12">
        <v>1</v>
      </c>
      <c r="AD125" s="198"/>
      <c r="AE125" s="117">
        <f>M125-J125</f>
        <v>-209.12833419051367</v>
      </c>
      <c r="AF125" s="110">
        <f>M125/J125</f>
        <v>0.89543583290474316</v>
      </c>
      <c r="AG125" s="369"/>
    </row>
    <row r="126" spans="1:33" ht="15.75" customHeight="1">
      <c r="A126" s="357"/>
      <c r="B126" s="163" t="s">
        <v>187</v>
      </c>
      <c r="C126" s="330" t="s">
        <v>231</v>
      </c>
      <c r="D126" s="331"/>
      <c r="E126" s="101">
        <v>47.6</v>
      </c>
      <c r="F126" s="111">
        <v>1862</v>
      </c>
      <c r="G126" s="103">
        <f t="shared" si="55"/>
        <v>88631.2</v>
      </c>
      <c r="H126" s="26"/>
      <c r="I126" s="104">
        <v>23</v>
      </c>
      <c r="J126" s="105">
        <v>2000</v>
      </c>
      <c r="K126" s="106">
        <f t="shared" si="56"/>
        <v>86.956521739130437</v>
      </c>
      <c r="L126" s="107">
        <v>23</v>
      </c>
      <c r="M126" s="105">
        <f>F126/V126*60</f>
        <v>1793.4183508143703</v>
      </c>
      <c r="N126" s="106">
        <f>M126/L126</f>
        <v>77.974710904972625</v>
      </c>
      <c r="O126" s="108">
        <f>L126-I126</f>
        <v>0</v>
      </c>
      <c r="P126" s="109">
        <f>N126-K126</f>
        <v>-8.9818108341578125</v>
      </c>
      <c r="Q126" s="110">
        <f>N126/K126</f>
        <v>0.8967091754071852</v>
      </c>
      <c r="R126" s="323"/>
      <c r="S126" s="47">
        <v>0.79652777777777783</v>
      </c>
      <c r="T126" s="48">
        <v>0.83978009259259268</v>
      </c>
      <c r="U126" s="111">
        <v>4.7000000000000952</v>
      </c>
      <c r="V126" s="112">
        <v>62.294444544558857</v>
      </c>
      <c r="W126" s="113"/>
      <c r="X126" s="116"/>
      <c r="Y126" s="12"/>
      <c r="Z126" s="198"/>
      <c r="AA126" s="332"/>
      <c r="AB126" s="333"/>
      <c r="AC126" s="12">
        <v>1</v>
      </c>
      <c r="AD126" s="198"/>
      <c r="AE126" s="117">
        <f>M126-J126</f>
        <v>-206.58164918562966</v>
      </c>
      <c r="AF126" s="110">
        <f>M126/J126</f>
        <v>0.8967091754071852</v>
      </c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57">AVERAGE(I124:I139)</f>
        <v>23</v>
      </c>
      <c r="J140" s="137">
        <f t="shared" si="57"/>
        <v>2000</v>
      </c>
      <c r="K140" s="138">
        <f t="shared" ref="K140" si="58">J140/I140</f>
        <v>86.956521739130437</v>
      </c>
      <c r="L140" s="136">
        <f t="shared" ref="L140:M140" si="59">AVERAGE(L124:L139)</f>
        <v>23</v>
      </c>
      <c r="M140" s="137">
        <f t="shared" si="59"/>
        <v>1791.8169259215038</v>
      </c>
      <c r="N140" s="138">
        <f>M140/L140</f>
        <v>77.905083735717554</v>
      </c>
      <c r="O140" s="139">
        <f>L140-I140</f>
        <v>0</v>
      </c>
      <c r="P140" s="140">
        <f>N140-K140</f>
        <v>-9.0514380034128834</v>
      </c>
      <c r="Q140" s="141">
        <f>N140/K140</f>
        <v>0.89590846296075188</v>
      </c>
      <c r="R140" s="324"/>
      <c r="S140" s="142">
        <f>S124</f>
        <v>0.70833333333333337</v>
      </c>
      <c r="T140" s="143">
        <f>INDEX(T124:T139,COUNTA(T124:T139))</f>
        <v>0.83978009259259268</v>
      </c>
      <c r="U140" s="144"/>
      <c r="V140" s="166"/>
      <c r="W140" s="187"/>
      <c r="X140" s="188"/>
      <c r="Y140" s="179">
        <f t="shared" ref="Y140:Z140" si="60">SUM(Y124:Y139)</f>
        <v>0</v>
      </c>
      <c r="Z140" s="180">
        <f t="shared" si="60"/>
        <v>0</v>
      </c>
      <c r="AA140" s="354"/>
      <c r="AB140" s="355"/>
      <c r="AC140" s="179">
        <f t="shared" ref="AC140" si="61">SUM(AC124:AC139)</f>
        <v>3</v>
      </c>
      <c r="AD140" s="180">
        <f t="shared" ref="AD140" si="62">SUM(AD124:AD139)</f>
        <v>0</v>
      </c>
      <c r="AE140" s="168">
        <f>M140-J140</f>
        <v>-208.18307407849625</v>
      </c>
      <c r="AF140" s="141">
        <f>M140/J140</f>
        <v>0.89590846296075188</v>
      </c>
      <c r="AG140" s="370"/>
    </row>
    <row r="141" spans="1:33" ht="15.75" customHeight="1">
      <c r="A141" s="317" t="s">
        <v>232</v>
      </c>
      <c r="B141" s="146" t="s">
        <v>187</v>
      </c>
      <c r="C141" s="320" t="s">
        <v>233</v>
      </c>
      <c r="D141" s="321"/>
      <c r="E141" s="147">
        <v>52.21</v>
      </c>
      <c r="F141" s="97">
        <v>2545</v>
      </c>
      <c r="G141" s="148">
        <f t="shared" ref="G141:G143" si="63">E141*F141</f>
        <v>132874.45000000001</v>
      </c>
      <c r="H141" s="149"/>
      <c r="I141" s="150">
        <v>18</v>
      </c>
      <c r="J141" s="151">
        <v>2000</v>
      </c>
      <c r="K141" s="152">
        <f>J141/I141</f>
        <v>111.11111111111111</v>
      </c>
      <c r="L141" s="153">
        <v>18</v>
      </c>
      <c r="M141" s="151">
        <f>F141/V141*60</f>
        <v>1789.7137133238398</v>
      </c>
      <c r="N141" s="152">
        <f>M141/L141</f>
        <v>99.428539629102204</v>
      </c>
      <c r="O141" s="154">
        <f>L141-I141</f>
        <v>0</v>
      </c>
      <c r="P141" s="155">
        <f>N141-K141</f>
        <v>-11.68257148200891</v>
      </c>
      <c r="Q141" s="156">
        <f>N141/K141</f>
        <v>0.89485685666191983</v>
      </c>
      <c r="R141" s="322">
        <f>Q157</f>
        <v>0.89428561888730651</v>
      </c>
      <c r="S141" s="157">
        <v>0.70833333333333337</v>
      </c>
      <c r="T141" s="158">
        <v>0.76758101851851857</v>
      </c>
      <c r="U141" s="159"/>
      <c r="V141" s="160">
        <v>85.320908513578388</v>
      </c>
      <c r="W141" s="158"/>
      <c r="X141" s="169"/>
      <c r="Y141" s="196"/>
      <c r="Z141" s="197"/>
      <c r="AA141" s="325"/>
      <c r="AB141" s="326"/>
      <c r="AC141" s="196">
        <v>2</v>
      </c>
      <c r="AD141" s="197"/>
      <c r="AE141" s="115">
        <f>M141-J141</f>
        <v>-210.28628667616022</v>
      </c>
      <c r="AF141" s="156">
        <f>M141/J141</f>
        <v>0.89485685666191994</v>
      </c>
      <c r="AG141" s="327">
        <f>AF157</f>
        <v>0.89428561888730651</v>
      </c>
    </row>
    <row r="142" spans="1:33" ht="15.75" customHeight="1">
      <c r="A142" s="318"/>
      <c r="B142" s="163" t="s">
        <v>187</v>
      </c>
      <c r="C142" s="330" t="s">
        <v>234</v>
      </c>
      <c r="D142" s="331"/>
      <c r="E142" s="101">
        <v>58.17</v>
      </c>
      <c r="F142" s="102">
        <v>1924</v>
      </c>
      <c r="G142" s="103">
        <f t="shared" si="63"/>
        <v>111919.08</v>
      </c>
      <c r="H142" s="26"/>
      <c r="I142" s="104">
        <v>18</v>
      </c>
      <c r="J142" s="105">
        <v>2000</v>
      </c>
      <c r="K142" s="106">
        <f t="shared" ref="K142:K143" si="64">J142/I142</f>
        <v>111.11111111111111</v>
      </c>
      <c r="L142" s="107">
        <v>18</v>
      </c>
      <c r="M142" s="105">
        <f>F142/V142*60</f>
        <v>1787.9999999999998</v>
      </c>
      <c r="N142" s="106">
        <f>M142/L142</f>
        <v>99.333333333333314</v>
      </c>
      <c r="O142" s="108">
        <f>L142-I142</f>
        <v>0</v>
      </c>
      <c r="P142" s="109">
        <f>N142-K142</f>
        <v>-11.7777777777778</v>
      </c>
      <c r="Q142" s="110">
        <f>N142/K142</f>
        <v>0.89399999999999979</v>
      </c>
      <c r="R142" s="323"/>
      <c r="S142" s="47">
        <v>0.77152777777777781</v>
      </c>
      <c r="T142" s="48">
        <v>0.81635416666666671</v>
      </c>
      <c r="U142" s="111">
        <v>5.6833333333333158</v>
      </c>
      <c r="V142" s="112">
        <v>64.56375838926175</v>
      </c>
      <c r="W142" s="113"/>
      <c r="X142" s="116"/>
      <c r="Y142" s="12"/>
      <c r="Z142" s="198"/>
      <c r="AA142" s="332"/>
      <c r="AB142" s="333"/>
      <c r="AC142" s="12">
        <v>1</v>
      </c>
      <c r="AD142" s="198"/>
      <c r="AE142" s="117">
        <f>M142-J142</f>
        <v>-212.00000000000023</v>
      </c>
      <c r="AF142" s="110">
        <f>M142/J142</f>
        <v>0.89399999999999991</v>
      </c>
      <c r="AG142" s="328"/>
    </row>
    <row r="143" spans="1:33" ht="15.75" customHeight="1">
      <c r="A143" s="318"/>
      <c r="B143" s="163" t="s">
        <v>187</v>
      </c>
      <c r="C143" s="330" t="s">
        <v>235</v>
      </c>
      <c r="D143" s="331"/>
      <c r="E143" s="101">
        <v>50.67</v>
      </c>
      <c r="F143" s="102">
        <v>1399</v>
      </c>
      <c r="G143" s="103">
        <f t="shared" si="63"/>
        <v>70887.33</v>
      </c>
      <c r="H143" s="26"/>
      <c r="I143" s="104">
        <v>20</v>
      </c>
      <c r="J143" s="105">
        <v>2000</v>
      </c>
      <c r="K143" s="106">
        <f t="shared" si="64"/>
        <v>100</v>
      </c>
      <c r="L143" s="107">
        <v>20</v>
      </c>
      <c r="M143" s="105">
        <f>F143/V143*60</f>
        <v>1787.9999999999998</v>
      </c>
      <c r="N143" s="106">
        <f>M143/L143</f>
        <v>89.399999999999991</v>
      </c>
      <c r="O143" s="108">
        <f>L143-I143</f>
        <v>0</v>
      </c>
      <c r="P143" s="109">
        <f>N143-K143</f>
        <v>-10.600000000000009</v>
      </c>
      <c r="Q143" s="110">
        <f>N143/K143</f>
        <v>0.89399999999999991</v>
      </c>
      <c r="R143" s="323"/>
      <c r="S143" s="47">
        <v>0.82013888888888886</v>
      </c>
      <c r="T143" s="48">
        <v>0.85273148148148148</v>
      </c>
      <c r="U143" s="111">
        <v>5.4499999999998927</v>
      </c>
      <c r="V143" s="112">
        <v>46.946308724832221</v>
      </c>
      <c r="W143" s="113"/>
      <c r="X143" s="116"/>
      <c r="Y143" s="12"/>
      <c r="Z143" s="198"/>
      <c r="AA143" s="332"/>
      <c r="AB143" s="333"/>
      <c r="AC143" s="12">
        <v>1</v>
      </c>
      <c r="AD143" s="198"/>
      <c r="AE143" s="117">
        <f>M143-J143</f>
        <v>-212.00000000000023</v>
      </c>
      <c r="AF143" s="110">
        <f>M143/J143</f>
        <v>0.89399999999999991</v>
      </c>
      <c r="AG143" s="328"/>
    </row>
    <row r="144" spans="1:33" ht="15.75" customHeight="1">
      <c r="A144" s="318"/>
      <c r="B144" s="163"/>
      <c r="C144" s="330"/>
      <c r="D144" s="331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23"/>
      <c r="S144" s="47"/>
      <c r="T144" s="48"/>
      <c r="U144" s="111"/>
      <c r="V144" s="112"/>
      <c r="W144" s="113"/>
      <c r="X144" s="116"/>
      <c r="Y144" s="12"/>
      <c r="Z144" s="198"/>
      <c r="AA144" s="332"/>
      <c r="AB144" s="333"/>
      <c r="AC144" s="12"/>
      <c r="AD144" s="198"/>
      <c r="AE144" s="117"/>
      <c r="AF144" s="110"/>
      <c r="AG144" s="328"/>
    </row>
    <row r="145" spans="1:33" ht="15.75" customHeight="1">
      <c r="A145" s="318"/>
      <c r="B145" s="163"/>
      <c r="C145" s="330"/>
      <c r="D145" s="331"/>
      <c r="E145" s="101"/>
      <c r="F145" s="102"/>
      <c r="G145" s="103"/>
      <c r="H145" s="13"/>
      <c r="I145" s="104"/>
      <c r="J145" s="105"/>
      <c r="K145" s="106"/>
      <c r="L145" s="107"/>
      <c r="M145" s="105"/>
      <c r="N145" s="106"/>
      <c r="O145" s="108"/>
      <c r="P145" s="109"/>
      <c r="Q145" s="110"/>
      <c r="R145" s="323"/>
      <c r="S145" s="47"/>
      <c r="T145" s="48"/>
      <c r="U145" s="111"/>
      <c r="V145" s="112"/>
      <c r="W145" s="113"/>
      <c r="X145" s="116"/>
      <c r="Y145" s="12"/>
      <c r="Z145" s="198"/>
      <c r="AA145" s="332"/>
      <c r="AB145" s="333"/>
      <c r="AC145" s="12"/>
      <c r="AD145" s="198"/>
      <c r="AE145" s="117"/>
      <c r="AF145" s="110"/>
      <c r="AG145" s="328"/>
    </row>
    <row r="146" spans="1:33" ht="15.75" customHeight="1">
      <c r="A146" s="318"/>
      <c r="B146" s="163"/>
      <c r="C146" s="330"/>
      <c r="D146" s="331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23"/>
      <c r="S146" s="47"/>
      <c r="T146" s="120"/>
      <c r="U146" s="111"/>
      <c r="V146" s="112"/>
      <c r="W146" s="113"/>
      <c r="X146" s="116"/>
      <c r="Y146" s="12"/>
      <c r="Z146" s="198"/>
      <c r="AA146" s="332"/>
      <c r="AB146" s="333"/>
      <c r="AC146" s="12"/>
      <c r="AD146" s="198"/>
      <c r="AE146" s="117"/>
      <c r="AF146" s="110"/>
      <c r="AG146" s="328"/>
    </row>
    <row r="147" spans="1:33" ht="15.75" customHeight="1">
      <c r="A147" s="318"/>
      <c r="B147" s="163"/>
      <c r="C147" s="330"/>
      <c r="D147" s="331"/>
      <c r="E147" s="101"/>
      <c r="F147" s="102"/>
      <c r="G147" s="121"/>
      <c r="H147" s="62"/>
      <c r="I147" s="104"/>
      <c r="J147" s="105"/>
      <c r="K147" s="106"/>
      <c r="L147" s="107"/>
      <c r="M147" s="105"/>
      <c r="N147" s="106"/>
      <c r="O147" s="123"/>
      <c r="P147" s="124"/>
      <c r="Q147" s="125"/>
      <c r="R147" s="323"/>
      <c r="S147" s="119"/>
      <c r="T147" s="120"/>
      <c r="U147" s="111"/>
      <c r="V147" s="112"/>
      <c r="W147" s="120"/>
      <c r="X147" s="189"/>
      <c r="Y147" s="12"/>
      <c r="Z147" s="198"/>
      <c r="AA147" s="332"/>
      <c r="AB147" s="333"/>
      <c r="AC147" s="12"/>
      <c r="AD147" s="198"/>
      <c r="AE147" s="117"/>
      <c r="AF147" s="110"/>
      <c r="AG147" s="328"/>
    </row>
    <row r="148" spans="1:33" ht="15.75" customHeight="1">
      <c r="A148" s="318"/>
      <c r="B148" s="163"/>
      <c r="C148" s="330"/>
      <c r="D148" s="331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23"/>
      <c r="S148" s="119"/>
      <c r="T148" s="120"/>
      <c r="U148" s="111"/>
      <c r="V148" s="112"/>
      <c r="W148" s="120"/>
      <c r="X148" s="189"/>
      <c r="Y148" s="12"/>
      <c r="Z148" s="198"/>
      <c r="AA148" s="332"/>
      <c r="AB148" s="333"/>
      <c r="AC148" s="12"/>
      <c r="AD148" s="198"/>
      <c r="AE148" s="117"/>
      <c r="AF148" s="110"/>
      <c r="AG148" s="328"/>
    </row>
    <row r="149" spans="1:33" ht="15.75" customHeight="1">
      <c r="A149" s="318"/>
      <c r="B149" s="163"/>
      <c r="C149" s="330"/>
      <c r="D149" s="331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23"/>
      <c r="S149" s="119"/>
      <c r="T149" s="120"/>
      <c r="U149" s="111"/>
      <c r="V149" s="112"/>
      <c r="W149" s="120"/>
      <c r="X149" s="189"/>
      <c r="Y149" s="12"/>
      <c r="Z149" s="198"/>
      <c r="AA149" s="332"/>
      <c r="AB149" s="333"/>
      <c r="AC149" s="12"/>
      <c r="AD149" s="198"/>
      <c r="AE149" s="117"/>
      <c r="AF149" s="110"/>
      <c r="AG149" s="328"/>
    </row>
    <row r="150" spans="1:33" ht="15.75" customHeight="1">
      <c r="A150" s="318"/>
      <c r="B150" s="163"/>
      <c r="C150" s="330"/>
      <c r="D150" s="331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23"/>
      <c r="S150" s="119"/>
      <c r="T150" s="120"/>
      <c r="U150" s="111"/>
      <c r="V150" s="112"/>
      <c r="W150" s="120"/>
      <c r="X150" s="189"/>
      <c r="Y150" s="12"/>
      <c r="Z150" s="198"/>
      <c r="AA150" s="332"/>
      <c r="AB150" s="333"/>
      <c r="AC150" s="12"/>
      <c r="AD150" s="198"/>
      <c r="AE150" s="117"/>
      <c r="AF150" s="110"/>
      <c r="AG150" s="328"/>
    </row>
    <row r="151" spans="1:33" ht="15.75" customHeight="1">
      <c r="A151" s="318"/>
      <c r="B151" s="163"/>
      <c r="C151" s="330"/>
      <c r="D151" s="331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23"/>
      <c r="S151" s="119"/>
      <c r="T151" s="120"/>
      <c r="U151" s="111"/>
      <c r="V151" s="112"/>
      <c r="W151" s="120"/>
      <c r="X151" s="189"/>
      <c r="Y151" s="12"/>
      <c r="Z151" s="198"/>
      <c r="AA151" s="332"/>
      <c r="AB151" s="333"/>
      <c r="AC151" s="12"/>
      <c r="AD151" s="198"/>
      <c r="AE151" s="117"/>
      <c r="AF151" s="110"/>
      <c r="AG151" s="328"/>
    </row>
    <row r="152" spans="1:33" ht="15.75" customHeight="1">
      <c r="A152" s="318"/>
      <c r="B152" s="163"/>
      <c r="C152" s="330"/>
      <c r="D152" s="33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23"/>
      <c r="S152" s="119"/>
      <c r="T152" s="120"/>
      <c r="U152" s="111"/>
      <c r="V152" s="112"/>
      <c r="W152" s="120"/>
      <c r="X152" s="189"/>
      <c r="Y152" s="12"/>
      <c r="Z152" s="198"/>
      <c r="AA152" s="332"/>
      <c r="AB152" s="333"/>
      <c r="AC152" s="12"/>
      <c r="AD152" s="198"/>
      <c r="AE152" s="117"/>
      <c r="AF152" s="110"/>
      <c r="AG152" s="328"/>
    </row>
    <row r="153" spans="1:33" ht="15.75" customHeight="1">
      <c r="A153" s="318"/>
      <c r="B153" s="163"/>
      <c r="C153" s="330"/>
      <c r="D153" s="33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23"/>
      <c r="S153" s="119"/>
      <c r="T153" s="120"/>
      <c r="U153" s="111"/>
      <c r="V153" s="112"/>
      <c r="W153" s="120"/>
      <c r="X153" s="189"/>
      <c r="Y153" s="12"/>
      <c r="Z153" s="198"/>
      <c r="AA153" s="332"/>
      <c r="AB153" s="333"/>
      <c r="AC153" s="12"/>
      <c r="AD153" s="198"/>
      <c r="AE153" s="117"/>
      <c r="AF153" s="110"/>
      <c r="AG153" s="328"/>
    </row>
    <row r="154" spans="1:33" ht="15.75" customHeight="1">
      <c r="A154" s="318"/>
      <c r="B154" s="163"/>
      <c r="C154" s="330"/>
      <c r="D154" s="33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23"/>
      <c r="S154" s="119"/>
      <c r="T154" s="120"/>
      <c r="U154" s="111"/>
      <c r="V154" s="112"/>
      <c r="W154" s="120"/>
      <c r="X154" s="189"/>
      <c r="Y154" s="12"/>
      <c r="Z154" s="198"/>
      <c r="AA154" s="332"/>
      <c r="AB154" s="333"/>
      <c r="AC154" s="12"/>
      <c r="AD154" s="198"/>
      <c r="AE154" s="117"/>
      <c r="AF154" s="110"/>
      <c r="AG154" s="328"/>
    </row>
    <row r="155" spans="1:33" ht="15.75" customHeight="1">
      <c r="A155" s="318"/>
      <c r="B155" s="163"/>
      <c r="C155" s="330"/>
      <c r="D155" s="331"/>
      <c r="E155" s="101"/>
      <c r="F155" s="128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23"/>
      <c r="S155" s="119"/>
      <c r="T155" s="120"/>
      <c r="U155" s="111"/>
      <c r="V155" s="112"/>
      <c r="W155" s="120"/>
      <c r="X155" s="189"/>
      <c r="Y155" s="12"/>
      <c r="Z155" s="198"/>
      <c r="AA155" s="332"/>
      <c r="AB155" s="333"/>
      <c r="AC155" s="12"/>
      <c r="AD155" s="198"/>
      <c r="AE155" s="117"/>
      <c r="AF155" s="110"/>
      <c r="AG155" s="328"/>
    </row>
    <row r="156" spans="1:33" ht="15.75" customHeight="1">
      <c r="A156" s="318"/>
      <c r="B156" s="163"/>
      <c r="C156" s="330"/>
      <c r="D156" s="331"/>
      <c r="E156" s="164"/>
      <c r="F156" s="128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23"/>
      <c r="S156" s="119"/>
      <c r="T156" s="120"/>
      <c r="U156" s="130"/>
      <c r="V156" s="131"/>
      <c r="W156" s="126"/>
      <c r="X156" s="127"/>
      <c r="Y156" s="12"/>
      <c r="Z156" s="198"/>
      <c r="AA156" s="332"/>
      <c r="AB156" s="333"/>
      <c r="AC156" s="12"/>
      <c r="AD156" s="198"/>
      <c r="AE156" s="165"/>
      <c r="AF156" s="125"/>
      <c r="AG156" s="328"/>
    </row>
    <row r="157" spans="1:33" ht="15.75" customHeight="1" thickBot="1">
      <c r="A157" s="319"/>
      <c r="B157" s="133" t="s">
        <v>122</v>
      </c>
      <c r="C157" s="353"/>
      <c r="D157" s="353"/>
      <c r="E157" s="134"/>
      <c r="F157" s="167"/>
      <c r="G157" s="135"/>
      <c r="H157" s="69"/>
      <c r="I157" s="136">
        <f t="shared" ref="I157:J157" si="65">AVERAGE(I141:I156)</f>
        <v>18.666666666666668</v>
      </c>
      <c r="J157" s="137">
        <f t="shared" si="65"/>
        <v>2000</v>
      </c>
      <c r="K157" s="138">
        <f t="shared" ref="K157" si="66">J157/I157</f>
        <v>107.14285714285714</v>
      </c>
      <c r="L157" s="136">
        <f t="shared" ref="L157:M157" si="67">AVERAGE(L141:L156)</f>
        <v>18.666666666666668</v>
      </c>
      <c r="M157" s="137">
        <f t="shared" si="67"/>
        <v>1788.5712377746131</v>
      </c>
      <c r="N157" s="138">
        <f>M157/L157</f>
        <v>95.816316309354264</v>
      </c>
      <c r="O157" s="139">
        <f>L157-I157</f>
        <v>0</v>
      </c>
      <c r="P157" s="140">
        <f>N157-K157</f>
        <v>-11.326540833502875</v>
      </c>
      <c r="Q157" s="141">
        <f>N157/K157</f>
        <v>0.89428561888730651</v>
      </c>
      <c r="R157" s="324"/>
      <c r="S157" s="142">
        <f>S141</f>
        <v>0.70833333333333337</v>
      </c>
      <c r="T157" s="143">
        <f>INDEX(T141:T156,COUNTA(T141:T156))</f>
        <v>0.85273148148148148</v>
      </c>
      <c r="U157" s="144"/>
      <c r="V157" s="166"/>
      <c r="W157" s="167"/>
      <c r="X157" s="138"/>
      <c r="Y157" s="179">
        <f t="shared" ref="Y157:Z157" si="68">SUM(Y141:Y156)</f>
        <v>0</v>
      </c>
      <c r="Z157" s="180">
        <f t="shared" si="68"/>
        <v>0</v>
      </c>
      <c r="AA157" s="354"/>
      <c r="AB157" s="355"/>
      <c r="AC157" s="179">
        <f t="shared" ref="AC157" si="69">SUM(AC141:AC156)</f>
        <v>4</v>
      </c>
      <c r="AD157" s="180">
        <f t="shared" ref="AD157" si="70">SUM(AD141:AD156)</f>
        <v>0</v>
      </c>
      <c r="AE157" s="168">
        <f>M157-J157</f>
        <v>-211.42876222538689</v>
      </c>
      <c r="AF157" s="141">
        <f>M157/J157</f>
        <v>0.89428561888730651</v>
      </c>
      <c r="AG157" s="329"/>
    </row>
    <row r="159" spans="1:33">
      <c r="AA159" s="360" t="s">
        <v>163</v>
      </c>
      <c r="AB159" s="360"/>
    </row>
    <row r="160" spans="1:33">
      <c r="AA160" s="360" t="s">
        <v>164</v>
      </c>
      <c r="AB160" s="360"/>
    </row>
    <row r="161" spans="27:28">
      <c r="AA161" s="360" t="s">
        <v>165</v>
      </c>
      <c r="AB161" s="360"/>
    </row>
    <row r="162" spans="27:28">
      <c r="AA162" s="360" t="s">
        <v>166</v>
      </c>
      <c r="AB162" s="360"/>
    </row>
    <row r="163" spans="27:28">
      <c r="AA163" s="360" t="s">
        <v>167</v>
      </c>
      <c r="AB163" s="360"/>
    </row>
    <row r="164" spans="27:28">
      <c r="AA164" s="360" t="s">
        <v>168</v>
      </c>
      <c r="AB164" s="360"/>
    </row>
    <row r="165" spans="27:28">
      <c r="AA165" s="360" t="s">
        <v>169</v>
      </c>
      <c r="AB165" s="360"/>
    </row>
    <row r="166" spans="27:28">
      <c r="AA166" s="360" t="s">
        <v>170</v>
      </c>
      <c r="AB166" s="360"/>
    </row>
    <row r="167" spans="27:28">
      <c r="AA167" s="360" t="s">
        <v>171</v>
      </c>
      <c r="AB167" s="360"/>
    </row>
    <row r="168" spans="27:28">
      <c r="AA168" s="360" t="s">
        <v>172</v>
      </c>
      <c r="AB168" s="360"/>
    </row>
    <row r="169" spans="27:28">
      <c r="AA169" s="360" t="s">
        <v>173</v>
      </c>
      <c r="AB169" s="360"/>
    </row>
    <row r="170" spans="27:28">
      <c r="AA170" s="360" t="s">
        <v>174</v>
      </c>
      <c r="AB170" s="360"/>
    </row>
    <row r="171" spans="27:28">
      <c r="AA171" s="360" t="s">
        <v>175</v>
      </c>
      <c r="AB171" s="360"/>
    </row>
  </sheetData>
  <mergeCells count="380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R124:R140"/>
    <mergeCell ref="AA124:AB124"/>
    <mergeCell ref="C137:D137"/>
    <mergeCell ref="AA137:AB137"/>
    <mergeCell ref="C138:D138"/>
    <mergeCell ref="AA138:AB138"/>
    <mergeCell ref="C139:D139"/>
    <mergeCell ref="AA139:AB139"/>
    <mergeCell ref="C134:D134"/>
    <mergeCell ref="AA134:AB134"/>
    <mergeCell ref="C135:D135"/>
    <mergeCell ref="AA135:AB135"/>
    <mergeCell ref="C136:D136"/>
    <mergeCell ref="AA136:AB136"/>
    <mergeCell ref="C140:D140"/>
    <mergeCell ref="AA140:AB140"/>
    <mergeCell ref="A141:A157"/>
    <mergeCell ref="C141:D141"/>
    <mergeCell ref="R141:R157"/>
    <mergeCell ref="AA141:AB141"/>
    <mergeCell ref="AA146:AB146"/>
    <mergeCell ref="C147:D147"/>
    <mergeCell ref="AA147:AB147"/>
    <mergeCell ref="C148:D148"/>
    <mergeCell ref="A124:A140"/>
    <mergeCell ref="C124:D124"/>
    <mergeCell ref="AA148:AB148"/>
    <mergeCell ref="C149:D149"/>
    <mergeCell ref="AA149:AB149"/>
    <mergeCell ref="C150:D150"/>
    <mergeCell ref="AA150:AB150"/>
    <mergeCell ref="C151:D151"/>
    <mergeCell ref="AA151:AB151"/>
    <mergeCell ref="AG141:AG157"/>
    <mergeCell ref="C142:D142"/>
    <mergeCell ref="AA142:AB142"/>
    <mergeCell ref="C143:D143"/>
    <mergeCell ref="AA143:AB143"/>
    <mergeCell ref="C144:D144"/>
    <mergeCell ref="AA144:AB144"/>
    <mergeCell ref="C145:D145"/>
    <mergeCell ref="AA145:AB145"/>
    <mergeCell ref="C146:D146"/>
    <mergeCell ref="C155:D155"/>
    <mergeCell ref="AA155:AB155"/>
    <mergeCell ref="C156:D156"/>
    <mergeCell ref="AA156:AB156"/>
    <mergeCell ref="C157:D157"/>
    <mergeCell ref="AA157:AB157"/>
    <mergeCell ref="C152:D152"/>
    <mergeCell ref="AA152:AB152"/>
    <mergeCell ref="C153:D153"/>
    <mergeCell ref="AA153:AB153"/>
    <mergeCell ref="C154:D154"/>
    <mergeCell ref="AA154:AB154"/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</mergeCells>
  <phoneticPr fontId="5" type="noConversion"/>
  <conditionalFormatting sqref="O5:O157">
    <cfRule type="cellIs" dxfId="500" priority="3" operator="greaterThan">
      <formula>0</formula>
    </cfRule>
  </conditionalFormatting>
  <conditionalFormatting sqref="P5:P157 AE5:AE157">
    <cfRule type="cellIs" dxfId="499" priority="6" operator="lessThan">
      <formula>0</formula>
    </cfRule>
  </conditionalFormatting>
  <conditionalFormatting sqref="Q5:Q157 AF5:AF157">
    <cfRule type="cellIs" dxfId="498" priority="4" operator="greaterThan">
      <formula>1</formula>
    </cfRule>
    <cfRule type="cellIs" dxfId="497" priority="5" operator="lessThan">
      <formula>0.8</formula>
    </cfRule>
  </conditionalFormatting>
  <conditionalFormatting sqref="AG5 R5:R157 AG107:AG124">
    <cfRule type="cellIs" dxfId="496" priority="7" operator="lessThan">
      <formula>0.8</formula>
    </cfRule>
  </conditionalFormatting>
  <conditionalFormatting sqref="AG22">
    <cfRule type="cellIs" dxfId="495" priority="12" operator="lessThan">
      <formula>0.8</formula>
    </cfRule>
  </conditionalFormatting>
  <conditionalFormatting sqref="AG37">
    <cfRule type="cellIs" dxfId="494" priority="11" operator="lessThan">
      <formula>0.8</formula>
    </cfRule>
  </conditionalFormatting>
  <conditionalFormatting sqref="AG39:AG74">
    <cfRule type="cellIs" dxfId="493" priority="9" operator="lessThan">
      <formula>0.8</formula>
    </cfRule>
  </conditionalFormatting>
  <conditionalFormatting sqref="AG80:AG88">
    <cfRule type="cellIs" dxfId="492" priority="10" operator="lessThan">
      <formula>0.8</formula>
    </cfRule>
  </conditionalFormatting>
  <conditionalFormatting sqref="AG90:AG95">
    <cfRule type="cellIs" dxfId="491" priority="8" operator="lessThan">
      <formula>0.8</formula>
    </cfRule>
  </conditionalFormatting>
  <conditionalFormatting sqref="AG139">
    <cfRule type="cellIs" dxfId="490" priority="2" operator="lessThan">
      <formula>0.8</formula>
    </cfRule>
  </conditionalFormatting>
  <conditionalFormatting sqref="AG141:AG157">
    <cfRule type="cellIs" dxfId="489" priority="1" operator="lessThan">
      <formula>0.8</formula>
    </cfRule>
  </conditionalFormatting>
  <dataValidations count="1">
    <dataValidation type="list" allowBlank="1" showInputMessage="1" showErrorMessage="1" sqref="AA5:AB157" xr:uid="{FBD6BBDF-A3AF-4E1B-8EC1-10EC3C1C9E50}">
      <formula1>$AA$159:$AA$171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D363E-F8B1-4C4B-A4A8-5CACB62228A9}">
  <sheetPr>
    <tabColor theme="9" tint="0.59999389629810485"/>
  </sheetPr>
  <dimension ref="B1:AR42"/>
  <sheetViews>
    <sheetView zoomScale="70" zoomScaleNormal="70" workbookViewId="0">
      <selection activeCell="L43" sqref="L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245</v>
      </c>
      <c r="D3" s="209"/>
      <c r="E3" s="3" t="s">
        <v>3</v>
      </c>
      <c r="F3" s="210">
        <f>'0621(18度C)'!D1+'0621(4度C)'!D1</f>
        <v>224283</v>
      </c>
      <c r="G3" s="211"/>
      <c r="H3" s="3" t="s">
        <v>4</v>
      </c>
      <c r="I3" s="212">
        <f>'0621(18度C)'!F1+'0621(4度C)'!F1</f>
        <v>7064007.2399999984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471.18659149979499</v>
      </c>
      <c r="F6" s="246" t="e">
        <f>AVERAGE(#REF!,D14:K14)</f>
        <v>#REF!</v>
      </c>
      <c r="G6" s="247">
        <f>AVERAGE(D14:K14)</f>
        <v>260.11132210392498</v>
      </c>
      <c r="H6" s="248"/>
      <c r="I6" s="247">
        <f>AVERAGE(L14:O14)</f>
        <v>94.274194031549754</v>
      </c>
      <c r="J6" s="248"/>
      <c r="K6" s="247">
        <f>AVERAGE(D32:O32)</f>
        <v>822.51129428548779</v>
      </c>
      <c r="L6" s="248"/>
      <c r="M6" s="247">
        <f>AVERAGE(P32:X32)</f>
        <v>719.15909090909088</v>
      </c>
      <c r="N6" s="248"/>
      <c r="O6" s="236">
        <f>'0621(4度C)'!Y2</f>
        <v>0</v>
      </c>
      <c r="P6" s="236">
        <f>'0621(4度C)'!Z2</f>
        <v>0</v>
      </c>
      <c r="Q6" s="236">
        <f>'0621(4度C)'!AC2</f>
        <v>55</v>
      </c>
      <c r="R6" s="236">
        <f>'0621(4度C)'!AD2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422.30197673037173</v>
      </c>
      <c r="F7" s="242" t="e">
        <f>AVERAGE(#REF!,D15:K15)</f>
        <v>#REF!</v>
      </c>
      <c r="G7" s="243">
        <f>AVERAGE(D15:K15)</f>
        <v>234.9073284291799</v>
      </c>
      <c r="H7" s="244"/>
      <c r="I7" s="243">
        <f>AVERAGE(L15:O15)</f>
        <v>85.426361461446831</v>
      </c>
      <c r="J7" s="244"/>
      <c r="K7" s="243">
        <f>AVERAGE(D33:O33)</f>
        <v>735.48303517866941</v>
      </c>
      <c r="L7" s="244"/>
      <c r="M7" s="243">
        <f>AVERAGE(P33:X33)</f>
        <v>642.86960218555566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0.89766350921795302</v>
      </c>
      <c r="F8" s="261" t="e">
        <f>AVERAGE(D16:K16,#REF!)</f>
        <v>#REF!</v>
      </c>
      <c r="G8" s="249">
        <f>AVERAGE(D16:K16)</f>
        <v>0.90142430747113222</v>
      </c>
      <c r="H8" s="250"/>
      <c r="I8" s="249">
        <f>AVERAGE(L16:O16)</f>
        <v>0.90572255660885792</v>
      </c>
      <c r="J8" s="250"/>
      <c r="K8" s="249">
        <f>AVERAGE(D34:O34)</f>
        <v>0.89089591761678755</v>
      </c>
      <c r="L8" s="250"/>
      <c r="M8" s="249">
        <f>AVERAGE(P34:X34)</f>
        <v>0.8927456178961708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91.357142857142861</v>
      </c>
      <c r="F14" s="28">
        <v>115.51724137931033</v>
      </c>
      <c r="G14" s="28">
        <v>91.666666666666657</v>
      </c>
      <c r="H14" s="28">
        <v>174.19354838709677</v>
      </c>
      <c r="I14" s="28">
        <v>654.6</v>
      </c>
      <c r="J14" s="28">
        <v>433.33333333333331</v>
      </c>
      <c r="K14" s="29" t="s">
        <v>43</v>
      </c>
      <c r="L14" s="27" t="s">
        <v>43</v>
      </c>
      <c r="M14" s="30">
        <v>98.305084745762699</v>
      </c>
      <c r="N14" s="28">
        <v>86.956521739130437</v>
      </c>
      <c r="O14" s="31">
        <v>97.560975609756099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82.793473469099396</v>
      </c>
      <c r="F15" s="35">
        <v>104.09515487531365</v>
      </c>
      <c r="G15" s="35">
        <v>82.088898146643132</v>
      </c>
      <c r="H15" s="35">
        <v>156.16137997597139</v>
      </c>
      <c r="I15" s="35">
        <v>592.67141541117383</v>
      </c>
      <c r="J15" s="35">
        <v>391.63364869687803</v>
      </c>
      <c r="K15" s="36" t="s">
        <v>43</v>
      </c>
      <c r="L15" s="34" t="s">
        <v>43</v>
      </c>
      <c r="M15" s="37">
        <v>90.96921987993251</v>
      </c>
      <c r="N15" s="35">
        <v>77.892009281524793</v>
      </c>
      <c r="O15" s="38">
        <v>87.417855222883176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0.90626163296903162</v>
      </c>
      <c r="F16" s="43">
        <f t="shared" si="0"/>
        <v>0.90112223623405863</v>
      </c>
      <c r="G16" s="43">
        <f t="shared" si="0"/>
        <v>0.89551525250883424</v>
      </c>
      <c r="H16" s="43">
        <f t="shared" si="0"/>
        <v>0.89648199615835433</v>
      </c>
      <c r="I16" s="43">
        <f t="shared" si="0"/>
        <v>0.9053947684252579</v>
      </c>
      <c r="J16" s="43">
        <f t="shared" si="0"/>
        <v>0.90376995853125708</v>
      </c>
      <c r="K16" s="44" t="s">
        <v>43</v>
      </c>
      <c r="L16" s="42" t="s">
        <v>43</v>
      </c>
      <c r="M16" s="45">
        <f t="shared" ref="M16:O16" si="1">M15/M14</f>
        <v>0.92537654705448602</v>
      </c>
      <c r="N16" s="43">
        <f t="shared" si="1"/>
        <v>0.89575810673753509</v>
      </c>
      <c r="O16" s="46">
        <f t="shared" si="1"/>
        <v>0.89603301603455254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0.59626157407407399</v>
      </c>
      <c r="F18" s="48">
        <v>0.60818287037037022</v>
      </c>
      <c r="G18" s="48">
        <v>0.66054398148148141</v>
      </c>
      <c r="H18" s="48">
        <v>0.70754629629629617</v>
      </c>
      <c r="I18" s="48">
        <v>0.45018518518518513</v>
      </c>
      <c r="J18" s="48">
        <v>0.34640046296296295</v>
      </c>
      <c r="K18" s="48" t="s">
        <v>43</v>
      </c>
      <c r="L18" s="47" t="s">
        <v>43</v>
      </c>
      <c r="M18" s="49">
        <v>0.82396990740740739</v>
      </c>
      <c r="N18" s="48">
        <v>0.79381944444444441</v>
      </c>
      <c r="O18" s="50">
        <v>0.81009259259259259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>
        <v>10</v>
      </c>
      <c r="F21" s="52">
        <v>8</v>
      </c>
      <c r="G21" s="52">
        <v>14</v>
      </c>
      <c r="H21" s="52">
        <v>15</v>
      </c>
      <c r="I21" s="52">
        <v>0</v>
      </c>
      <c r="J21" s="52">
        <v>0</v>
      </c>
      <c r="K21" s="53"/>
      <c r="L21" s="54"/>
      <c r="M21" s="55">
        <v>3</v>
      </c>
      <c r="N21" s="52">
        <v>2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</v>
      </c>
      <c r="F23" s="58">
        <v>16.571428571428573</v>
      </c>
      <c r="G23" s="58">
        <v>20.571428571428573</v>
      </c>
      <c r="H23" s="58">
        <v>20.666666666666668</v>
      </c>
      <c r="I23" s="58">
        <v>5</v>
      </c>
      <c r="J23" s="58">
        <v>6</v>
      </c>
      <c r="K23" s="59" t="s">
        <v>43</v>
      </c>
      <c r="L23" s="57" t="s">
        <v>43</v>
      </c>
      <c r="M23" s="60">
        <v>19</v>
      </c>
      <c r="N23" s="58">
        <v>23</v>
      </c>
      <c r="O23" s="61">
        <v>20.5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1100</v>
      </c>
      <c r="N32" s="28">
        <v>987.0967741935483</v>
      </c>
      <c r="O32" s="28">
        <v>875.67567567567573</v>
      </c>
      <c r="P32" s="27">
        <v>288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775</v>
      </c>
      <c r="W32" s="28">
        <v>913.63636363636363</v>
      </c>
      <c r="X32" s="31">
        <v>900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287.17360146540568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995.75476039923808</v>
      </c>
      <c r="N33" s="35">
        <v>881.77785844439927</v>
      </c>
      <c r="O33" s="35">
        <v>777.22592040563484</v>
      </c>
      <c r="P33" s="34">
        <v>254.85903727879202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700.85259159954796</v>
      </c>
      <c r="W33" s="35">
        <v>818.09540063885549</v>
      </c>
      <c r="X33" s="38">
        <v>797.67137922502695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0.87747489336651741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0.9052316003629437</v>
      </c>
      <c r="N34" s="43">
        <f>N33/N32</f>
        <v>0.89330436639792088</v>
      </c>
      <c r="O34" s="43">
        <f>O33/O32</f>
        <v>0.88757281033976809</v>
      </c>
      <c r="P34" s="42">
        <f>P33/P32</f>
        <v>0.88492721277358344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0.90432592464457806</v>
      </c>
      <c r="W34" s="43">
        <f>W33/W32</f>
        <v>0.89542780169426972</v>
      </c>
      <c r="X34" s="46">
        <f>X33/X32</f>
        <v>0.88630153247225218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0.25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0.37013888888888891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0.45018518518518513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0.41063657407407411</v>
      </c>
      <c r="N36" s="48">
        <v>0.62241898148148156</v>
      </c>
      <c r="O36" s="48">
        <v>0.6044560185185186</v>
      </c>
      <c r="P36" s="47">
        <v>0.74436342592592597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0.78077546296296307</v>
      </c>
      <c r="W36" s="48">
        <v>1.1977893518518514</v>
      </c>
      <c r="X36" s="50">
        <v>1.1632175925925923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3</v>
      </c>
      <c r="N37" s="58">
        <v>3.4444444444444446</v>
      </c>
      <c r="O37" s="58">
        <v>4.1111111111111107</v>
      </c>
      <c r="P37" s="57">
        <v>12.5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</v>
      </c>
      <c r="W37" s="58">
        <v>3.6666666666666665</v>
      </c>
      <c r="X37" s="61">
        <v>4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3960B-A199-410D-9C03-5495C344770C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E31" sqref="E31"/>
      <selection activeCell="C22" sqref="B5:X3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115599</v>
      </c>
      <c r="E1" s="88" t="s">
        <v>4</v>
      </c>
      <c r="F1" s="89">
        <f>SUM(G5:G140)</f>
        <v>2254547.31</v>
      </c>
      <c r="G1" s="90" t="s">
        <v>85</v>
      </c>
      <c r="H1" s="91">
        <f>L21+L38+L55+L72+L89+L106+L123+L140</f>
        <v>45.722222222222221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46194</v>
      </c>
      <c r="B2" s="295"/>
      <c r="C2" s="92" t="s">
        <v>41</v>
      </c>
      <c r="D2" s="93">
        <f>AVERAGE(N21,N38,N55,N72,N89,N106,N123,N140)</f>
        <v>689.17631868211242</v>
      </c>
      <c r="E2" s="93" t="s">
        <v>92</v>
      </c>
      <c r="F2" s="94">
        <f>F1/D1</f>
        <v>19.503173124334985</v>
      </c>
      <c r="G2" s="95" t="s">
        <v>93</v>
      </c>
      <c r="H2" s="96">
        <f>COUNT(H5:H140)</f>
        <v>16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1800</v>
      </c>
      <c r="G5" s="148">
        <f t="shared" ref="G5:G8" si="0">E5*F5</f>
        <v>46152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3211.3230837519827</v>
      </c>
      <c r="N5" s="152">
        <f>M5/L5</f>
        <v>321.13230837519825</v>
      </c>
      <c r="O5" s="154">
        <f>L5-I5</f>
        <v>0</v>
      </c>
      <c r="P5" s="155">
        <f>N5-K5</f>
        <v>-38.867691624801751</v>
      </c>
      <c r="Q5" s="156">
        <f>N5/K5</f>
        <v>0.89203418993110628</v>
      </c>
      <c r="R5" s="322">
        <f>Q21</f>
        <v>0.87747489336651741</v>
      </c>
      <c r="S5" s="157">
        <v>0.25</v>
      </c>
      <c r="T5" s="158">
        <v>0.27334490740740741</v>
      </c>
      <c r="U5" s="159"/>
      <c r="V5" s="160">
        <v>33.630997935535369</v>
      </c>
      <c r="W5" s="161"/>
      <c r="X5" s="162"/>
      <c r="Y5" s="325"/>
      <c r="Z5" s="326"/>
      <c r="AA5" s="115">
        <f>M5-J5</f>
        <v>-388.67691624801728</v>
      </c>
      <c r="AB5" s="156">
        <f>M5/J5</f>
        <v>0.89203418993110628</v>
      </c>
      <c r="AC5" s="327">
        <f>AB21</f>
        <v>0.87747489336651741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3138</v>
      </c>
      <c r="G6" s="103">
        <f t="shared" si="0"/>
        <v>92633.76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3157.0440984554366</v>
      </c>
      <c r="N6" s="106">
        <f>M6/L6</f>
        <v>287.00400895049421</v>
      </c>
      <c r="O6" s="108">
        <f>L6-I6</f>
        <v>0</v>
      </c>
      <c r="P6" s="109">
        <f>N6-K6</f>
        <v>-40.268718322233042</v>
      </c>
      <c r="Q6" s="110">
        <f>N6/K6</f>
        <v>0.876956694015399</v>
      </c>
      <c r="R6" s="323"/>
      <c r="S6" s="47">
        <v>0.27638888888888885</v>
      </c>
      <c r="T6" s="48">
        <v>0.3178009259259259</v>
      </c>
      <c r="U6" s="111">
        <v>5</v>
      </c>
      <c r="V6" s="112">
        <v>59.638064635243694</v>
      </c>
      <c r="W6" s="113"/>
      <c r="X6" s="116"/>
      <c r="Y6" s="332"/>
      <c r="Z6" s="333"/>
      <c r="AA6" s="117">
        <f>M6-J6</f>
        <v>-442.9559015445634</v>
      </c>
      <c r="AB6" s="110">
        <f>M6/J6</f>
        <v>0.87695669401539911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3516</v>
      </c>
      <c r="G7" s="103">
        <f t="shared" si="0"/>
        <v>104952.6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3155.0102009181055</v>
      </c>
      <c r="N7" s="106">
        <f>M7/L7</f>
        <v>286.81910917437324</v>
      </c>
      <c r="O7" s="108">
        <f>L7-I7</f>
        <v>0</v>
      </c>
      <c r="P7" s="109">
        <f>N7-K7</f>
        <v>-40.453618098354013</v>
      </c>
      <c r="Q7" s="110">
        <f>N7/K7</f>
        <v>0.87639172247725161</v>
      </c>
      <c r="R7" s="323"/>
      <c r="S7" s="47">
        <v>0.32152777777777775</v>
      </c>
      <c r="T7" s="48">
        <v>0.36795138888888884</v>
      </c>
      <c r="U7" s="111">
        <v>5.3666666666666529</v>
      </c>
      <c r="V7" s="112">
        <v>66.865076993605541</v>
      </c>
      <c r="W7" s="113"/>
      <c r="X7" s="116"/>
      <c r="Y7" s="332"/>
      <c r="Z7" s="333"/>
      <c r="AA7" s="117">
        <f>M7-J7</f>
        <v>-444.98979908189449</v>
      </c>
      <c r="AB7" s="110">
        <f>M7/J7</f>
        <v>0.8763917224772515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1962</v>
      </c>
      <c r="G8" s="103">
        <f t="shared" si="0"/>
        <v>56054.340000000004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3112.2610813523261</v>
      </c>
      <c r="N8" s="106">
        <f>M8/L8</f>
        <v>259.35509011269386</v>
      </c>
      <c r="O8" s="108">
        <f>L8-I8</f>
        <v>0</v>
      </c>
      <c r="P8" s="109">
        <f>N8-K8</f>
        <v>-40.644909887306142</v>
      </c>
      <c r="Q8" s="110">
        <f>N8/K8</f>
        <v>0.86451696704231284</v>
      </c>
      <c r="R8" s="323"/>
      <c r="S8" s="47">
        <v>0.37152777777777773</v>
      </c>
      <c r="T8" s="48">
        <v>0.39778935185185182</v>
      </c>
      <c r="U8" s="111">
        <v>5.1500000000000057</v>
      </c>
      <c r="V8" s="112">
        <v>37.824590200783803</v>
      </c>
      <c r="W8" s="113"/>
      <c r="X8" s="116"/>
      <c r="Y8" s="332"/>
      <c r="Z8" s="333"/>
      <c r="AA8" s="117">
        <f>M8-J8</f>
        <v>-487.73891864767393</v>
      </c>
      <c r="AB8" s="110">
        <f>M8/J8</f>
        <v>0.86451696704231284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3158.9096161194625</v>
      </c>
      <c r="N21" s="138">
        <f>M21/L21</f>
        <v>287.17360146540568</v>
      </c>
      <c r="O21" s="139">
        <f>L21-I21</f>
        <v>0</v>
      </c>
      <c r="P21" s="140">
        <f>N21-K21</f>
        <v>-40.09912580732157</v>
      </c>
      <c r="Q21" s="141">
        <f>N21/K21</f>
        <v>0.87747489336651741</v>
      </c>
      <c r="R21" s="324"/>
      <c r="S21" s="142">
        <v>0.25</v>
      </c>
      <c r="T21" s="143">
        <v>0.45018518518518513</v>
      </c>
      <c r="U21" s="144"/>
      <c r="V21" s="166"/>
      <c r="W21" s="167"/>
      <c r="X21" s="138"/>
      <c r="Y21" s="354"/>
      <c r="Z21" s="355"/>
      <c r="AA21" s="168">
        <f>M21-J21</f>
        <v>-441.0903838805375</v>
      </c>
      <c r="AB21" s="141">
        <f>M21/J21</f>
        <v>0.87747489336651741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2904</v>
      </c>
      <c r="G22" s="148">
        <f t="shared" ref="G22" si="5">E22*F22</f>
        <v>53811.12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2987.2642811977144</v>
      </c>
      <c r="N22" s="152">
        <f>M22/L22</f>
        <v>995.75476039923808</v>
      </c>
      <c r="O22" s="154">
        <f>L22-I22</f>
        <v>0</v>
      </c>
      <c r="P22" s="155">
        <f>N22-K22</f>
        <v>-104.24523960076192</v>
      </c>
      <c r="Q22" s="156">
        <f>N22/K22</f>
        <v>0.9052316003629437</v>
      </c>
      <c r="R22" s="322">
        <f>Q38</f>
        <v>0.9052316003629437</v>
      </c>
      <c r="S22" s="157">
        <v>0.37013888888888891</v>
      </c>
      <c r="T22" s="158">
        <v>0.41063657407407411</v>
      </c>
      <c r="U22" s="159"/>
      <c r="V22" s="112">
        <v>58.327614699741325</v>
      </c>
      <c r="W22" s="161"/>
      <c r="X22" s="162"/>
      <c r="Y22" s="325"/>
      <c r="Z22" s="326"/>
      <c r="AA22" s="115">
        <f>M22-J22</f>
        <v>-312.73571880228565</v>
      </c>
      <c r="AB22" s="156">
        <f>M22/J22</f>
        <v>0.9052316003629437</v>
      </c>
      <c r="AC22" s="327">
        <f>AB38</f>
        <v>0.9052316003629437</v>
      </c>
    </row>
    <row r="23" spans="1:29" ht="15.75" customHeight="1">
      <c r="A23" s="357"/>
      <c r="B23" s="100"/>
      <c r="C23" s="330"/>
      <c r="D23" s="331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323"/>
      <c r="S23" s="47"/>
      <c r="T23" s="48"/>
      <c r="U23" s="111"/>
      <c r="V23" s="112"/>
      <c r="W23" s="113"/>
      <c r="X23" s="116"/>
      <c r="Y23" s="332"/>
      <c r="Z23" s="333"/>
      <c r="AA23" s="117"/>
      <c r="AB23" s="110"/>
      <c r="AC23" s="328"/>
    </row>
    <row r="24" spans="1:29" ht="15.75" customHeight="1">
      <c r="A24" s="357"/>
      <c r="B24" s="100"/>
      <c r="C24" s="330"/>
      <c r="D24" s="33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23"/>
      <c r="S24" s="47"/>
      <c r="T24" s="48"/>
      <c r="U24" s="111"/>
      <c r="V24" s="112"/>
      <c r="W24" s="113"/>
      <c r="X24" s="116"/>
      <c r="Y24" s="332"/>
      <c r="Z24" s="333"/>
      <c r="AA24" s="117"/>
      <c r="AB24" s="110"/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2987.2642811977144</v>
      </c>
      <c r="N38" s="138">
        <f t="shared" ref="N38:N47" si="9">M38/L38</f>
        <v>995.75476039923808</v>
      </c>
      <c r="O38" s="139">
        <f t="shared" ref="O38:O47" si="10">L38-I38</f>
        <v>0</v>
      </c>
      <c r="P38" s="140">
        <f t="shared" ref="P38:P47" si="11">N38-K38</f>
        <v>-104.24523960076192</v>
      </c>
      <c r="Q38" s="141">
        <f t="shared" ref="Q38:Q47" si="12">N38/K38</f>
        <v>0.9052316003629437</v>
      </c>
      <c r="R38" s="324"/>
      <c r="S38" s="142">
        <v>0.37013888888888891</v>
      </c>
      <c r="T38" s="143">
        <v>0.41063657407407411</v>
      </c>
      <c r="U38" s="144"/>
      <c r="V38" s="166"/>
      <c r="W38" s="99"/>
      <c r="X38" s="69"/>
      <c r="Y38" s="354"/>
      <c r="Z38" s="355"/>
      <c r="AA38" s="168">
        <f t="shared" ref="AA38:AA47" si="13">M38-J38</f>
        <v>-312.73571880228565</v>
      </c>
      <c r="AB38" s="141">
        <f t="shared" ref="AB38:AB47" si="14">M38/J38</f>
        <v>0.9052316003629437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132</v>
      </c>
      <c r="D39" s="321"/>
      <c r="E39" s="147">
        <v>14.03</v>
      </c>
      <c r="F39" s="97">
        <v>1544</v>
      </c>
      <c r="G39" s="148">
        <f t="shared" ref="G39:G47" si="15">E39*F39</f>
        <v>21662.32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6">F39/V39*60</f>
        <v>2714.5100337544773</v>
      </c>
      <c r="N39" s="152">
        <f t="shared" si="9"/>
        <v>904.83667791815913</v>
      </c>
      <c r="O39" s="154">
        <f t="shared" si="10"/>
        <v>0</v>
      </c>
      <c r="P39" s="155">
        <f t="shared" si="11"/>
        <v>-95.163322081840874</v>
      </c>
      <c r="Q39" s="156">
        <f t="shared" si="12"/>
        <v>0.90483667791815914</v>
      </c>
      <c r="R39" s="322">
        <f>Q55</f>
        <v>0.89330436639792088</v>
      </c>
      <c r="S39" s="157">
        <v>0.25</v>
      </c>
      <c r="T39" s="158">
        <v>0.27369212962962963</v>
      </c>
      <c r="U39" s="159"/>
      <c r="V39" s="160">
        <v>34.127705865160614</v>
      </c>
      <c r="W39" s="161"/>
      <c r="X39" s="162"/>
      <c r="Y39" s="325"/>
      <c r="Z39" s="326"/>
      <c r="AA39" s="115">
        <f t="shared" si="13"/>
        <v>-285.48996624552274</v>
      </c>
      <c r="AB39" s="156">
        <f t="shared" si="14"/>
        <v>0.90483667791815914</v>
      </c>
      <c r="AC39" s="327">
        <f>AB55</f>
        <v>0.89330436639792088</v>
      </c>
    </row>
    <row r="40" spans="1:29" ht="15.75" customHeight="1">
      <c r="A40" s="318"/>
      <c r="B40" s="100" t="s">
        <v>120</v>
      </c>
      <c r="C40" s="330" t="s">
        <v>131</v>
      </c>
      <c r="D40" s="331"/>
      <c r="E40" s="101">
        <v>14.28</v>
      </c>
      <c r="F40" s="102">
        <v>2151</v>
      </c>
      <c r="G40" s="103">
        <f t="shared" si="15"/>
        <v>30716.28</v>
      </c>
      <c r="H40" s="26">
        <v>2</v>
      </c>
      <c r="I40" s="104">
        <v>3</v>
      </c>
      <c r="J40" s="105">
        <v>3600</v>
      </c>
      <c r="K40" s="106">
        <f t="shared" ref="K40:K74" si="17">J40/I40</f>
        <v>1200</v>
      </c>
      <c r="L40" s="107">
        <v>3</v>
      </c>
      <c r="M40" s="105">
        <f t="shared" si="16"/>
        <v>3188.6440921512026</v>
      </c>
      <c r="N40" s="106">
        <f t="shared" si="9"/>
        <v>1062.8813640504009</v>
      </c>
      <c r="O40" s="108">
        <f t="shared" si="10"/>
        <v>0</v>
      </c>
      <c r="P40" s="109">
        <f t="shared" si="11"/>
        <v>-137.11863594959914</v>
      </c>
      <c r="Q40" s="110">
        <f t="shared" si="12"/>
        <v>0.88573447004200068</v>
      </c>
      <c r="R40" s="323"/>
      <c r="S40" s="47">
        <v>0.28402777777777782</v>
      </c>
      <c r="T40" s="48">
        <v>0.3121296296296297</v>
      </c>
      <c r="U40" s="111">
        <v>14.883333333333395</v>
      </c>
      <c r="V40" s="112">
        <v>40.474884079311067</v>
      </c>
      <c r="W40" s="113"/>
      <c r="X40" s="116"/>
      <c r="Y40" s="332"/>
      <c r="Z40" s="333"/>
      <c r="AA40" s="117">
        <f t="shared" si="13"/>
        <v>-411.35590784879741</v>
      </c>
      <c r="AB40" s="110">
        <f t="shared" si="14"/>
        <v>0.88573447004200068</v>
      </c>
      <c r="AC40" s="328"/>
    </row>
    <row r="41" spans="1:29" ht="15.75" customHeight="1">
      <c r="A41" s="318"/>
      <c r="B41" s="100" t="s">
        <v>120</v>
      </c>
      <c r="C41" s="330" t="s">
        <v>127</v>
      </c>
      <c r="D41" s="331"/>
      <c r="E41" s="101">
        <v>25.2</v>
      </c>
      <c r="F41" s="102">
        <v>1775</v>
      </c>
      <c r="G41" s="103">
        <f t="shared" si="15"/>
        <v>44730</v>
      </c>
      <c r="H41" s="26"/>
      <c r="I41" s="104">
        <v>3</v>
      </c>
      <c r="J41" s="105">
        <v>3600</v>
      </c>
      <c r="K41" s="106">
        <f t="shared" si="17"/>
        <v>1200</v>
      </c>
      <c r="L41" s="107">
        <v>3</v>
      </c>
      <c r="M41" s="105">
        <f t="shared" si="16"/>
        <v>3185.6288959467383</v>
      </c>
      <c r="N41" s="106">
        <f t="shared" si="9"/>
        <v>1061.8762986489128</v>
      </c>
      <c r="O41" s="108">
        <f t="shared" si="10"/>
        <v>0</v>
      </c>
      <c r="P41" s="109">
        <f t="shared" si="11"/>
        <v>-138.12370135108722</v>
      </c>
      <c r="Q41" s="110">
        <f t="shared" si="12"/>
        <v>0.88489691554076066</v>
      </c>
      <c r="R41" s="323"/>
      <c r="S41" s="47">
        <v>0.3222222222222223</v>
      </c>
      <c r="T41" s="48">
        <v>0.3454282407407408</v>
      </c>
      <c r="U41" s="111">
        <v>14.53333333333334</v>
      </c>
      <c r="V41" s="112">
        <v>33.431389367263137</v>
      </c>
      <c r="W41" s="113"/>
      <c r="X41" s="116"/>
      <c r="Y41" s="332"/>
      <c r="Z41" s="333"/>
      <c r="AA41" s="117">
        <f t="shared" si="13"/>
        <v>-414.37110405326166</v>
      </c>
      <c r="AB41" s="110">
        <f t="shared" si="14"/>
        <v>0.88489691554076066</v>
      </c>
      <c r="AC41" s="328"/>
    </row>
    <row r="42" spans="1:29" ht="15.75" customHeight="1">
      <c r="A42" s="318"/>
      <c r="B42" s="100" t="s">
        <v>120</v>
      </c>
      <c r="C42" s="330" t="s">
        <v>128</v>
      </c>
      <c r="D42" s="331"/>
      <c r="E42" s="101">
        <v>25.03</v>
      </c>
      <c r="F42" s="102">
        <v>1548</v>
      </c>
      <c r="G42" s="103">
        <f t="shared" si="15"/>
        <v>38746.44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3189.5361676975408</v>
      </c>
      <c r="N42" s="106">
        <f t="shared" si="9"/>
        <v>637.90723353950818</v>
      </c>
      <c r="O42" s="108">
        <f t="shared" si="10"/>
        <v>0</v>
      </c>
      <c r="P42" s="109">
        <f t="shared" si="11"/>
        <v>-82.092766460491816</v>
      </c>
      <c r="Q42" s="110">
        <f t="shared" si="12"/>
        <v>0.88598226880487252</v>
      </c>
      <c r="R42" s="323"/>
      <c r="S42" s="47">
        <v>0.35555555555555562</v>
      </c>
      <c r="T42" s="48">
        <v>0.37577546296296305</v>
      </c>
      <c r="U42" s="111">
        <v>14.583333333333348</v>
      </c>
      <c r="V42" s="112">
        <v>29.120221598568083</v>
      </c>
      <c r="W42" s="113"/>
      <c r="X42" s="116"/>
      <c r="Y42" s="332"/>
      <c r="Z42" s="333"/>
      <c r="AA42" s="117">
        <f t="shared" si="13"/>
        <v>-410.4638323024592</v>
      </c>
      <c r="AB42" s="110">
        <f t="shared" si="14"/>
        <v>0.88598226880487241</v>
      </c>
      <c r="AC42" s="328"/>
    </row>
    <row r="43" spans="1:29" ht="15.75" customHeight="1">
      <c r="A43" s="318"/>
      <c r="B43" s="100" t="s">
        <v>120</v>
      </c>
      <c r="C43" s="330" t="s">
        <v>125</v>
      </c>
      <c r="D43" s="331"/>
      <c r="E43" s="101">
        <v>22.28</v>
      </c>
      <c r="F43" s="102">
        <v>1218</v>
      </c>
      <c r="G43" s="103">
        <f t="shared" si="15"/>
        <v>27137.040000000001</v>
      </c>
      <c r="H43" s="13"/>
      <c r="I43" s="104">
        <v>5</v>
      </c>
      <c r="J43" s="105">
        <v>3300</v>
      </c>
      <c r="K43" s="106">
        <f t="shared" si="17"/>
        <v>660</v>
      </c>
      <c r="L43" s="107">
        <v>5</v>
      </c>
      <c r="M43" s="105">
        <f t="shared" si="16"/>
        <v>2982.545578726591</v>
      </c>
      <c r="N43" s="106">
        <f t="shared" si="9"/>
        <v>596.50911574531824</v>
      </c>
      <c r="O43" s="108">
        <f t="shared" si="10"/>
        <v>0</v>
      </c>
      <c r="P43" s="109">
        <f t="shared" si="11"/>
        <v>-63.49088425468176</v>
      </c>
      <c r="Q43" s="110">
        <f t="shared" si="12"/>
        <v>0.90380169052320947</v>
      </c>
      <c r="R43" s="323"/>
      <c r="S43" s="47">
        <v>0.38611111111111118</v>
      </c>
      <c r="T43" s="48">
        <v>0.40312500000000007</v>
      </c>
      <c r="U43" s="111">
        <v>14.883333333333315</v>
      </c>
      <c r="V43" s="112">
        <v>24.502559330946344</v>
      </c>
      <c r="W43" s="113"/>
      <c r="X43" s="116"/>
      <c r="Y43" s="332"/>
      <c r="Z43" s="333"/>
      <c r="AA43" s="117">
        <f t="shared" si="13"/>
        <v>-317.45442127340903</v>
      </c>
      <c r="AB43" s="110">
        <f t="shared" si="14"/>
        <v>0.90380169052320936</v>
      </c>
      <c r="AC43" s="328"/>
    </row>
    <row r="44" spans="1:29" ht="15.75" customHeight="1">
      <c r="A44" s="318"/>
      <c r="B44" s="100" t="s">
        <v>120</v>
      </c>
      <c r="C44" s="330" t="s">
        <v>129</v>
      </c>
      <c r="D44" s="331"/>
      <c r="E44" s="101">
        <v>18.18</v>
      </c>
      <c r="F44" s="102">
        <v>1292</v>
      </c>
      <c r="G44" s="121">
        <f t="shared" si="15"/>
        <v>23488.560000000001</v>
      </c>
      <c r="H44" s="122"/>
      <c r="I44" s="104">
        <v>3</v>
      </c>
      <c r="J44" s="105">
        <v>3600</v>
      </c>
      <c r="K44" s="106">
        <f t="shared" si="17"/>
        <v>1200</v>
      </c>
      <c r="L44" s="107">
        <v>3</v>
      </c>
      <c r="M44" s="105">
        <f t="shared" si="16"/>
        <v>3191.665907357175</v>
      </c>
      <c r="N44" s="106">
        <f t="shared" si="9"/>
        <v>1063.888635785725</v>
      </c>
      <c r="O44" s="108">
        <f t="shared" si="10"/>
        <v>0</v>
      </c>
      <c r="P44" s="109">
        <f t="shared" si="11"/>
        <v>-136.111364214275</v>
      </c>
      <c r="Q44" s="110">
        <f t="shared" si="12"/>
        <v>0.88657386315477082</v>
      </c>
      <c r="R44" s="323"/>
      <c r="S44" s="47">
        <v>0.41319444444444453</v>
      </c>
      <c r="T44" s="120">
        <v>0.43005787037037047</v>
      </c>
      <c r="U44" s="111">
        <v>14.500000000000028</v>
      </c>
      <c r="V44" s="112">
        <v>24.288256431008975</v>
      </c>
      <c r="W44" s="113"/>
      <c r="X44" s="116"/>
      <c r="Y44" s="332"/>
      <c r="Z44" s="333"/>
      <c r="AA44" s="117">
        <f t="shared" si="13"/>
        <v>-408.334092642825</v>
      </c>
      <c r="AB44" s="110">
        <f t="shared" si="14"/>
        <v>0.88657386315477082</v>
      </c>
      <c r="AC44" s="328"/>
    </row>
    <row r="45" spans="1:29" ht="15.75" customHeight="1">
      <c r="A45" s="318"/>
      <c r="B45" s="100" t="s">
        <v>120</v>
      </c>
      <c r="C45" s="330" t="s">
        <v>133</v>
      </c>
      <c r="D45" s="331"/>
      <c r="E45" s="101">
        <v>17.07</v>
      </c>
      <c r="F45" s="102">
        <v>3323</v>
      </c>
      <c r="G45" s="121">
        <f t="shared" si="15"/>
        <v>56723.61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2979.4288102369728</v>
      </c>
      <c r="N45" s="106">
        <f t="shared" si="9"/>
        <v>993.14293674565761</v>
      </c>
      <c r="O45" s="123">
        <f t="shared" si="10"/>
        <v>0</v>
      </c>
      <c r="P45" s="124">
        <f t="shared" si="11"/>
        <v>-106.85706325434239</v>
      </c>
      <c r="Q45" s="125">
        <f t="shared" si="12"/>
        <v>0.90285721522332507</v>
      </c>
      <c r="R45" s="323"/>
      <c r="S45" s="47">
        <v>0.44027777777777788</v>
      </c>
      <c r="T45" s="120">
        <v>0.4867476851851853</v>
      </c>
      <c r="U45" s="111">
        <v>14.716666666666676</v>
      </c>
      <c r="V45" s="112">
        <v>66.9188669032646</v>
      </c>
      <c r="W45" s="113"/>
      <c r="X45" s="116"/>
      <c r="Y45" s="332"/>
      <c r="Z45" s="333"/>
      <c r="AA45" s="117">
        <f t="shared" si="13"/>
        <v>-320.57118976302718</v>
      </c>
      <c r="AB45" s="110">
        <f t="shared" si="14"/>
        <v>0.90285721522332507</v>
      </c>
      <c r="AC45" s="328"/>
    </row>
    <row r="46" spans="1:29" ht="15.75" customHeight="1">
      <c r="A46" s="318"/>
      <c r="B46" s="100" t="s">
        <v>120</v>
      </c>
      <c r="C46" s="330" t="s">
        <v>132</v>
      </c>
      <c r="D46" s="331"/>
      <c r="E46" s="101">
        <v>14.03</v>
      </c>
      <c r="F46" s="102">
        <v>3366</v>
      </c>
      <c r="G46" s="121">
        <f t="shared" si="15"/>
        <v>47224.979999999996</v>
      </c>
      <c r="H46" s="62"/>
      <c r="I46" s="104">
        <v>3</v>
      </c>
      <c r="J46" s="105">
        <v>3000</v>
      </c>
      <c r="K46" s="106">
        <f t="shared" si="17"/>
        <v>1000</v>
      </c>
      <c r="L46" s="118">
        <v>3</v>
      </c>
      <c r="M46" s="105">
        <f t="shared" si="16"/>
        <v>2714.5100337544777</v>
      </c>
      <c r="N46" s="106">
        <f t="shared" si="9"/>
        <v>904.83667791815924</v>
      </c>
      <c r="O46" s="123">
        <f t="shared" si="10"/>
        <v>0</v>
      </c>
      <c r="P46" s="124">
        <f t="shared" si="11"/>
        <v>-95.163322081840761</v>
      </c>
      <c r="Q46" s="125">
        <f t="shared" si="12"/>
        <v>0.90483667791815925</v>
      </c>
      <c r="R46" s="323"/>
      <c r="S46" s="47">
        <v>0.4965277777777779</v>
      </c>
      <c r="T46" s="120">
        <v>0.54819444444444454</v>
      </c>
      <c r="U46" s="111">
        <v>15</v>
      </c>
      <c r="V46" s="112">
        <v>74.400167060965416</v>
      </c>
      <c r="W46" s="113"/>
      <c r="X46" s="116"/>
      <c r="Y46" s="332"/>
      <c r="Z46" s="333"/>
      <c r="AA46" s="117">
        <f t="shared" si="13"/>
        <v>-285.48996624552228</v>
      </c>
      <c r="AB46" s="110">
        <f t="shared" si="14"/>
        <v>0.90483667791815925</v>
      </c>
      <c r="AC46" s="328"/>
    </row>
    <row r="47" spans="1:29" ht="15.75" customHeight="1">
      <c r="A47" s="318"/>
      <c r="B47" s="100" t="s">
        <v>120</v>
      </c>
      <c r="C47" s="330" t="s">
        <v>131</v>
      </c>
      <c r="D47" s="331"/>
      <c r="E47" s="101">
        <v>14.28</v>
      </c>
      <c r="F47" s="102">
        <v>4905</v>
      </c>
      <c r="G47" s="121">
        <f t="shared" si="15"/>
        <v>70043.399999999994</v>
      </c>
      <c r="H47" s="62"/>
      <c r="I47" s="104">
        <v>3</v>
      </c>
      <c r="J47" s="105">
        <v>3600</v>
      </c>
      <c r="K47" s="106">
        <f t="shared" si="17"/>
        <v>1200</v>
      </c>
      <c r="L47" s="118">
        <v>3</v>
      </c>
      <c r="M47" s="105">
        <f t="shared" si="16"/>
        <v>3188.6440921512026</v>
      </c>
      <c r="N47" s="106">
        <f t="shared" si="9"/>
        <v>1062.8813640504009</v>
      </c>
      <c r="O47" s="123">
        <f t="shared" si="10"/>
        <v>0</v>
      </c>
      <c r="P47" s="124">
        <f t="shared" si="11"/>
        <v>-137.11863594959914</v>
      </c>
      <c r="Q47" s="125">
        <f t="shared" si="12"/>
        <v>0.88573447004200068</v>
      </c>
      <c r="R47" s="323"/>
      <c r="S47" s="47">
        <v>0.55833333333333346</v>
      </c>
      <c r="T47" s="120">
        <v>0.62241898148148156</v>
      </c>
      <c r="U47" s="111">
        <v>14.600000000000044</v>
      </c>
      <c r="V47" s="112">
        <v>92.296283779182133</v>
      </c>
      <c r="W47" s="113"/>
      <c r="X47" s="116"/>
      <c r="Y47" s="332"/>
      <c r="Z47" s="333"/>
      <c r="AA47" s="117">
        <f t="shared" si="13"/>
        <v>-411.35590784879741</v>
      </c>
      <c r="AB47" s="110">
        <f t="shared" si="14"/>
        <v>0.88573447004200068</v>
      </c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8">AVERAGE(I39:I54)</f>
        <v>3.4444444444444446</v>
      </c>
      <c r="J55" s="137">
        <f t="shared" si="18"/>
        <v>3400</v>
      </c>
      <c r="K55" s="138">
        <f t="shared" ref="K55" si="19">J55/I55</f>
        <v>987.0967741935483</v>
      </c>
      <c r="L55" s="136">
        <f t="shared" ref="L55:M55" si="20">AVERAGE(L39:L54)</f>
        <v>3.4444444444444446</v>
      </c>
      <c r="M55" s="137">
        <f t="shared" si="20"/>
        <v>3037.2348457529311</v>
      </c>
      <c r="N55" s="138">
        <f t="shared" ref="N55:N64" si="21">M55/L55</f>
        <v>881.77785844439927</v>
      </c>
      <c r="O55" s="139">
        <f t="shared" ref="O55:O64" si="22">L55-I55</f>
        <v>0</v>
      </c>
      <c r="P55" s="140">
        <f t="shared" ref="P55:P64" si="23">N55-K55</f>
        <v>-105.31891574914903</v>
      </c>
      <c r="Q55" s="141">
        <f t="shared" ref="Q55:Q64" si="24">N55/K55</f>
        <v>0.89330436639792088</v>
      </c>
      <c r="R55" s="324"/>
      <c r="S55" s="142">
        <v>0.25</v>
      </c>
      <c r="T55" s="143">
        <v>0.62241898148148156</v>
      </c>
      <c r="U55" s="144"/>
      <c r="V55" s="166"/>
      <c r="W55" s="99"/>
      <c r="X55" s="69"/>
      <c r="Y55" s="354"/>
      <c r="Z55" s="355"/>
      <c r="AA55" s="168">
        <f t="shared" ref="AA55:AA64" si="25">M55-J55</f>
        <v>-362.76515424706895</v>
      </c>
      <c r="AB55" s="141">
        <f t="shared" ref="AB55:AB64" si="26">M55/J55</f>
        <v>0.89330436639792088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134</v>
      </c>
      <c r="D56" s="321"/>
      <c r="E56" s="147">
        <v>20.72</v>
      </c>
      <c r="F56" s="97">
        <v>1830</v>
      </c>
      <c r="G56" s="148">
        <f t="shared" ref="G56:G64" si="27">E56*F56</f>
        <v>37917.599999999999</v>
      </c>
      <c r="H56" s="149">
        <v>2</v>
      </c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4" si="28">F56/V56*60</f>
        <v>3201.517982169386</v>
      </c>
      <c r="N56" s="152">
        <f t="shared" si="21"/>
        <v>1067.1726607231287</v>
      </c>
      <c r="O56" s="154">
        <f t="shared" si="22"/>
        <v>0</v>
      </c>
      <c r="P56" s="155">
        <f t="shared" si="23"/>
        <v>-132.82733927687127</v>
      </c>
      <c r="Q56" s="156">
        <f t="shared" si="24"/>
        <v>0.88931055060260722</v>
      </c>
      <c r="R56" s="322">
        <f>Q72</f>
        <v>0.88757281033976809</v>
      </c>
      <c r="S56" s="157">
        <v>0.25</v>
      </c>
      <c r="T56" s="158">
        <v>0.27380787037037035</v>
      </c>
      <c r="U56" s="159"/>
      <c r="V56" s="160">
        <v>34.29623091655985</v>
      </c>
      <c r="W56" s="158"/>
      <c r="X56" s="169"/>
      <c r="Y56" s="325"/>
      <c r="Z56" s="326"/>
      <c r="AA56" s="115">
        <f t="shared" si="25"/>
        <v>-398.48201783061404</v>
      </c>
      <c r="AB56" s="156">
        <f t="shared" si="26"/>
        <v>0.88931055060260722</v>
      </c>
      <c r="AC56" s="327">
        <f>AB72</f>
        <v>0.88757281033976809</v>
      </c>
    </row>
    <row r="57" spans="1:29" ht="15.75" customHeight="1">
      <c r="A57" s="357"/>
      <c r="B57" s="100" t="s">
        <v>120</v>
      </c>
      <c r="C57" s="330" t="s">
        <v>138</v>
      </c>
      <c r="D57" s="331"/>
      <c r="E57" s="101">
        <v>16.66</v>
      </c>
      <c r="F57" s="102">
        <v>1830</v>
      </c>
      <c r="G57" s="103">
        <f t="shared" si="27"/>
        <v>30487.8</v>
      </c>
      <c r="H57" s="26">
        <v>2</v>
      </c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3195.4958276693355</v>
      </c>
      <c r="N57" s="106">
        <f t="shared" si="21"/>
        <v>639.09916553386711</v>
      </c>
      <c r="O57" s="108">
        <f t="shared" si="22"/>
        <v>0</v>
      </c>
      <c r="P57" s="109">
        <f t="shared" si="23"/>
        <v>-80.900834466132892</v>
      </c>
      <c r="Q57" s="110">
        <f t="shared" si="24"/>
        <v>0.88763772990814871</v>
      </c>
      <c r="R57" s="323"/>
      <c r="S57" s="47">
        <v>0.28402777777777782</v>
      </c>
      <c r="T57" s="48">
        <v>0.3078819444444445</v>
      </c>
      <c r="U57" s="111">
        <v>14.716666666666756</v>
      </c>
      <c r="V57" s="112">
        <v>34.360864767607488</v>
      </c>
      <c r="W57" s="113"/>
      <c r="X57" s="13"/>
      <c r="Y57" s="332"/>
      <c r="Z57" s="333"/>
      <c r="AA57" s="117">
        <f t="shared" si="25"/>
        <v>-404.50417233066446</v>
      </c>
      <c r="AB57" s="110">
        <f t="shared" si="26"/>
        <v>0.88763772990814871</v>
      </c>
      <c r="AC57" s="328"/>
    </row>
    <row r="58" spans="1:29" ht="15.75" customHeight="1">
      <c r="A58" s="357"/>
      <c r="B58" s="100" t="s">
        <v>120</v>
      </c>
      <c r="C58" s="330" t="s">
        <v>135</v>
      </c>
      <c r="D58" s="331"/>
      <c r="E58" s="101">
        <v>24.82</v>
      </c>
      <c r="F58" s="102">
        <v>1906</v>
      </c>
      <c r="G58" s="103">
        <f t="shared" si="27"/>
        <v>47306.92</v>
      </c>
      <c r="H58" s="26"/>
      <c r="I58" s="104">
        <v>5</v>
      </c>
      <c r="J58" s="105">
        <v>3600</v>
      </c>
      <c r="K58" s="106">
        <f t="shared" si="17"/>
        <v>720</v>
      </c>
      <c r="L58" s="107">
        <v>5</v>
      </c>
      <c r="M58" s="105">
        <f t="shared" si="28"/>
        <v>3196.4633287546217</v>
      </c>
      <c r="N58" s="106">
        <f t="shared" si="21"/>
        <v>639.29266575092436</v>
      </c>
      <c r="O58" s="108">
        <f t="shared" si="22"/>
        <v>0</v>
      </c>
      <c r="P58" s="109">
        <f t="shared" si="23"/>
        <v>-80.707334249075643</v>
      </c>
      <c r="Q58" s="110">
        <f t="shared" si="24"/>
        <v>0.88790648020961715</v>
      </c>
      <c r="R58" s="323"/>
      <c r="S58" s="47">
        <v>0.31805555555555559</v>
      </c>
      <c r="T58" s="48">
        <v>0.34289351851851857</v>
      </c>
      <c r="U58" s="111">
        <v>14.649999999999972</v>
      </c>
      <c r="V58" s="112">
        <v>35.777041135196114</v>
      </c>
      <c r="W58" s="113"/>
      <c r="X58" s="13"/>
      <c r="Y58" s="332"/>
      <c r="Z58" s="333"/>
      <c r="AA58" s="117">
        <f t="shared" si="25"/>
        <v>-403.53667124537833</v>
      </c>
      <c r="AB58" s="110">
        <f t="shared" si="26"/>
        <v>0.88790648020961715</v>
      </c>
      <c r="AC58" s="328"/>
    </row>
    <row r="59" spans="1:29" ht="15.75" customHeight="1">
      <c r="A59" s="357"/>
      <c r="B59" s="100" t="s">
        <v>120</v>
      </c>
      <c r="C59" s="330" t="s">
        <v>136</v>
      </c>
      <c r="D59" s="331"/>
      <c r="E59" s="101">
        <v>18.18</v>
      </c>
      <c r="F59" s="102">
        <v>2426</v>
      </c>
      <c r="G59" s="103">
        <f t="shared" si="27"/>
        <v>44104.68</v>
      </c>
      <c r="H59" s="26"/>
      <c r="I59" s="104">
        <v>3</v>
      </c>
      <c r="J59" s="105">
        <v>3600</v>
      </c>
      <c r="K59" s="106">
        <f t="shared" si="17"/>
        <v>1200</v>
      </c>
      <c r="L59" s="107">
        <v>3</v>
      </c>
      <c r="M59" s="105">
        <f t="shared" si="28"/>
        <v>3194.1582864460006</v>
      </c>
      <c r="N59" s="106">
        <f t="shared" si="21"/>
        <v>1064.7194288153335</v>
      </c>
      <c r="O59" s="108">
        <f t="shared" si="22"/>
        <v>0</v>
      </c>
      <c r="P59" s="109">
        <f t="shared" si="23"/>
        <v>-135.28057118466654</v>
      </c>
      <c r="Q59" s="110">
        <f t="shared" si="24"/>
        <v>0.88726619067944457</v>
      </c>
      <c r="R59" s="323"/>
      <c r="S59" s="47">
        <v>0.35277777777777786</v>
      </c>
      <c r="T59" s="48">
        <v>0.3844212962962964</v>
      </c>
      <c r="U59" s="111">
        <v>15</v>
      </c>
      <c r="V59" s="112">
        <v>45.570690913366789</v>
      </c>
      <c r="W59" s="113"/>
      <c r="X59" s="116"/>
      <c r="Y59" s="332"/>
      <c r="Z59" s="333"/>
      <c r="AA59" s="117">
        <f t="shared" si="25"/>
        <v>-405.8417135539994</v>
      </c>
      <c r="AB59" s="110">
        <f t="shared" si="26"/>
        <v>0.88726619067944457</v>
      </c>
      <c r="AC59" s="328"/>
    </row>
    <row r="60" spans="1:29" ht="15.75" customHeight="1">
      <c r="A60" s="358"/>
      <c r="B60" s="100" t="s">
        <v>120</v>
      </c>
      <c r="C60" s="330" t="s">
        <v>130</v>
      </c>
      <c r="D60" s="331"/>
      <c r="E60" s="101">
        <v>23.72</v>
      </c>
      <c r="F60" s="102">
        <v>1743</v>
      </c>
      <c r="G60" s="103">
        <f t="shared" si="27"/>
        <v>41343.96</v>
      </c>
      <c r="H60" s="13"/>
      <c r="I60" s="104">
        <v>5</v>
      </c>
      <c r="J60" s="105">
        <v>3600</v>
      </c>
      <c r="K60" s="106">
        <f t="shared" si="17"/>
        <v>720</v>
      </c>
      <c r="L60" s="107">
        <v>5</v>
      </c>
      <c r="M60" s="105">
        <f t="shared" si="28"/>
        <v>3197.7111494849419</v>
      </c>
      <c r="N60" s="106">
        <f t="shared" si="21"/>
        <v>639.54222989698837</v>
      </c>
      <c r="O60" s="108">
        <f t="shared" si="22"/>
        <v>0</v>
      </c>
      <c r="P60" s="109">
        <f t="shared" si="23"/>
        <v>-80.457770103011626</v>
      </c>
      <c r="Q60" s="110">
        <f t="shared" si="24"/>
        <v>0.88825309707915057</v>
      </c>
      <c r="R60" s="323"/>
      <c r="S60" s="47">
        <v>0.39444444444444454</v>
      </c>
      <c r="T60" s="48">
        <v>0.41715277777777787</v>
      </c>
      <c r="U60" s="111">
        <v>15</v>
      </c>
      <c r="V60" s="112">
        <v>32.70464251183062</v>
      </c>
      <c r="W60" s="113"/>
      <c r="X60" s="116"/>
      <c r="Y60" s="332"/>
      <c r="Z60" s="333"/>
      <c r="AA60" s="117">
        <f t="shared" si="25"/>
        <v>-402.28885051505813</v>
      </c>
      <c r="AB60" s="110">
        <f t="shared" si="26"/>
        <v>0.88825309707915057</v>
      </c>
      <c r="AC60" s="328"/>
    </row>
    <row r="61" spans="1:29" ht="15.75" customHeight="1">
      <c r="A61" s="358"/>
      <c r="B61" s="100" t="s">
        <v>120</v>
      </c>
      <c r="C61" s="330" t="s">
        <v>137</v>
      </c>
      <c r="D61" s="331"/>
      <c r="E61" s="101">
        <v>30</v>
      </c>
      <c r="F61" s="102">
        <v>2589</v>
      </c>
      <c r="G61" s="121">
        <f t="shared" si="27"/>
        <v>77670</v>
      </c>
      <c r="H61" s="122"/>
      <c r="I61" s="104">
        <v>4</v>
      </c>
      <c r="J61" s="105">
        <v>3600</v>
      </c>
      <c r="K61" s="106">
        <f t="shared" si="17"/>
        <v>900</v>
      </c>
      <c r="L61" s="107">
        <v>4</v>
      </c>
      <c r="M61" s="105">
        <f t="shared" si="28"/>
        <v>3189.240000000003</v>
      </c>
      <c r="N61" s="106">
        <f t="shared" si="21"/>
        <v>797.31000000000074</v>
      </c>
      <c r="O61" s="108">
        <f t="shared" si="22"/>
        <v>0</v>
      </c>
      <c r="P61" s="109">
        <f t="shared" si="23"/>
        <v>-102.68999999999926</v>
      </c>
      <c r="Q61" s="110">
        <f t="shared" si="24"/>
        <v>0.8859000000000008</v>
      </c>
      <c r="R61" s="323"/>
      <c r="S61" s="47">
        <v>0.42708333333333343</v>
      </c>
      <c r="T61" s="120">
        <v>0.46090277777777788</v>
      </c>
      <c r="U61" s="111">
        <v>15</v>
      </c>
      <c r="V61" s="112">
        <v>48.707529066486018</v>
      </c>
      <c r="W61" s="113"/>
      <c r="X61" s="50"/>
      <c r="Y61" s="332"/>
      <c r="Z61" s="333"/>
      <c r="AA61" s="117">
        <f t="shared" si="25"/>
        <v>-410.75999999999704</v>
      </c>
      <c r="AB61" s="110">
        <f t="shared" si="26"/>
        <v>0.8859000000000008</v>
      </c>
      <c r="AC61" s="328"/>
    </row>
    <row r="62" spans="1:29" ht="15.75" customHeight="1">
      <c r="A62" s="358"/>
      <c r="B62" s="100" t="s">
        <v>120</v>
      </c>
      <c r="C62" s="330" t="s">
        <v>126</v>
      </c>
      <c r="D62" s="331"/>
      <c r="E62" s="101">
        <v>17.89</v>
      </c>
      <c r="F62" s="102">
        <v>3315</v>
      </c>
      <c r="G62" s="121">
        <f t="shared" si="27"/>
        <v>59305.35</v>
      </c>
      <c r="H62" s="62"/>
      <c r="I62" s="104">
        <v>4</v>
      </c>
      <c r="J62" s="105">
        <v>3600</v>
      </c>
      <c r="K62" s="106">
        <f t="shared" si="17"/>
        <v>900</v>
      </c>
      <c r="L62" s="107">
        <v>4</v>
      </c>
      <c r="M62" s="105">
        <f t="shared" si="28"/>
        <v>3185.7586706454772</v>
      </c>
      <c r="N62" s="106">
        <f t="shared" si="21"/>
        <v>796.4396676613693</v>
      </c>
      <c r="O62" s="123">
        <f t="shared" si="22"/>
        <v>0</v>
      </c>
      <c r="P62" s="124">
        <f t="shared" si="23"/>
        <v>-103.5603323386307</v>
      </c>
      <c r="Q62" s="125">
        <f t="shared" si="24"/>
        <v>0.88493296406818811</v>
      </c>
      <c r="R62" s="323"/>
      <c r="S62" s="47">
        <v>0.47083333333333344</v>
      </c>
      <c r="T62" s="120">
        <v>0.51418981481481496</v>
      </c>
      <c r="U62" s="111">
        <v>15</v>
      </c>
      <c r="V62" s="112">
        <v>62.434107715918174</v>
      </c>
      <c r="W62" s="113"/>
      <c r="X62" s="116"/>
      <c r="Y62" s="332"/>
      <c r="Z62" s="333"/>
      <c r="AA62" s="117">
        <f t="shared" si="25"/>
        <v>-414.2413293545228</v>
      </c>
      <c r="AB62" s="110">
        <f t="shared" si="26"/>
        <v>0.88493296406818811</v>
      </c>
      <c r="AC62" s="328"/>
    </row>
    <row r="63" spans="1:29" ht="15.75" customHeight="1">
      <c r="A63" s="358"/>
      <c r="B63" s="100" t="s">
        <v>120</v>
      </c>
      <c r="C63" s="330" t="s">
        <v>134</v>
      </c>
      <c r="D63" s="331"/>
      <c r="E63" s="101">
        <v>20.72</v>
      </c>
      <c r="F63" s="102">
        <v>1377</v>
      </c>
      <c r="G63" s="121">
        <f t="shared" si="27"/>
        <v>28531.439999999999</v>
      </c>
      <c r="H63" s="62"/>
      <c r="I63" s="104">
        <v>3</v>
      </c>
      <c r="J63" s="105">
        <v>3600</v>
      </c>
      <c r="K63" s="106">
        <f t="shared" si="17"/>
        <v>1200</v>
      </c>
      <c r="L63" s="118">
        <v>3</v>
      </c>
      <c r="M63" s="105">
        <f t="shared" si="28"/>
        <v>3201.517982169386</v>
      </c>
      <c r="N63" s="106">
        <f t="shared" si="21"/>
        <v>1067.1726607231287</v>
      </c>
      <c r="O63" s="123">
        <f t="shared" si="22"/>
        <v>0</v>
      </c>
      <c r="P63" s="124">
        <f t="shared" si="23"/>
        <v>-132.82733927687127</v>
      </c>
      <c r="Q63" s="125">
        <f t="shared" si="24"/>
        <v>0.88931055060260722</v>
      </c>
      <c r="R63" s="323"/>
      <c r="S63" s="47">
        <v>0.52430555555555558</v>
      </c>
      <c r="T63" s="120">
        <v>0.54222222222222227</v>
      </c>
      <c r="U63" s="111">
        <v>14.566666666666492</v>
      </c>
      <c r="V63" s="112">
        <v>25.806508181477</v>
      </c>
      <c r="W63" s="113"/>
      <c r="X63" s="116"/>
      <c r="Y63" s="332"/>
      <c r="Z63" s="333"/>
      <c r="AA63" s="117">
        <f t="shared" si="25"/>
        <v>-398.48201783061404</v>
      </c>
      <c r="AB63" s="110">
        <f t="shared" si="26"/>
        <v>0.88931055060260722</v>
      </c>
      <c r="AC63" s="328"/>
    </row>
    <row r="64" spans="1:29" ht="15.75" customHeight="1">
      <c r="A64" s="358"/>
      <c r="B64" s="100" t="s">
        <v>120</v>
      </c>
      <c r="C64" s="330" t="s">
        <v>138</v>
      </c>
      <c r="D64" s="331"/>
      <c r="E64" s="101">
        <v>16.66</v>
      </c>
      <c r="F64" s="102">
        <v>4017</v>
      </c>
      <c r="G64" s="121">
        <f t="shared" si="27"/>
        <v>66923.22</v>
      </c>
      <c r="H64" s="62"/>
      <c r="I64" s="104">
        <v>5</v>
      </c>
      <c r="J64" s="105">
        <v>3600</v>
      </c>
      <c r="K64" s="106">
        <f t="shared" si="17"/>
        <v>720</v>
      </c>
      <c r="L64" s="118">
        <v>5</v>
      </c>
      <c r="M64" s="105">
        <f t="shared" si="28"/>
        <v>3195.4958276693355</v>
      </c>
      <c r="N64" s="106">
        <f t="shared" si="21"/>
        <v>639.09916553386711</v>
      </c>
      <c r="O64" s="123">
        <f t="shared" si="22"/>
        <v>0</v>
      </c>
      <c r="P64" s="124">
        <f t="shared" si="23"/>
        <v>-80.900834466132892</v>
      </c>
      <c r="Q64" s="125">
        <f t="shared" si="24"/>
        <v>0.88763772990814871</v>
      </c>
      <c r="R64" s="323"/>
      <c r="S64" s="47">
        <v>0.55208333333333337</v>
      </c>
      <c r="T64" s="120">
        <v>0.6044560185185186</v>
      </c>
      <c r="U64" s="111">
        <v>15</v>
      </c>
      <c r="V64" s="112">
        <v>75.42491462922365</v>
      </c>
      <c r="W64" s="126"/>
      <c r="X64" s="127"/>
      <c r="Y64" s="332"/>
      <c r="Z64" s="333"/>
      <c r="AA64" s="117">
        <f t="shared" si="25"/>
        <v>-404.50417233066446</v>
      </c>
      <c r="AB64" s="110">
        <f t="shared" si="26"/>
        <v>0.88763772990814871</v>
      </c>
      <c r="AC64" s="328"/>
    </row>
    <row r="65" spans="1:29" ht="15.75" customHeight="1">
      <c r="A65" s="358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29">AVERAGE(I56:I71)</f>
        <v>4.1111111111111107</v>
      </c>
      <c r="J72" s="137">
        <f t="shared" si="29"/>
        <v>3600</v>
      </c>
      <c r="K72" s="138">
        <f t="shared" ref="K72" si="30">J72/I72</f>
        <v>875.67567567567573</v>
      </c>
      <c r="L72" s="136">
        <f t="shared" ref="L72:M72" si="31">AVERAGE(L56:L71)</f>
        <v>4.1111111111111107</v>
      </c>
      <c r="M72" s="137">
        <f t="shared" si="31"/>
        <v>3195.2621172231652</v>
      </c>
      <c r="N72" s="138">
        <f>M72/L72</f>
        <v>777.22592040563484</v>
      </c>
      <c r="O72" s="139">
        <f>L72-I72</f>
        <v>0</v>
      </c>
      <c r="P72" s="140">
        <f>N72-K72</f>
        <v>-98.449755270040896</v>
      </c>
      <c r="Q72" s="141">
        <f>N72/K72</f>
        <v>0.88757281033976809</v>
      </c>
      <c r="R72" s="324"/>
      <c r="S72" s="142">
        <v>0.25</v>
      </c>
      <c r="T72" s="143">
        <v>0.6044560185185186</v>
      </c>
      <c r="U72" s="144"/>
      <c r="V72" s="166"/>
      <c r="W72" s="167"/>
      <c r="X72" s="138"/>
      <c r="Y72" s="354"/>
      <c r="Z72" s="355"/>
      <c r="AA72" s="168">
        <f>M72-J72</f>
        <v>-404.73788277683479</v>
      </c>
      <c r="AB72" s="141">
        <f>M72/J72</f>
        <v>0.88757281033976809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1707</v>
      </c>
      <c r="G73" s="148">
        <f t="shared" ref="G73:G74" si="32">E73*F73</f>
        <v>48768.99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3110.8921635433981</v>
      </c>
      <c r="N73" s="152">
        <f>M73/L73</f>
        <v>259.24101362861649</v>
      </c>
      <c r="O73" s="154">
        <f>L73-I73</f>
        <v>0</v>
      </c>
      <c r="P73" s="155">
        <f>N73-K73</f>
        <v>-40.758986371383514</v>
      </c>
      <c r="Q73" s="156">
        <f>N73/K73</f>
        <v>0.86413671209538834</v>
      </c>
      <c r="R73" s="322">
        <f>Q89</f>
        <v>0.88492721277358344</v>
      </c>
      <c r="S73" s="157">
        <v>0.70833333333333337</v>
      </c>
      <c r="T73" s="158">
        <v>0.73119212962962965</v>
      </c>
      <c r="U73" s="159"/>
      <c r="V73" s="160">
        <v>32.9230312770921</v>
      </c>
      <c r="W73" s="158"/>
      <c r="X73" s="169"/>
      <c r="Y73" s="325"/>
      <c r="Z73" s="326"/>
      <c r="AA73" s="115">
        <f>M73-J73</f>
        <v>-489.10783645660194</v>
      </c>
      <c r="AB73" s="156">
        <f>M73/J73</f>
        <v>0.86413671209538834</v>
      </c>
      <c r="AC73" s="327">
        <f>AB89</f>
        <v>0.88492721277358344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755</v>
      </c>
      <c r="G74" s="103">
        <f t="shared" si="32"/>
        <v>15417.100000000002</v>
      </c>
      <c r="H74" s="26"/>
      <c r="I74" s="104">
        <v>13</v>
      </c>
      <c r="J74" s="105">
        <v>3600</v>
      </c>
      <c r="K74" s="106">
        <f t="shared" si="17"/>
        <v>276.92307692307691</v>
      </c>
      <c r="L74" s="107">
        <v>13</v>
      </c>
      <c r="M74" s="105">
        <f>F74/V74*60</f>
        <v>3260.5837684264029</v>
      </c>
      <c r="N74" s="106">
        <f>M74/L74</f>
        <v>250.81413603280023</v>
      </c>
      <c r="O74" s="108">
        <f>L74-I74</f>
        <v>0</v>
      </c>
      <c r="P74" s="109">
        <f>N74-K74</f>
        <v>-26.108940890276671</v>
      </c>
      <c r="Q74" s="110">
        <f>N74/K74</f>
        <v>0.90571771345177865</v>
      </c>
      <c r="R74" s="323"/>
      <c r="S74" s="47">
        <v>0.73472222222222228</v>
      </c>
      <c r="T74" s="48">
        <v>0.74436342592592597</v>
      </c>
      <c r="U74" s="111">
        <v>5.0833333333333819</v>
      </c>
      <c r="V74" s="112">
        <v>13.893217662020788</v>
      </c>
      <c r="W74" s="113"/>
      <c r="X74" s="13"/>
      <c r="Y74" s="332"/>
      <c r="Z74" s="333"/>
      <c r="AA74" s="117">
        <f>M74-J74</f>
        <v>-339.41623157359709</v>
      </c>
      <c r="AB74" s="110">
        <f>M74/J74</f>
        <v>0.90571771345177854</v>
      </c>
      <c r="AC74" s="328"/>
    </row>
    <row r="75" spans="1:29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3"/>
      <c r="Y75" s="332"/>
      <c r="Z75" s="333"/>
      <c r="AA75" s="117"/>
      <c r="AB75" s="110"/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3">AVERAGE(I73:I88)</f>
        <v>12.5</v>
      </c>
      <c r="J89" s="137">
        <f t="shared" si="33"/>
        <v>3600</v>
      </c>
      <c r="K89" s="138">
        <f t="shared" ref="K89" si="34">J89/I89</f>
        <v>288</v>
      </c>
      <c r="L89" s="136">
        <f t="shared" ref="L89:M89" si="35">AVERAGE(L73:L88)</f>
        <v>12.5</v>
      </c>
      <c r="M89" s="137">
        <f t="shared" si="35"/>
        <v>3185.7379659849003</v>
      </c>
      <c r="N89" s="138">
        <f>M89/L89</f>
        <v>254.85903727879202</v>
      </c>
      <c r="O89" s="139">
        <f>L89-I89</f>
        <v>0</v>
      </c>
      <c r="P89" s="140">
        <f>N89-K89</f>
        <v>-33.140962721207984</v>
      </c>
      <c r="Q89" s="141">
        <f>N89/K89</f>
        <v>0.88492721277358344</v>
      </c>
      <c r="R89" s="324"/>
      <c r="S89" s="142">
        <v>0.70833333333333337</v>
      </c>
      <c r="T89" s="143">
        <v>0.74436342592592597</v>
      </c>
      <c r="U89" s="144"/>
      <c r="V89" s="166"/>
      <c r="W89" s="167"/>
      <c r="X89" s="138"/>
      <c r="Y89" s="354"/>
      <c r="Z89" s="355"/>
      <c r="AA89" s="168">
        <f>M89-J89</f>
        <v>-414.26203401509974</v>
      </c>
      <c r="AB89" s="141">
        <f>M89/J89</f>
        <v>0.88492721277358344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145</v>
      </c>
      <c r="D90" s="321"/>
      <c r="E90" s="147">
        <v>17.22</v>
      </c>
      <c r="F90" s="97">
        <v>1356</v>
      </c>
      <c r="G90" s="148">
        <f t="shared" ref="G90:G92" si="36">E90*F90</f>
        <v>23350.32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2991.3055081454286</v>
      </c>
      <c r="N90" s="152">
        <f>M90/L90</f>
        <v>997.10183604847623</v>
      </c>
      <c r="O90" s="154">
        <f>L90-I90</f>
        <v>0</v>
      </c>
      <c r="P90" s="155">
        <f>N90-K90</f>
        <v>-102.89816395152377</v>
      </c>
      <c r="Q90" s="156">
        <f>N90/K90</f>
        <v>0.90645621458952386</v>
      </c>
      <c r="R90" s="322">
        <f>Q106</f>
        <v>0.90432592464457806</v>
      </c>
      <c r="S90" s="157">
        <v>0.70833333333333337</v>
      </c>
      <c r="T90" s="158">
        <v>0.72721064814814818</v>
      </c>
      <c r="U90" s="159"/>
      <c r="V90" s="160">
        <v>27.198826658946704</v>
      </c>
      <c r="W90" s="161"/>
      <c r="X90" s="162"/>
      <c r="Y90" s="325"/>
      <c r="Z90" s="326"/>
      <c r="AA90" s="115">
        <f>M90-J90</f>
        <v>-308.69449185457142</v>
      </c>
      <c r="AB90" s="156">
        <f>M90/J90</f>
        <v>0.90645621458952386</v>
      </c>
      <c r="AC90" s="327">
        <f>AB106</f>
        <v>0.90432592464457806</v>
      </c>
    </row>
    <row r="91" spans="1:29" ht="15.75" customHeight="1">
      <c r="A91" s="357"/>
      <c r="B91" s="100" t="s">
        <v>120</v>
      </c>
      <c r="C91" s="330" t="s">
        <v>148</v>
      </c>
      <c r="D91" s="331"/>
      <c r="E91" s="101">
        <v>24.54</v>
      </c>
      <c r="F91" s="102">
        <v>1763</v>
      </c>
      <c r="G91" s="103">
        <f t="shared" si="36"/>
        <v>43264.02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2709.6757488864628</v>
      </c>
      <c r="N91" s="106">
        <f>M91/L91</f>
        <v>677.41893722161569</v>
      </c>
      <c r="O91" s="108">
        <f>L91-I91</f>
        <v>0</v>
      </c>
      <c r="P91" s="109">
        <f>N91-K91</f>
        <v>-72.581062778384307</v>
      </c>
      <c r="Q91" s="110">
        <f>N91/K91</f>
        <v>0.90322524962882089</v>
      </c>
      <c r="R91" s="323"/>
      <c r="S91" s="47">
        <v>0.73055555555555562</v>
      </c>
      <c r="T91" s="48">
        <v>0.75766203703703705</v>
      </c>
      <c r="U91" s="111">
        <v>4.8166666666667268</v>
      </c>
      <c r="V91" s="112">
        <v>39.037881209022935</v>
      </c>
      <c r="W91" s="113"/>
      <c r="X91" s="116"/>
      <c r="Y91" s="332"/>
      <c r="Z91" s="333"/>
      <c r="AA91" s="117">
        <f>M91-J91</f>
        <v>-290.32425111353723</v>
      </c>
      <c r="AB91" s="110">
        <f>M91/J91</f>
        <v>0.90322524962882089</v>
      </c>
      <c r="AC91" s="328"/>
    </row>
    <row r="92" spans="1:29" ht="15.75" customHeight="1">
      <c r="A92" s="357"/>
      <c r="B92" s="100" t="s">
        <v>120</v>
      </c>
      <c r="C92" s="330" t="s">
        <v>149</v>
      </c>
      <c r="D92" s="331"/>
      <c r="E92" s="101">
        <v>23.27</v>
      </c>
      <c r="F92" s="102">
        <v>1234</v>
      </c>
      <c r="G92" s="103">
        <f t="shared" si="36"/>
        <v>28715.18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2709.2498421626838</v>
      </c>
      <c r="N92" s="106">
        <f>M92/L92</f>
        <v>541.8499684325368</v>
      </c>
      <c r="O92" s="108">
        <f>L92-I92</f>
        <v>0</v>
      </c>
      <c r="P92" s="109">
        <f>N92-K92</f>
        <v>-58.150031567463202</v>
      </c>
      <c r="Q92" s="110">
        <f>N92/K92</f>
        <v>0.90308328072089461</v>
      </c>
      <c r="R92" s="323"/>
      <c r="S92" s="47">
        <v>0.76180555555555562</v>
      </c>
      <c r="T92" s="48">
        <v>0.78077546296296307</v>
      </c>
      <c r="U92" s="111">
        <v>5.9666666666667467</v>
      </c>
      <c r="V92" s="112">
        <v>27.328598067167142</v>
      </c>
      <c r="W92" s="113"/>
      <c r="X92" s="116"/>
      <c r="Y92" s="332"/>
      <c r="Z92" s="333"/>
      <c r="AA92" s="117">
        <f>M92-J92</f>
        <v>-290.75015783731624</v>
      </c>
      <c r="AB92" s="110">
        <f>M92/J92</f>
        <v>0.90308328072089461</v>
      </c>
      <c r="AC92" s="328"/>
    </row>
    <row r="93" spans="1:29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332"/>
      <c r="Z93" s="333"/>
      <c r="AA93" s="117"/>
      <c r="AB93" s="110"/>
      <c r="AC93" s="328"/>
    </row>
    <row r="94" spans="1:29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16"/>
      <c r="Y94" s="332"/>
      <c r="Z94" s="333"/>
      <c r="AA94" s="117"/>
      <c r="AB94" s="110"/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2803.4103663981919</v>
      </c>
      <c r="N106" s="138">
        <f t="shared" ref="N106:N118" si="41">M106/L106</f>
        <v>700.85259159954796</v>
      </c>
      <c r="O106" s="139">
        <f t="shared" ref="O106:O118" si="42">L106-I106</f>
        <v>0</v>
      </c>
      <c r="P106" s="140">
        <f t="shared" ref="P106:P118" si="43">N106-K106</f>
        <v>-74.147408400452036</v>
      </c>
      <c r="Q106" s="141">
        <f t="shared" ref="Q106:Q118" si="44">N106/K106</f>
        <v>0.90432592464457806</v>
      </c>
      <c r="R106" s="324"/>
      <c r="S106" s="142">
        <v>0.70833333333333337</v>
      </c>
      <c r="T106" s="143">
        <v>0.78077546296296307</v>
      </c>
      <c r="U106" s="144"/>
      <c r="V106" s="166"/>
      <c r="W106" s="99"/>
      <c r="X106" s="69"/>
      <c r="Y106" s="354"/>
      <c r="Z106" s="355"/>
      <c r="AA106" s="168">
        <f t="shared" ref="AA106:AA118" si="45">M106-J106</f>
        <v>-296.58963360180815</v>
      </c>
      <c r="AB106" s="141">
        <f t="shared" ref="AB106:AB118" si="46">M106/J106</f>
        <v>0.90432592464457806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146</v>
      </c>
      <c r="D107" s="321"/>
      <c r="E107" s="147">
        <v>22.28</v>
      </c>
      <c r="F107" s="97">
        <v>505</v>
      </c>
      <c r="G107" s="148">
        <f t="shared" ref="G107:G118" si="47">E107*F107</f>
        <v>11251.400000000001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2982.6803830802282</v>
      </c>
      <c r="N107" s="152">
        <f t="shared" si="41"/>
        <v>596.53607661604565</v>
      </c>
      <c r="O107" s="154">
        <f t="shared" si="42"/>
        <v>0</v>
      </c>
      <c r="P107" s="155">
        <f t="shared" si="43"/>
        <v>-63.463923383954352</v>
      </c>
      <c r="Q107" s="156">
        <f t="shared" si="44"/>
        <v>0.9038425403273419</v>
      </c>
      <c r="R107" s="322">
        <f>Q123</f>
        <v>0.89542780169426972</v>
      </c>
      <c r="S107" s="157">
        <v>0.70833333333333337</v>
      </c>
      <c r="T107" s="158">
        <v>0.71538194444444447</v>
      </c>
      <c r="U107" s="159"/>
      <c r="V107" s="160">
        <v>10.158647963718138</v>
      </c>
      <c r="W107" s="161"/>
      <c r="X107" s="162"/>
      <c r="Y107" s="325"/>
      <c r="Z107" s="326"/>
      <c r="AA107" s="115">
        <f t="shared" si="45"/>
        <v>-317.31961691977176</v>
      </c>
      <c r="AB107" s="156">
        <f t="shared" si="46"/>
        <v>0.9038425403273419</v>
      </c>
      <c r="AC107" s="327">
        <f>AB123</f>
        <v>0.89542780169426972</v>
      </c>
    </row>
    <row r="108" spans="1:29" ht="15.75" customHeight="1">
      <c r="A108" s="318"/>
      <c r="B108" s="100" t="s">
        <v>120</v>
      </c>
      <c r="C108" s="330" t="s">
        <v>154</v>
      </c>
      <c r="D108" s="331"/>
      <c r="E108" s="101">
        <v>25.03</v>
      </c>
      <c r="F108" s="102">
        <v>641</v>
      </c>
      <c r="G108" s="103">
        <f t="shared" si="47"/>
        <v>16044.230000000001</v>
      </c>
      <c r="H108" s="26">
        <v>2</v>
      </c>
      <c r="I108" s="104">
        <v>5</v>
      </c>
      <c r="J108" s="105">
        <v>3600</v>
      </c>
      <c r="K108" s="106">
        <f t="shared" si="37"/>
        <v>720</v>
      </c>
      <c r="L108" s="107">
        <v>5</v>
      </c>
      <c r="M108" s="105">
        <f t="shared" si="48"/>
        <v>3195.0290736793477</v>
      </c>
      <c r="N108" s="106">
        <f t="shared" si="41"/>
        <v>639.00581473586954</v>
      </c>
      <c r="O108" s="108">
        <f t="shared" si="42"/>
        <v>0</v>
      </c>
      <c r="P108" s="109">
        <f t="shared" si="43"/>
        <v>-80.994185264130465</v>
      </c>
      <c r="Q108" s="110">
        <f t="shared" si="44"/>
        <v>0.88750807602204107</v>
      </c>
      <c r="R108" s="323"/>
      <c r="S108" s="47">
        <v>0.72569444444444442</v>
      </c>
      <c r="T108" s="48">
        <v>0.73405092592592591</v>
      </c>
      <c r="U108" s="111">
        <v>14.849999999999923</v>
      </c>
      <c r="V108" s="112">
        <v>12.037449147750646</v>
      </c>
      <c r="W108" s="113"/>
      <c r="X108" s="116"/>
      <c r="Y108" s="332"/>
      <c r="Z108" s="333"/>
      <c r="AA108" s="117">
        <f t="shared" si="45"/>
        <v>-404.97092632065232</v>
      </c>
      <c r="AB108" s="110">
        <f t="shared" si="46"/>
        <v>0.88750807602204107</v>
      </c>
      <c r="AC108" s="328"/>
    </row>
    <row r="109" spans="1:29" ht="15.75" customHeight="1">
      <c r="A109" s="318"/>
      <c r="B109" s="100" t="s">
        <v>120</v>
      </c>
      <c r="C109" s="330" t="s">
        <v>160</v>
      </c>
      <c r="D109" s="331"/>
      <c r="E109" s="101">
        <v>18.18</v>
      </c>
      <c r="F109" s="102">
        <v>408</v>
      </c>
      <c r="G109" s="103">
        <f t="shared" si="47"/>
        <v>7417.44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3197.7560598015225</v>
      </c>
      <c r="N109" s="106">
        <f t="shared" si="41"/>
        <v>1065.9186866005075</v>
      </c>
      <c r="O109" s="108">
        <f t="shared" si="42"/>
        <v>0</v>
      </c>
      <c r="P109" s="109">
        <f t="shared" si="43"/>
        <v>-134.0813133994925</v>
      </c>
      <c r="Q109" s="110">
        <f t="shared" si="44"/>
        <v>0.88826557216708957</v>
      </c>
      <c r="R109" s="323"/>
      <c r="S109" s="47">
        <v>0.74444444444444435</v>
      </c>
      <c r="T109" s="48">
        <v>0.74975694444444441</v>
      </c>
      <c r="U109" s="111">
        <v>14.966666666666555</v>
      </c>
      <c r="V109" s="112">
        <v>7.6553681838756074</v>
      </c>
      <c r="W109" s="113"/>
      <c r="X109" s="116"/>
      <c r="Y109" s="332"/>
      <c r="Z109" s="333"/>
      <c r="AA109" s="117">
        <f t="shared" si="45"/>
        <v>-402.2439401984775</v>
      </c>
      <c r="AB109" s="110">
        <f t="shared" si="46"/>
        <v>0.88826557216708957</v>
      </c>
      <c r="AC109" s="328"/>
    </row>
    <row r="110" spans="1:29" ht="15.75" customHeight="1">
      <c r="A110" s="318"/>
      <c r="B110" s="100" t="s">
        <v>120</v>
      </c>
      <c r="C110" s="330" t="s">
        <v>155</v>
      </c>
      <c r="D110" s="331"/>
      <c r="E110" s="101">
        <v>18.18</v>
      </c>
      <c r="F110" s="102">
        <v>662</v>
      </c>
      <c r="G110" s="103">
        <f t="shared" si="47"/>
        <v>12035.16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2719.4368211627211</v>
      </c>
      <c r="N110" s="106">
        <f t="shared" si="41"/>
        <v>906.47894038757374</v>
      </c>
      <c r="O110" s="108">
        <f t="shared" si="42"/>
        <v>0</v>
      </c>
      <c r="P110" s="109">
        <f t="shared" si="43"/>
        <v>-93.521059612426257</v>
      </c>
      <c r="Q110" s="110">
        <f t="shared" si="44"/>
        <v>0.90647894038757371</v>
      </c>
      <c r="R110" s="323"/>
      <c r="S110" s="47">
        <v>0.75972222222222208</v>
      </c>
      <c r="T110" s="48">
        <v>0.769861111111111</v>
      </c>
      <c r="U110" s="111">
        <v>15</v>
      </c>
      <c r="V110" s="112">
        <v>14.605965356833455</v>
      </c>
      <c r="W110" s="113"/>
      <c r="X110" s="116"/>
      <c r="Y110" s="332"/>
      <c r="Z110" s="333"/>
      <c r="AA110" s="117">
        <f t="shared" si="45"/>
        <v>-280.56317883727888</v>
      </c>
      <c r="AB110" s="110">
        <f t="shared" si="46"/>
        <v>0.90647894038757371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2416</v>
      </c>
      <c r="G111" s="103">
        <f t="shared" si="47"/>
        <v>33896.479999999996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2718.625036106509</v>
      </c>
      <c r="N111" s="106">
        <f t="shared" si="41"/>
        <v>906.20834536883638</v>
      </c>
      <c r="O111" s="108">
        <f t="shared" si="42"/>
        <v>0</v>
      </c>
      <c r="P111" s="109">
        <f t="shared" si="43"/>
        <v>-93.791654631163624</v>
      </c>
      <c r="Q111" s="110">
        <f t="shared" si="44"/>
        <v>0.90620834536883632</v>
      </c>
      <c r="R111" s="323"/>
      <c r="S111" s="47">
        <v>0.77986111111111089</v>
      </c>
      <c r="T111" s="48">
        <v>0.81688657407407383</v>
      </c>
      <c r="U111" s="111">
        <v>15</v>
      </c>
      <c r="V111" s="112">
        <v>53.321071525040139</v>
      </c>
      <c r="W111" s="113"/>
      <c r="X111" s="116"/>
      <c r="Y111" s="332"/>
      <c r="Z111" s="333"/>
      <c r="AA111" s="117">
        <f t="shared" si="45"/>
        <v>-281.37496389349099</v>
      </c>
      <c r="AB111" s="110">
        <f t="shared" si="46"/>
        <v>0.90620834536883632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2971</v>
      </c>
      <c r="G112" s="121">
        <f t="shared" si="47"/>
        <v>42425.88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3184.5714402244953</v>
      </c>
      <c r="N112" s="106">
        <f t="shared" si="41"/>
        <v>1061.5238134081651</v>
      </c>
      <c r="O112" s="108">
        <f t="shared" si="42"/>
        <v>0</v>
      </c>
      <c r="P112" s="109">
        <f t="shared" si="43"/>
        <v>-138.4761865918349</v>
      </c>
      <c r="Q112" s="110">
        <f t="shared" si="44"/>
        <v>0.88460317784013753</v>
      </c>
      <c r="R112" s="323"/>
      <c r="S112" s="47">
        <v>0.82708333333333306</v>
      </c>
      <c r="T112" s="120">
        <v>0.86594907407407384</v>
      </c>
      <c r="U112" s="111">
        <v>14.683333333333284</v>
      </c>
      <c r="V112" s="112">
        <v>55.976134731470694</v>
      </c>
      <c r="W112" s="113"/>
      <c r="X112" s="116"/>
      <c r="Y112" s="332"/>
      <c r="Z112" s="333"/>
      <c r="AA112" s="117">
        <f t="shared" si="45"/>
        <v>-415.42855977550471</v>
      </c>
      <c r="AB112" s="110">
        <f t="shared" si="46"/>
        <v>0.88460317784013753</v>
      </c>
      <c r="AC112" s="328"/>
    </row>
    <row r="113" spans="1:29" ht="15.75" customHeight="1">
      <c r="A113" s="318"/>
      <c r="B113" s="100" t="s">
        <v>120</v>
      </c>
      <c r="C113" s="330" t="s">
        <v>146</v>
      </c>
      <c r="D113" s="331"/>
      <c r="E113" s="101">
        <v>22.28</v>
      </c>
      <c r="F113" s="102">
        <v>1372</v>
      </c>
      <c r="G113" s="121">
        <f t="shared" si="47"/>
        <v>30568.16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2982.6803830802287</v>
      </c>
      <c r="N113" s="106">
        <f t="shared" si="41"/>
        <v>596.53607661604576</v>
      </c>
      <c r="O113" s="123">
        <f t="shared" si="42"/>
        <v>0</v>
      </c>
      <c r="P113" s="124">
        <f t="shared" si="43"/>
        <v>-63.463923383954238</v>
      </c>
      <c r="Q113" s="125">
        <f t="shared" si="44"/>
        <v>0.90384254032734201</v>
      </c>
      <c r="R113" s="323"/>
      <c r="S113" s="47">
        <v>0.87569444444444411</v>
      </c>
      <c r="T113" s="120">
        <v>0.89484953703703674</v>
      </c>
      <c r="U113" s="111">
        <v>15</v>
      </c>
      <c r="V113" s="112">
        <v>27.599336645982742</v>
      </c>
      <c r="W113" s="113"/>
      <c r="X113" s="116"/>
      <c r="Y113" s="332"/>
      <c r="Z113" s="333"/>
      <c r="AA113" s="117">
        <f t="shared" si="45"/>
        <v>-317.31961691977131</v>
      </c>
      <c r="AB113" s="110">
        <f t="shared" si="46"/>
        <v>0.90384254032734201</v>
      </c>
      <c r="AC113" s="328"/>
    </row>
    <row r="114" spans="1:29" ht="15.75" customHeight="1">
      <c r="A114" s="318"/>
      <c r="B114" s="100" t="s">
        <v>120</v>
      </c>
      <c r="C114" s="330" t="s">
        <v>154</v>
      </c>
      <c r="D114" s="331"/>
      <c r="E114" s="101">
        <v>25.03</v>
      </c>
      <c r="F114" s="102">
        <v>1364</v>
      </c>
      <c r="G114" s="121">
        <f t="shared" si="47"/>
        <v>34140.92</v>
      </c>
      <c r="H114" s="26"/>
      <c r="I114" s="104">
        <v>5</v>
      </c>
      <c r="J114" s="105">
        <v>3600</v>
      </c>
      <c r="K114" s="106">
        <f t="shared" si="37"/>
        <v>720</v>
      </c>
      <c r="L114" s="118">
        <v>5</v>
      </c>
      <c r="M114" s="105">
        <f t="shared" si="48"/>
        <v>3195.0290736793481</v>
      </c>
      <c r="N114" s="106">
        <f t="shared" si="41"/>
        <v>639.00581473586965</v>
      </c>
      <c r="O114" s="123">
        <f t="shared" si="42"/>
        <v>0</v>
      </c>
      <c r="P114" s="124">
        <f t="shared" si="43"/>
        <v>-80.994185264130351</v>
      </c>
      <c r="Q114" s="125">
        <f t="shared" si="44"/>
        <v>0.88750807602204118</v>
      </c>
      <c r="R114" s="323"/>
      <c r="S114" s="47">
        <v>0.90486111111111078</v>
      </c>
      <c r="T114" s="120">
        <v>0.92263888888888856</v>
      </c>
      <c r="U114" s="111">
        <v>15</v>
      </c>
      <c r="V114" s="112">
        <v>25.614790386165179</v>
      </c>
      <c r="W114" s="113"/>
      <c r="X114" s="116"/>
      <c r="Y114" s="332"/>
      <c r="Z114" s="333"/>
      <c r="AA114" s="117">
        <f t="shared" si="45"/>
        <v>-404.97092632065187</v>
      </c>
      <c r="AB114" s="110">
        <f t="shared" si="46"/>
        <v>0.88750807602204118</v>
      </c>
      <c r="AC114" s="328"/>
    </row>
    <row r="115" spans="1:29" ht="15.75" customHeight="1">
      <c r="A115" s="318"/>
      <c r="B115" s="100" t="s">
        <v>120</v>
      </c>
      <c r="C115" s="330" t="s">
        <v>160</v>
      </c>
      <c r="D115" s="331"/>
      <c r="E115" s="101">
        <v>18.18</v>
      </c>
      <c r="F115" s="102">
        <v>869</v>
      </c>
      <c r="G115" s="121">
        <f t="shared" si="47"/>
        <v>15798.42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3197.756059801523</v>
      </c>
      <c r="N115" s="106">
        <f t="shared" si="41"/>
        <v>1065.9186866005077</v>
      </c>
      <c r="O115" s="123">
        <f t="shared" si="42"/>
        <v>0</v>
      </c>
      <c r="P115" s="124">
        <f t="shared" si="43"/>
        <v>-134.08131339949227</v>
      </c>
      <c r="Q115" s="125">
        <f t="shared" si="44"/>
        <v>0.88826557216708979</v>
      </c>
      <c r="R115" s="323"/>
      <c r="S115" s="47">
        <v>0.93263888888888857</v>
      </c>
      <c r="T115" s="120">
        <v>0.94395833333333301</v>
      </c>
      <c r="U115" s="111">
        <v>15</v>
      </c>
      <c r="V115" s="112">
        <v>16.305183705362506</v>
      </c>
      <c r="W115" s="113"/>
      <c r="X115" s="116"/>
      <c r="Y115" s="332"/>
      <c r="Z115" s="333"/>
      <c r="AA115" s="117">
        <f t="shared" si="45"/>
        <v>-402.24394019847705</v>
      </c>
      <c r="AB115" s="110">
        <f t="shared" si="46"/>
        <v>0.88826557216708968</v>
      </c>
      <c r="AC115" s="328"/>
    </row>
    <row r="116" spans="1:29" ht="15.75" customHeight="1">
      <c r="A116" s="318"/>
      <c r="B116" s="100" t="s">
        <v>120</v>
      </c>
      <c r="C116" s="330" t="s">
        <v>155</v>
      </c>
      <c r="D116" s="331"/>
      <c r="E116" s="101">
        <v>18.18</v>
      </c>
      <c r="F116" s="102">
        <v>1440</v>
      </c>
      <c r="G116" s="121">
        <f t="shared" si="47"/>
        <v>26179.200000000001</v>
      </c>
      <c r="H116" s="26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2719.4368211627211</v>
      </c>
      <c r="N116" s="106">
        <f t="shared" si="41"/>
        <v>906.47894038757374</v>
      </c>
      <c r="O116" s="123">
        <f t="shared" si="42"/>
        <v>0</v>
      </c>
      <c r="P116" s="124">
        <f t="shared" si="43"/>
        <v>-93.521059612426257</v>
      </c>
      <c r="Q116" s="125">
        <f t="shared" si="44"/>
        <v>0.90647894038757371</v>
      </c>
      <c r="R116" s="323"/>
      <c r="S116" s="47">
        <v>0.95416666666666627</v>
      </c>
      <c r="T116" s="120">
        <v>0.97622685185185143</v>
      </c>
      <c r="U116" s="111">
        <v>14.6999999999999</v>
      </c>
      <c r="V116" s="112">
        <v>31.771284159879418</v>
      </c>
      <c r="W116" s="113"/>
      <c r="X116" s="116"/>
      <c r="Y116" s="332"/>
      <c r="Z116" s="333"/>
      <c r="AA116" s="117">
        <f t="shared" si="45"/>
        <v>-280.56317883727888</v>
      </c>
      <c r="AB116" s="110">
        <f t="shared" si="46"/>
        <v>0.90647894038757371</v>
      </c>
      <c r="AC116" s="328"/>
    </row>
    <row r="117" spans="1:29" ht="15.75" customHeight="1">
      <c r="A117" s="318"/>
      <c r="B117" s="100" t="s">
        <v>120</v>
      </c>
      <c r="C117" s="330" t="s">
        <v>152</v>
      </c>
      <c r="D117" s="331"/>
      <c r="E117" s="101">
        <v>14.03</v>
      </c>
      <c r="F117" s="102">
        <v>6225</v>
      </c>
      <c r="G117" s="121">
        <f t="shared" si="47"/>
        <v>87336.75</v>
      </c>
      <c r="H117" s="26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2718.6250361065095</v>
      </c>
      <c r="N117" s="106">
        <f t="shared" si="41"/>
        <v>906.20834536883649</v>
      </c>
      <c r="O117" s="123">
        <f t="shared" si="42"/>
        <v>0</v>
      </c>
      <c r="P117" s="124">
        <f t="shared" si="43"/>
        <v>-93.79165463116351</v>
      </c>
      <c r="Q117" s="125">
        <f t="shared" si="44"/>
        <v>0.90620834536883654</v>
      </c>
      <c r="R117" s="323"/>
      <c r="S117" s="47">
        <v>0.98611111111111072</v>
      </c>
      <c r="T117" s="120">
        <v>1.0815162037037034</v>
      </c>
      <c r="U117" s="111">
        <v>15</v>
      </c>
      <c r="V117" s="112">
        <v>137.38562510073461</v>
      </c>
      <c r="W117" s="126"/>
      <c r="X117" s="127"/>
      <c r="Y117" s="332"/>
      <c r="Z117" s="333"/>
      <c r="AA117" s="117">
        <f t="shared" si="45"/>
        <v>-281.37496389349053</v>
      </c>
      <c r="AB117" s="110">
        <f t="shared" si="46"/>
        <v>0.90620834536883654</v>
      </c>
      <c r="AC117" s="328"/>
    </row>
    <row r="118" spans="1:29" ht="15.75" customHeight="1">
      <c r="A118" s="318"/>
      <c r="B118" s="100" t="s">
        <v>120</v>
      </c>
      <c r="C118" s="330" t="s">
        <v>153</v>
      </c>
      <c r="D118" s="331"/>
      <c r="E118" s="101">
        <v>14.28</v>
      </c>
      <c r="F118" s="102">
        <v>8111</v>
      </c>
      <c r="G118" s="121">
        <f t="shared" si="47"/>
        <v>115825.08</v>
      </c>
      <c r="H118" s="26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3184.5714402244953</v>
      </c>
      <c r="N118" s="106">
        <f t="shared" si="41"/>
        <v>1061.5238134081651</v>
      </c>
      <c r="O118" s="123">
        <f t="shared" si="42"/>
        <v>0</v>
      </c>
      <c r="P118" s="124">
        <f t="shared" si="43"/>
        <v>-138.4761865918349</v>
      </c>
      <c r="Q118" s="125">
        <f t="shared" si="44"/>
        <v>0.88460317784013753</v>
      </c>
      <c r="R118" s="323"/>
      <c r="S118" s="47">
        <v>1.0916666666666663</v>
      </c>
      <c r="T118" s="120">
        <v>1.1977893518518514</v>
      </c>
      <c r="U118" s="111">
        <v>14.61666666666666</v>
      </c>
      <c r="V118" s="112">
        <v>152.81805075966301</v>
      </c>
      <c r="W118" s="126"/>
      <c r="X118" s="127"/>
      <c r="Y118" s="332"/>
      <c r="Z118" s="333"/>
      <c r="AA118" s="117">
        <f t="shared" si="45"/>
        <v>-415.42855977550471</v>
      </c>
      <c r="AB118" s="110">
        <f t="shared" si="46"/>
        <v>0.88460317784013753</v>
      </c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49">AVERAGE(I107:I122)</f>
        <v>3.6666666666666665</v>
      </c>
      <c r="J123" s="137">
        <f t="shared" si="49"/>
        <v>3350</v>
      </c>
      <c r="K123" s="138">
        <f t="shared" ref="K123" si="50">J123/I123</f>
        <v>913.63636363636363</v>
      </c>
      <c r="L123" s="136">
        <f t="shared" ref="L123:M123" si="51">AVERAGE(L107:L122)</f>
        <v>3.6666666666666665</v>
      </c>
      <c r="M123" s="137">
        <f t="shared" si="51"/>
        <v>2999.6831356758034</v>
      </c>
      <c r="N123" s="138">
        <f t="shared" ref="N123:N135" si="52">M123/L123</f>
        <v>818.09540063885549</v>
      </c>
      <c r="O123" s="139">
        <f t="shared" ref="O123:O135" si="53">L123-I123</f>
        <v>0</v>
      </c>
      <c r="P123" s="140">
        <f t="shared" ref="P123:P135" si="54">N123-K123</f>
        <v>-95.540962997508132</v>
      </c>
      <c r="Q123" s="141">
        <f t="shared" ref="Q123:Q135" si="55">N123/K123</f>
        <v>0.89542780169426972</v>
      </c>
      <c r="R123" s="324"/>
      <c r="S123" s="142">
        <v>0.70833333333333337</v>
      </c>
      <c r="T123" s="143">
        <v>1.1977893518518514</v>
      </c>
      <c r="U123" s="144"/>
      <c r="V123" s="166"/>
      <c r="W123" s="99"/>
      <c r="X123" s="69"/>
      <c r="Y123" s="354"/>
      <c r="Z123" s="355"/>
      <c r="AA123" s="168">
        <f t="shared" ref="AA123:AA135" si="56">M123-J123</f>
        <v>-350.31686432419656</v>
      </c>
      <c r="AB123" s="141">
        <f t="shared" ref="AB123:AB135" si="57">M123/J123</f>
        <v>0.89542780169426972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158</v>
      </c>
      <c r="D124" s="321"/>
      <c r="E124" s="147">
        <v>30</v>
      </c>
      <c r="F124" s="97">
        <v>887</v>
      </c>
      <c r="G124" s="148">
        <f t="shared" ref="G124:G135" si="58">E124*F124</f>
        <v>26610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3191.3999999999974</v>
      </c>
      <c r="N124" s="152">
        <f t="shared" si="52"/>
        <v>797.84999999999934</v>
      </c>
      <c r="O124" s="154">
        <f t="shared" si="53"/>
        <v>0</v>
      </c>
      <c r="P124" s="155">
        <f t="shared" si="54"/>
        <v>-102.15000000000066</v>
      </c>
      <c r="Q124" s="156">
        <f t="shared" si="55"/>
        <v>0.88649999999999929</v>
      </c>
      <c r="R124" s="322">
        <f>Q140</f>
        <v>0.88630153247225218</v>
      </c>
      <c r="S124" s="157">
        <v>0.70833333333333337</v>
      </c>
      <c r="T124" s="158">
        <v>0.71990740740740744</v>
      </c>
      <c r="U124" s="159"/>
      <c r="V124" s="160">
        <v>16.67606692987405</v>
      </c>
      <c r="W124" s="158"/>
      <c r="X124" s="169"/>
      <c r="Y124" s="325"/>
      <c r="Z124" s="326"/>
      <c r="AA124" s="171">
        <f t="shared" si="56"/>
        <v>-408.60000000000264</v>
      </c>
      <c r="AB124" s="156">
        <f t="shared" si="57"/>
        <v>0.88649999999999929</v>
      </c>
      <c r="AC124" s="327">
        <f>AB140</f>
        <v>0.88630153247225218</v>
      </c>
    </row>
    <row r="125" spans="1:29" ht="15.75" customHeight="1">
      <c r="A125" s="357"/>
      <c r="B125" s="100" t="s">
        <v>120</v>
      </c>
      <c r="C125" s="330" t="s">
        <v>162</v>
      </c>
      <c r="D125" s="331"/>
      <c r="E125" s="101">
        <v>18.18</v>
      </c>
      <c r="F125" s="102">
        <v>1096</v>
      </c>
      <c r="G125" s="103">
        <f t="shared" si="58"/>
        <v>19925.28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3191.0434037646633</v>
      </c>
      <c r="N125" s="106">
        <f t="shared" si="52"/>
        <v>1063.6811345882211</v>
      </c>
      <c r="O125" s="108">
        <f t="shared" si="53"/>
        <v>0</v>
      </c>
      <c r="P125" s="109">
        <f t="shared" si="54"/>
        <v>-136.31886541177892</v>
      </c>
      <c r="Q125" s="110">
        <f t="shared" si="55"/>
        <v>0.88640094549018422</v>
      </c>
      <c r="R125" s="323"/>
      <c r="S125" s="47">
        <v>0.72986111111111107</v>
      </c>
      <c r="T125" s="48">
        <v>0.74416666666666664</v>
      </c>
      <c r="U125" s="111">
        <v>15</v>
      </c>
      <c r="V125" s="112">
        <v>20.60767958292859</v>
      </c>
      <c r="W125" s="113"/>
      <c r="X125" s="13"/>
      <c r="Y125" s="332"/>
      <c r="Z125" s="333"/>
      <c r="AA125" s="172">
        <f t="shared" si="56"/>
        <v>-408.95659623533675</v>
      </c>
      <c r="AB125" s="110">
        <f t="shared" si="57"/>
        <v>0.88640094549018422</v>
      </c>
      <c r="AC125" s="328"/>
    </row>
    <row r="126" spans="1:29" ht="15.75" customHeight="1">
      <c r="A126" s="357"/>
      <c r="B126" s="100" t="s">
        <v>120</v>
      </c>
      <c r="C126" s="330" t="s">
        <v>161</v>
      </c>
      <c r="D126" s="331"/>
      <c r="E126" s="101">
        <v>16.7</v>
      </c>
      <c r="F126" s="102">
        <v>598</v>
      </c>
      <c r="G126" s="103">
        <f t="shared" si="58"/>
        <v>9986.6</v>
      </c>
      <c r="H126" s="26">
        <v>2</v>
      </c>
      <c r="I126" s="104">
        <v>3</v>
      </c>
      <c r="J126" s="105">
        <v>3600</v>
      </c>
      <c r="K126" s="106">
        <f t="shared" si="37"/>
        <v>1200</v>
      </c>
      <c r="L126" s="107">
        <v>3</v>
      </c>
      <c r="M126" s="105">
        <f t="shared" si="59"/>
        <v>3193.6423507222007</v>
      </c>
      <c r="N126" s="106">
        <f t="shared" si="52"/>
        <v>1064.5474502407335</v>
      </c>
      <c r="O126" s="108">
        <f t="shared" si="53"/>
        <v>0</v>
      </c>
      <c r="P126" s="109">
        <f t="shared" si="54"/>
        <v>-135.4525497592665</v>
      </c>
      <c r="Q126" s="110">
        <f t="shared" si="55"/>
        <v>0.88712287520061128</v>
      </c>
      <c r="R126" s="323"/>
      <c r="S126" s="47">
        <v>0.75416666666666654</v>
      </c>
      <c r="T126" s="48">
        <v>0.7619675925925925</v>
      </c>
      <c r="U126" s="111">
        <v>15</v>
      </c>
      <c r="V126" s="112">
        <v>11.234820953537957</v>
      </c>
      <c r="W126" s="113"/>
      <c r="X126" s="13"/>
      <c r="Y126" s="332"/>
      <c r="Z126" s="333"/>
      <c r="AA126" s="172">
        <f t="shared" si="56"/>
        <v>-406.35764927779928</v>
      </c>
      <c r="AB126" s="110">
        <f t="shared" si="57"/>
        <v>0.88712287520061128</v>
      </c>
      <c r="AC126" s="328"/>
    </row>
    <row r="127" spans="1:29" ht="15.75" customHeight="1">
      <c r="A127" s="357"/>
      <c r="B127" s="100" t="s">
        <v>120</v>
      </c>
      <c r="C127" s="330" t="s">
        <v>159</v>
      </c>
      <c r="D127" s="331"/>
      <c r="E127" s="101">
        <v>24.82</v>
      </c>
      <c r="F127" s="102">
        <v>855</v>
      </c>
      <c r="G127" s="103">
        <f t="shared" si="58"/>
        <v>21221.1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3189.0317796373838</v>
      </c>
      <c r="N127" s="106">
        <f t="shared" si="52"/>
        <v>637.80635592747672</v>
      </c>
      <c r="O127" s="108">
        <f t="shared" si="53"/>
        <v>0</v>
      </c>
      <c r="P127" s="109">
        <f t="shared" si="54"/>
        <v>-82.193644072523284</v>
      </c>
      <c r="Q127" s="110">
        <f t="shared" si="55"/>
        <v>0.88584216101038438</v>
      </c>
      <c r="R127" s="323"/>
      <c r="S127" s="47">
        <v>0.77222222222222203</v>
      </c>
      <c r="T127" s="48">
        <v>0.78339120370370352</v>
      </c>
      <c r="U127" s="111">
        <v>14.766666666666524</v>
      </c>
      <c r="V127" s="112">
        <v>16.086387199889611</v>
      </c>
      <c r="W127" s="113"/>
      <c r="X127" s="13"/>
      <c r="Y127" s="332"/>
      <c r="Z127" s="333"/>
      <c r="AA127" s="172">
        <f t="shared" si="56"/>
        <v>-410.96822036261619</v>
      </c>
      <c r="AB127" s="110">
        <f t="shared" si="57"/>
        <v>0.88584216101038438</v>
      </c>
      <c r="AC127" s="328"/>
    </row>
    <row r="128" spans="1:29" ht="15.75" customHeight="1">
      <c r="A128" s="358"/>
      <c r="B128" s="100" t="s">
        <v>120</v>
      </c>
      <c r="C128" s="330" t="s">
        <v>147</v>
      </c>
      <c r="D128" s="331"/>
      <c r="E128" s="101">
        <v>17.89</v>
      </c>
      <c r="F128" s="102">
        <v>1572</v>
      </c>
      <c r="G128" s="103">
        <f t="shared" si="58"/>
        <v>28123.08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3185.8476699049484</v>
      </c>
      <c r="N128" s="106">
        <f t="shared" si="52"/>
        <v>796.46191747623709</v>
      </c>
      <c r="O128" s="108">
        <f t="shared" si="53"/>
        <v>0</v>
      </c>
      <c r="P128" s="109">
        <f t="shared" si="54"/>
        <v>-103.53808252376291</v>
      </c>
      <c r="Q128" s="110">
        <f t="shared" si="55"/>
        <v>0.88495768608470793</v>
      </c>
      <c r="R128" s="323"/>
      <c r="S128" s="47">
        <v>0.79374999999999973</v>
      </c>
      <c r="T128" s="48">
        <v>0.81430555555555528</v>
      </c>
      <c r="U128" s="111">
        <v>14.916666666666547</v>
      </c>
      <c r="V128" s="112">
        <v>29.605935302868417</v>
      </c>
      <c r="W128" s="113"/>
      <c r="X128" s="116"/>
      <c r="Y128" s="332"/>
      <c r="Z128" s="333"/>
      <c r="AA128" s="172">
        <f t="shared" si="56"/>
        <v>-414.15233009505164</v>
      </c>
      <c r="AB128" s="110">
        <f t="shared" si="57"/>
        <v>0.88495768608470793</v>
      </c>
      <c r="AC128" s="328"/>
    </row>
    <row r="129" spans="1:29" ht="15.75" customHeight="1">
      <c r="A129" s="358"/>
      <c r="B129" s="100" t="s">
        <v>120</v>
      </c>
      <c r="C129" s="330" t="s">
        <v>157</v>
      </c>
      <c r="D129" s="331"/>
      <c r="E129" s="101">
        <v>16.66</v>
      </c>
      <c r="F129" s="102">
        <v>2525</v>
      </c>
      <c r="G129" s="121">
        <f t="shared" si="58"/>
        <v>42066.5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3193.1478973714543</v>
      </c>
      <c r="N129" s="106">
        <f t="shared" si="52"/>
        <v>638.62957947429084</v>
      </c>
      <c r="O129" s="108">
        <f t="shared" si="53"/>
        <v>0</v>
      </c>
      <c r="P129" s="109">
        <f t="shared" si="54"/>
        <v>-81.370420525709164</v>
      </c>
      <c r="Q129" s="110">
        <f t="shared" si="55"/>
        <v>0.88698552704762612</v>
      </c>
      <c r="R129" s="323"/>
      <c r="S129" s="47">
        <v>0.82430555555555529</v>
      </c>
      <c r="T129" s="120">
        <v>0.85724537037037007</v>
      </c>
      <c r="U129" s="111">
        <v>15</v>
      </c>
      <c r="V129" s="112">
        <v>47.445343864188764</v>
      </c>
      <c r="W129" s="113"/>
      <c r="X129" s="50"/>
      <c r="Y129" s="332"/>
      <c r="Z129" s="333"/>
      <c r="AA129" s="172">
        <f t="shared" si="56"/>
        <v>-406.85210262854571</v>
      </c>
      <c r="AB129" s="110">
        <f t="shared" si="57"/>
        <v>0.88698552704762623</v>
      </c>
      <c r="AC129" s="328"/>
    </row>
    <row r="130" spans="1:29" ht="15.75" customHeight="1">
      <c r="A130" s="358"/>
      <c r="B130" s="100" t="s">
        <v>120</v>
      </c>
      <c r="C130" s="330" t="s">
        <v>158</v>
      </c>
      <c r="D130" s="331"/>
      <c r="E130" s="101">
        <v>30</v>
      </c>
      <c r="F130" s="102">
        <v>2082</v>
      </c>
      <c r="G130" s="121">
        <f t="shared" si="58"/>
        <v>62460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3191.3999999999974</v>
      </c>
      <c r="N130" s="106">
        <f t="shared" si="52"/>
        <v>797.84999999999934</v>
      </c>
      <c r="O130" s="123">
        <f t="shared" si="53"/>
        <v>0</v>
      </c>
      <c r="P130" s="124">
        <f t="shared" si="54"/>
        <v>-102.15000000000066</v>
      </c>
      <c r="Q130" s="125">
        <f t="shared" si="55"/>
        <v>0.88649999999999929</v>
      </c>
      <c r="R130" s="323"/>
      <c r="S130" s="47">
        <v>0.86736111111111081</v>
      </c>
      <c r="T130" s="120">
        <v>0.89453703703703669</v>
      </c>
      <c r="U130" s="111">
        <v>14.566666666666652</v>
      </c>
      <c r="V130" s="112">
        <v>39.142695995487905</v>
      </c>
      <c r="W130" s="113"/>
      <c r="X130" s="116"/>
      <c r="Y130" s="332"/>
      <c r="Z130" s="333"/>
      <c r="AA130" s="172">
        <f t="shared" si="56"/>
        <v>-408.60000000000264</v>
      </c>
      <c r="AB130" s="110">
        <f t="shared" si="57"/>
        <v>0.88649999999999929</v>
      </c>
      <c r="AC130" s="328"/>
    </row>
    <row r="131" spans="1:29" ht="15.75" customHeight="1">
      <c r="A131" s="358"/>
      <c r="B131" s="100" t="s">
        <v>120</v>
      </c>
      <c r="C131" s="330" t="s">
        <v>162</v>
      </c>
      <c r="D131" s="331"/>
      <c r="E131" s="101">
        <v>18.18</v>
      </c>
      <c r="F131" s="102">
        <v>2735</v>
      </c>
      <c r="G131" s="121">
        <f t="shared" si="58"/>
        <v>49722.299999999996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3191.0434037646633</v>
      </c>
      <c r="N131" s="106">
        <f t="shared" si="52"/>
        <v>1063.6811345882211</v>
      </c>
      <c r="O131" s="123">
        <f t="shared" si="53"/>
        <v>0</v>
      </c>
      <c r="P131" s="124">
        <f t="shared" si="54"/>
        <v>-136.31886541177892</v>
      </c>
      <c r="Q131" s="125">
        <f t="shared" si="55"/>
        <v>0.88640094549018422</v>
      </c>
      <c r="R131" s="323"/>
      <c r="S131" s="47">
        <v>0.90486111111111078</v>
      </c>
      <c r="T131" s="120">
        <v>0.94056712962962929</v>
      </c>
      <c r="U131" s="111">
        <v>14.866666666666699</v>
      </c>
      <c r="V131" s="112">
        <v>51.42518582053804</v>
      </c>
      <c r="W131" s="113"/>
      <c r="X131" s="116"/>
      <c r="Y131" s="332"/>
      <c r="Z131" s="333"/>
      <c r="AA131" s="172">
        <f t="shared" si="56"/>
        <v>-408.95659623533675</v>
      </c>
      <c r="AB131" s="110">
        <f t="shared" si="57"/>
        <v>0.88640094549018422</v>
      </c>
      <c r="AC131" s="328"/>
    </row>
    <row r="132" spans="1:29" ht="15.75" customHeight="1">
      <c r="A132" s="358"/>
      <c r="B132" s="100" t="s">
        <v>120</v>
      </c>
      <c r="C132" s="330" t="s">
        <v>161</v>
      </c>
      <c r="D132" s="331"/>
      <c r="E132" s="101">
        <v>16.7</v>
      </c>
      <c r="F132" s="102">
        <v>1309</v>
      </c>
      <c r="G132" s="121">
        <f t="shared" si="58"/>
        <v>21860.3</v>
      </c>
      <c r="H132" s="26"/>
      <c r="I132" s="104">
        <v>3</v>
      </c>
      <c r="J132" s="105">
        <v>3600</v>
      </c>
      <c r="K132" s="106">
        <f t="shared" si="37"/>
        <v>1200</v>
      </c>
      <c r="L132" s="118">
        <v>3</v>
      </c>
      <c r="M132" s="105">
        <f t="shared" si="59"/>
        <v>3193.6423507222012</v>
      </c>
      <c r="N132" s="106">
        <f t="shared" si="52"/>
        <v>1064.5474502407337</v>
      </c>
      <c r="O132" s="123">
        <f t="shared" si="53"/>
        <v>0</v>
      </c>
      <c r="P132" s="124">
        <f t="shared" si="54"/>
        <v>-135.45254975926628</v>
      </c>
      <c r="Q132" s="125">
        <f t="shared" si="55"/>
        <v>0.88712287520061139</v>
      </c>
      <c r="R132" s="323"/>
      <c r="S132" s="47">
        <v>0.95069444444444406</v>
      </c>
      <c r="T132" s="120">
        <v>0.96776620370370336</v>
      </c>
      <c r="U132" s="111">
        <v>14.583333333333268</v>
      </c>
      <c r="V132" s="112">
        <v>24.592609746122381</v>
      </c>
      <c r="W132" s="126"/>
      <c r="X132" s="127"/>
      <c r="Y132" s="332"/>
      <c r="Z132" s="333"/>
      <c r="AA132" s="172">
        <f t="shared" si="56"/>
        <v>-406.35764927779883</v>
      </c>
      <c r="AB132" s="110">
        <f t="shared" si="57"/>
        <v>0.88712287520061139</v>
      </c>
      <c r="AC132" s="328"/>
    </row>
    <row r="133" spans="1:29" ht="15.75" customHeight="1">
      <c r="A133" s="358"/>
      <c r="B133" s="100" t="s">
        <v>120</v>
      </c>
      <c r="C133" s="330" t="s">
        <v>159</v>
      </c>
      <c r="D133" s="331"/>
      <c r="E133" s="101">
        <v>24.82</v>
      </c>
      <c r="F133" s="102">
        <v>2010</v>
      </c>
      <c r="G133" s="121">
        <f t="shared" si="58"/>
        <v>49888.2</v>
      </c>
      <c r="H133" s="26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3189.0317796373834</v>
      </c>
      <c r="N133" s="106">
        <f t="shared" si="52"/>
        <v>637.80635592747672</v>
      </c>
      <c r="O133" s="123">
        <f t="shared" si="53"/>
        <v>0</v>
      </c>
      <c r="P133" s="124">
        <f t="shared" si="54"/>
        <v>-82.193644072523284</v>
      </c>
      <c r="Q133" s="125">
        <f t="shared" si="55"/>
        <v>0.88584216101038438</v>
      </c>
      <c r="R133" s="323"/>
      <c r="S133" s="47">
        <v>0.97777777777777741</v>
      </c>
      <c r="T133" s="120">
        <v>1.0040393518518516</v>
      </c>
      <c r="U133" s="111">
        <v>15</v>
      </c>
      <c r="V133" s="112">
        <v>37.817120785705406</v>
      </c>
      <c r="W133" s="126"/>
      <c r="X133" s="127"/>
      <c r="Y133" s="332"/>
      <c r="Z133" s="333"/>
      <c r="AA133" s="172">
        <f t="shared" si="56"/>
        <v>-410.96822036261665</v>
      </c>
      <c r="AB133" s="110">
        <f t="shared" si="57"/>
        <v>0.88584216101038427</v>
      </c>
      <c r="AC133" s="328"/>
    </row>
    <row r="134" spans="1:29" ht="15.75" customHeight="1">
      <c r="A134" s="358"/>
      <c r="B134" s="100" t="s">
        <v>120</v>
      </c>
      <c r="C134" s="330" t="s">
        <v>147</v>
      </c>
      <c r="D134" s="331"/>
      <c r="E134" s="101">
        <v>17.89</v>
      </c>
      <c r="F134" s="102">
        <v>4108</v>
      </c>
      <c r="G134" s="121">
        <f t="shared" si="58"/>
        <v>73492.12</v>
      </c>
      <c r="H134" s="26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3185.8476699049488</v>
      </c>
      <c r="N134" s="106">
        <f t="shared" si="52"/>
        <v>796.4619174762372</v>
      </c>
      <c r="O134" s="123">
        <f t="shared" si="53"/>
        <v>0</v>
      </c>
      <c r="P134" s="124">
        <f t="shared" si="54"/>
        <v>-103.5380825237628</v>
      </c>
      <c r="Q134" s="125">
        <f t="shared" si="55"/>
        <v>0.88495768608470804</v>
      </c>
      <c r="R134" s="323"/>
      <c r="S134" s="47">
        <v>1.0138888888888886</v>
      </c>
      <c r="T134" s="120">
        <v>1.0676157407407405</v>
      </c>
      <c r="U134" s="111">
        <v>15</v>
      </c>
      <c r="V134" s="112">
        <v>77.367164264747743</v>
      </c>
      <c r="W134" s="126"/>
      <c r="X134" s="127"/>
      <c r="Y134" s="332"/>
      <c r="Z134" s="333"/>
      <c r="AA134" s="172">
        <f t="shared" si="56"/>
        <v>-414.15233009505118</v>
      </c>
      <c r="AB134" s="110">
        <f t="shared" si="57"/>
        <v>0.88495768608470804</v>
      </c>
      <c r="AC134" s="328"/>
    </row>
    <row r="135" spans="1:29" ht="15.75" customHeight="1">
      <c r="A135" s="358"/>
      <c r="B135" s="100" t="s">
        <v>120</v>
      </c>
      <c r="C135" s="330" t="s">
        <v>157</v>
      </c>
      <c r="D135" s="331"/>
      <c r="E135" s="101">
        <v>16.66</v>
      </c>
      <c r="F135" s="102">
        <v>6548</v>
      </c>
      <c r="G135" s="121">
        <f t="shared" si="58"/>
        <v>109089.68000000001</v>
      </c>
      <c r="H135" s="26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3193.1478973714543</v>
      </c>
      <c r="N135" s="106">
        <f t="shared" si="52"/>
        <v>638.62957947429084</v>
      </c>
      <c r="O135" s="123">
        <f t="shared" si="53"/>
        <v>0</v>
      </c>
      <c r="P135" s="124">
        <f t="shared" si="54"/>
        <v>-81.370420525709164</v>
      </c>
      <c r="Q135" s="125">
        <f t="shared" si="55"/>
        <v>0.88698552704762612</v>
      </c>
      <c r="R135" s="323"/>
      <c r="S135" s="47">
        <v>1.0777777777777775</v>
      </c>
      <c r="T135" s="120">
        <v>1.1632175925925923</v>
      </c>
      <c r="U135" s="111">
        <v>14.633333333333276</v>
      </c>
      <c r="V135" s="112">
        <v>123.03846004859724</v>
      </c>
      <c r="W135" s="126"/>
      <c r="X135" s="127"/>
      <c r="Y135" s="332"/>
      <c r="Z135" s="333"/>
      <c r="AA135" s="172">
        <f t="shared" si="56"/>
        <v>-406.85210262854571</v>
      </c>
      <c r="AB135" s="110">
        <f t="shared" si="57"/>
        <v>0.88698552704762623</v>
      </c>
      <c r="AC135" s="328"/>
    </row>
    <row r="136" spans="1:29" ht="15.75" customHeight="1">
      <c r="A136" s="358"/>
      <c r="B136" s="100"/>
      <c r="C136" s="330"/>
      <c r="D136" s="33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26"/>
      <c r="X136" s="127"/>
      <c r="Y136" s="332"/>
      <c r="Z136" s="333"/>
      <c r="AA136" s="172"/>
      <c r="AB136" s="110"/>
      <c r="AC136" s="328"/>
    </row>
    <row r="137" spans="1:29" ht="15.75" customHeight="1">
      <c r="A137" s="358"/>
      <c r="B137" s="100"/>
      <c r="C137" s="330"/>
      <c r="D137" s="33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13"/>
      <c r="X137" s="116"/>
      <c r="Y137" s="332"/>
      <c r="Z137" s="333"/>
      <c r="AA137" s="172"/>
      <c r="AB137" s="110"/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0">AVERAGE(I124:I139)</f>
        <v>4</v>
      </c>
      <c r="J140" s="137">
        <f t="shared" si="60"/>
        <v>3600</v>
      </c>
      <c r="K140" s="138">
        <f t="shared" ref="K140" si="61">J140/I140</f>
        <v>900</v>
      </c>
      <c r="L140" s="136">
        <f t="shared" ref="L140:M140" si="62">AVERAGE(L124:L139)</f>
        <v>4</v>
      </c>
      <c r="M140" s="137">
        <f t="shared" si="62"/>
        <v>3190.6855169001078</v>
      </c>
      <c r="N140" s="138">
        <f>M140/L140</f>
        <v>797.67137922502695</v>
      </c>
      <c r="O140" s="139">
        <f>L140-I140</f>
        <v>0</v>
      </c>
      <c r="P140" s="140">
        <f>N140-K140</f>
        <v>-102.32862077497305</v>
      </c>
      <c r="Q140" s="141">
        <f>N140/K140</f>
        <v>0.88630153247225218</v>
      </c>
      <c r="R140" s="324"/>
      <c r="S140" s="142">
        <v>0.70833333333333337</v>
      </c>
      <c r="T140" s="143">
        <v>1.1632175925925923</v>
      </c>
      <c r="U140" s="144"/>
      <c r="V140" s="166"/>
      <c r="W140" s="167"/>
      <c r="X140" s="138"/>
      <c r="Y140" s="354"/>
      <c r="Z140" s="355"/>
      <c r="AA140" s="174">
        <f>M140-J140</f>
        <v>-409.31448309989219</v>
      </c>
      <c r="AB140" s="141">
        <f>M140/J140</f>
        <v>0.88630153247225218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488" priority="1" operator="greaterThan">
      <formula>0</formula>
    </cfRule>
  </conditionalFormatting>
  <conditionalFormatting sqref="P5:P140 AA5:AA140">
    <cfRule type="cellIs" dxfId="487" priority="4" operator="lessThan">
      <formula>0</formula>
    </cfRule>
  </conditionalFormatting>
  <conditionalFormatting sqref="Q5:Q140 AB5:AB140">
    <cfRule type="cellIs" dxfId="486" priority="2" operator="greaterThan">
      <formula>1</formula>
    </cfRule>
    <cfRule type="cellIs" dxfId="485" priority="3" operator="lessThan">
      <formula>0.8</formula>
    </cfRule>
  </conditionalFormatting>
  <conditionalFormatting sqref="AC5:AC6 R5:R140 AC73:AC78">
    <cfRule type="cellIs" dxfId="484" priority="5" operator="lessThan">
      <formula>0.8</formula>
    </cfRule>
  </conditionalFormatting>
  <conditionalFormatting sqref="AC12:AC20">
    <cfRule type="cellIs" dxfId="483" priority="12" operator="lessThan">
      <formula>0.8</formula>
    </cfRule>
  </conditionalFormatting>
  <conditionalFormatting sqref="AC22">
    <cfRule type="cellIs" dxfId="482" priority="11" operator="lessThan">
      <formula>0.8</formula>
    </cfRule>
  </conditionalFormatting>
  <conditionalFormatting sqref="AC39">
    <cfRule type="cellIs" dxfId="481" priority="7" operator="lessThan">
      <formula>0.8</formula>
    </cfRule>
  </conditionalFormatting>
  <conditionalFormatting sqref="AC56:AC61">
    <cfRule type="cellIs" dxfId="480" priority="6" operator="lessThan">
      <formula>0.8</formula>
    </cfRule>
  </conditionalFormatting>
  <conditionalFormatting sqref="AC90">
    <cfRule type="cellIs" dxfId="479" priority="10" operator="lessThan">
      <formula>0.8</formula>
    </cfRule>
  </conditionalFormatting>
  <conditionalFormatting sqref="AC107">
    <cfRule type="cellIs" dxfId="478" priority="9" operator="lessThan">
      <formula>0.8</formula>
    </cfRule>
  </conditionalFormatting>
  <conditionalFormatting sqref="AC124:AC129">
    <cfRule type="cellIs" dxfId="477" priority="8" operator="lessThan">
      <formula>0.8</formula>
    </cfRule>
  </conditionalFormatting>
  <dataValidations count="1">
    <dataValidation type="list" allowBlank="1" showInputMessage="1" showErrorMessage="1" sqref="Y5:Z140" xr:uid="{18064CB8-D545-4583-952D-A397240F4503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CB7E-022A-40BD-AF17-19C5EA6CA72A}">
  <sheetPr>
    <tabColor theme="9" tint="0.59999389629810485"/>
    <pageSetUpPr fitToPage="1"/>
  </sheetPr>
  <dimension ref="A1:AG171"/>
  <sheetViews>
    <sheetView zoomScale="85" zoomScaleNormal="85" workbookViewId="0">
      <pane ySplit="4" topLeftCell="A5" activePane="bottomLeft" state="frozen"/>
      <selection pane="bottomLeft" activeCell="AC1" sqref="AC1:AC1048576"/>
      <selection activeCell="C22" sqref="B21:X3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SUM(F5:F157)</f>
        <v>108684</v>
      </c>
      <c r="E1" s="88" t="s">
        <v>4</v>
      </c>
      <c r="F1" s="89">
        <f>SUM(G5:G157)</f>
        <v>4809459.9299999978</v>
      </c>
      <c r="G1" s="90" t="s">
        <v>85</v>
      </c>
      <c r="H1" s="91">
        <f>L21+L38+L55+L72+L89+L106+L123+L140+L157</f>
        <v>155.3095238095238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46194</v>
      </c>
      <c r="B2" s="295"/>
      <c r="C2" s="92" t="s">
        <v>41</v>
      </c>
      <c r="D2" s="93">
        <f>AVERAGE(N21,N38,N55,N72,N89,N106,N123,N140,N157)</f>
        <v>185.08033943993556</v>
      </c>
      <c r="E2" s="93" t="s">
        <v>92</v>
      </c>
      <c r="F2" s="94">
        <f>F1/D1</f>
        <v>44.251775146295664</v>
      </c>
      <c r="G2" s="95" t="s">
        <v>93</v>
      </c>
      <c r="H2" s="96">
        <f>COUNT(H5:H157)</f>
        <v>4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SUM(Y21,Y38,Y55,Y72,Y89,Y106,Y123,Y140,Y157)</f>
        <v>0</v>
      </c>
      <c r="Z2" s="193">
        <f>SUM(Z21,Z38,Z55,Z72,Z89,Z106,Z123,Z140,Z157)</f>
        <v>0</v>
      </c>
      <c r="AA2" s="363"/>
      <c r="AB2" s="364"/>
      <c r="AC2" s="201">
        <f>SUM(AC21,AC38,AC55,AC72,AC89,AC106,AC123,AC140,AC157)</f>
        <v>55</v>
      </c>
      <c r="AD2" s="202">
        <f>SUM(AD21,AD38,AD55,AD72,AD89,AD106,AD123,AD140,AD157)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187</v>
      </c>
      <c r="C5" s="367" t="s">
        <v>188</v>
      </c>
      <c r="D5" s="367"/>
      <c r="E5" s="147">
        <v>56.77</v>
      </c>
      <c r="F5" s="151">
        <v>3648</v>
      </c>
      <c r="G5" s="148">
        <f t="shared" ref="G5:G10" si="0">E5*F5</f>
        <v>207096.96000000002</v>
      </c>
      <c r="H5" s="149"/>
      <c r="I5" s="150">
        <v>24</v>
      </c>
      <c r="J5" s="151">
        <v>2000</v>
      </c>
      <c r="K5" s="152">
        <f>J5/I5</f>
        <v>83.333333333333329</v>
      </c>
      <c r="L5" s="107">
        <v>24</v>
      </c>
      <c r="M5" s="151">
        <f t="shared" ref="M5:M10" si="1">F5/V5*60</f>
        <v>1794.2740741931818</v>
      </c>
      <c r="N5" s="152">
        <f t="shared" ref="N5:N10" si="2">M5/L5</f>
        <v>74.761419758049243</v>
      </c>
      <c r="O5" s="154">
        <f t="shared" ref="O5:O10" si="3">L5-I5</f>
        <v>0</v>
      </c>
      <c r="P5" s="155">
        <f t="shared" ref="P5:P10" si="4">N5-K5</f>
        <v>-8.5719135752840856</v>
      </c>
      <c r="Q5" s="156">
        <f t="shared" ref="Q5:Q10" si="5">N5/K5</f>
        <v>0.89713703709659098</v>
      </c>
      <c r="R5" s="322">
        <f>Q21</f>
        <v>0.90626163296903162</v>
      </c>
      <c r="S5" s="157">
        <v>0.16666666666666666</v>
      </c>
      <c r="T5" s="158">
        <v>0.25137731481481479</v>
      </c>
      <c r="U5" s="159"/>
      <c r="V5" s="160">
        <v>121.98805252114127</v>
      </c>
      <c r="W5" s="181"/>
      <c r="X5" s="152"/>
      <c r="Y5" s="12"/>
      <c r="Z5" s="198"/>
      <c r="AA5" s="325"/>
      <c r="AB5" s="326"/>
      <c r="AC5" s="12">
        <v>3</v>
      </c>
      <c r="AD5" s="198"/>
      <c r="AE5" s="178">
        <f t="shared" ref="AE5:AE10" si="6">M5-J5</f>
        <v>-205.72592580681817</v>
      </c>
      <c r="AF5" s="132">
        <f t="shared" ref="AF5:AF10" si="7">M5/J5</f>
        <v>0.89713703709659087</v>
      </c>
      <c r="AG5" s="368">
        <f>AF21</f>
        <v>0.93215482248243264</v>
      </c>
    </row>
    <row r="6" spans="1:33" ht="15.75" customHeight="1">
      <c r="A6" s="318"/>
      <c r="B6" s="100" t="s">
        <v>189</v>
      </c>
      <c r="C6" s="371" t="s">
        <v>190</v>
      </c>
      <c r="D6" s="371"/>
      <c r="E6" s="101">
        <v>77.349999999999994</v>
      </c>
      <c r="F6" s="102">
        <v>1239</v>
      </c>
      <c r="G6" s="103">
        <f t="shared" si="0"/>
        <v>95836.65</v>
      </c>
      <c r="H6" s="26"/>
      <c r="I6" s="104">
        <v>25</v>
      </c>
      <c r="J6" s="105">
        <v>2000</v>
      </c>
      <c r="K6" s="106">
        <f t="shared" ref="K6:K45" si="8">J6/I6</f>
        <v>80</v>
      </c>
      <c r="L6" s="107">
        <v>25</v>
      </c>
      <c r="M6" s="105">
        <f t="shared" si="1"/>
        <v>1786.9662025924188</v>
      </c>
      <c r="N6" s="106">
        <f t="shared" si="2"/>
        <v>71.478648103696756</v>
      </c>
      <c r="O6" s="108">
        <f t="shared" si="3"/>
        <v>0</v>
      </c>
      <c r="P6" s="109">
        <f t="shared" si="4"/>
        <v>-8.5213518963032442</v>
      </c>
      <c r="Q6" s="110">
        <f t="shared" si="5"/>
        <v>0.89348310129620945</v>
      </c>
      <c r="R6" s="323"/>
      <c r="S6" s="47">
        <v>0.25486111111111109</v>
      </c>
      <c r="T6" s="48">
        <v>0.28375</v>
      </c>
      <c r="U6" s="111">
        <v>5.0166666666666782</v>
      </c>
      <c r="V6" s="112">
        <v>41.601234478946594</v>
      </c>
      <c r="W6" s="113"/>
      <c r="X6" s="116"/>
      <c r="Y6" s="12"/>
      <c r="Z6" s="198"/>
      <c r="AA6" s="332"/>
      <c r="AB6" s="333"/>
      <c r="AC6" s="12">
        <v>1</v>
      </c>
      <c r="AD6" s="198"/>
      <c r="AE6" s="117">
        <f t="shared" si="6"/>
        <v>-213.03379740758123</v>
      </c>
      <c r="AF6" s="110">
        <f t="shared" si="7"/>
        <v>0.89348310129620934</v>
      </c>
      <c r="AG6" s="369"/>
    </row>
    <row r="7" spans="1:33" ht="15.75" customHeight="1">
      <c r="A7" s="318"/>
      <c r="B7" s="100" t="s">
        <v>189</v>
      </c>
      <c r="C7" s="371" t="s">
        <v>191</v>
      </c>
      <c r="D7" s="371"/>
      <c r="E7" s="101">
        <v>59.34</v>
      </c>
      <c r="F7" s="102">
        <v>1560</v>
      </c>
      <c r="G7" s="103">
        <f t="shared" si="0"/>
        <v>92570.400000000009</v>
      </c>
      <c r="H7" s="26"/>
      <c r="I7" s="104">
        <v>23</v>
      </c>
      <c r="J7" s="105">
        <v>2000</v>
      </c>
      <c r="K7" s="106">
        <f t="shared" si="8"/>
        <v>86.956521739130437</v>
      </c>
      <c r="L7" s="107">
        <v>23</v>
      </c>
      <c r="M7" s="105">
        <f t="shared" si="1"/>
        <v>1785.4082313195095</v>
      </c>
      <c r="N7" s="106">
        <f t="shared" si="2"/>
        <v>77.626444839978674</v>
      </c>
      <c r="O7" s="108">
        <f t="shared" si="3"/>
        <v>0</v>
      </c>
      <c r="P7" s="109">
        <f t="shared" si="4"/>
        <v>-9.3300768991517629</v>
      </c>
      <c r="Q7" s="110">
        <f t="shared" si="5"/>
        <v>0.89270411565975472</v>
      </c>
      <c r="R7" s="323"/>
      <c r="S7" s="47">
        <v>0.28749999999999998</v>
      </c>
      <c r="T7" s="48">
        <v>0.32390046296296293</v>
      </c>
      <c r="U7" s="111">
        <v>5.3999999999999648</v>
      </c>
      <c r="V7" s="112">
        <v>52.424985142375391</v>
      </c>
      <c r="W7" s="113"/>
      <c r="X7" s="116"/>
      <c r="Y7" s="12"/>
      <c r="Z7" s="198"/>
      <c r="AA7" s="332"/>
      <c r="AB7" s="333"/>
      <c r="AC7" s="12">
        <v>1</v>
      </c>
      <c r="AD7" s="198"/>
      <c r="AE7" s="117">
        <f t="shared" si="6"/>
        <v>-214.59176868049053</v>
      </c>
      <c r="AF7" s="110">
        <f t="shared" si="7"/>
        <v>0.89270411565975472</v>
      </c>
      <c r="AG7" s="369"/>
    </row>
    <row r="8" spans="1:33" ht="15.75" customHeight="1">
      <c r="A8" s="318"/>
      <c r="B8" s="100" t="s">
        <v>189</v>
      </c>
      <c r="C8" s="371" t="s">
        <v>192</v>
      </c>
      <c r="D8" s="371"/>
      <c r="E8" s="101">
        <v>77.34</v>
      </c>
      <c r="F8" s="102">
        <v>2715</v>
      </c>
      <c r="G8" s="103">
        <f t="shared" si="0"/>
        <v>209978.1</v>
      </c>
      <c r="H8" s="26"/>
      <c r="I8" s="104">
        <v>23</v>
      </c>
      <c r="J8" s="105">
        <v>2000</v>
      </c>
      <c r="K8" s="106">
        <f t="shared" si="8"/>
        <v>86.956521739130437</v>
      </c>
      <c r="L8" s="107">
        <v>23</v>
      </c>
      <c r="M8" s="105">
        <f t="shared" si="1"/>
        <v>1793.2192297084644</v>
      </c>
      <c r="N8" s="106">
        <f t="shared" si="2"/>
        <v>77.966053465585404</v>
      </c>
      <c r="O8" s="108">
        <f t="shared" si="3"/>
        <v>0</v>
      </c>
      <c r="P8" s="109">
        <f t="shared" si="4"/>
        <v>-8.9904682735450336</v>
      </c>
      <c r="Q8" s="110">
        <f t="shared" si="5"/>
        <v>0.89660961485423207</v>
      </c>
      <c r="R8" s="323"/>
      <c r="S8" s="47">
        <v>0.32777777777777772</v>
      </c>
      <c r="T8" s="48">
        <v>0.39085648148148144</v>
      </c>
      <c r="U8" s="111">
        <v>5.5833333333333002</v>
      </c>
      <c r="V8" s="112">
        <v>90.842211203860302</v>
      </c>
      <c r="W8" s="113"/>
      <c r="X8" s="116"/>
      <c r="Y8" s="12"/>
      <c r="Z8" s="198"/>
      <c r="AA8" s="332"/>
      <c r="AB8" s="333"/>
      <c r="AC8" s="12">
        <v>2</v>
      </c>
      <c r="AD8" s="198"/>
      <c r="AE8" s="117">
        <f t="shared" si="6"/>
        <v>-206.78077029153565</v>
      </c>
      <c r="AF8" s="110">
        <f t="shared" si="7"/>
        <v>0.89660961485423218</v>
      </c>
      <c r="AG8" s="369"/>
    </row>
    <row r="9" spans="1:33" ht="15.75" customHeight="1">
      <c r="A9" s="318"/>
      <c r="B9" s="100" t="s">
        <v>201</v>
      </c>
      <c r="C9" s="371" t="s">
        <v>202</v>
      </c>
      <c r="D9" s="371"/>
      <c r="E9" s="101">
        <v>29.97</v>
      </c>
      <c r="F9" s="102">
        <v>2475</v>
      </c>
      <c r="G9" s="103">
        <f t="shared" si="0"/>
        <v>74175.75</v>
      </c>
      <c r="H9" s="13"/>
      <c r="I9" s="104">
        <v>21</v>
      </c>
      <c r="J9" s="105">
        <v>2790</v>
      </c>
      <c r="K9" s="106">
        <f t="shared" si="8"/>
        <v>132.85714285714286</v>
      </c>
      <c r="L9" s="107">
        <v>25</v>
      </c>
      <c r="M9" s="105">
        <f t="shared" si="1"/>
        <v>2964.9807692307691</v>
      </c>
      <c r="N9" s="106">
        <f t="shared" si="2"/>
        <v>118.59923076923076</v>
      </c>
      <c r="O9" s="108">
        <f t="shared" si="3"/>
        <v>4</v>
      </c>
      <c r="P9" s="109">
        <f t="shared" si="4"/>
        <v>-14.257912087912104</v>
      </c>
      <c r="Q9" s="110">
        <f t="shared" si="5"/>
        <v>0.89268238213399498</v>
      </c>
      <c r="R9" s="323"/>
      <c r="S9" s="47">
        <v>0.39444444444444438</v>
      </c>
      <c r="T9" s="48">
        <v>0.42922453703703695</v>
      </c>
      <c r="U9" s="111">
        <v>5.1666666666666217</v>
      </c>
      <c r="V9" s="112">
        <v>50.084641877298466</v>
      </c>
      <c r="W9" s="113">
        <v>0.42922453703703695</v>
      </c>
      <c r="X9" s="116">
        <v>0.46805555555555545</v>
      </c>
      <c r="Y9" s="12"/>
      <c r="Z9" s="198"/>
      <c r="AA9" s="332"/>
      <c r="AB9" s="333"/>
      <c r="AC9" s="12">
        <v>0</v>
      </c>
      <c r="AD9" s="198"/>
      <c r="AE9" s="117">
        <f t="shared" si="6"/>
        <v>174.98076923076906</v>
      </c>
      <c r="AF9" s="110">
        <f t="shared" si="7"/>
        <v>1.0627171215880893</v>
      </c>
      <c r="AG9" s="369"/>
    </row>
    <row r="10" spans="1:33" ht="15.75" customHeight="1">
      <c r="A10" s="318"/>
      <c r="B10" s="100" t="s">
        <v>189</v>
      </c>
      <c r="C10" s="371" t="s">
        <v>193</v>
      </c>
      <c r="D10" s="371"/>
      <c r="E10" s="101">
        <v>59.52</v>
      </c>
      <c r="F10" s="102">
        <v>5531</v>
      </c>
      <c r="G10" s="121">
        <f t="shared" si="0"/>
        <v>329205.12</v>
      </c>
      <c r="H10" s="122"/>
      <c r="I10" s="104">
        <v>24</v>
      </c>
      <c r="J10" s="105">
        <v>2000</v>
      </c>
      <c r="K10" s="106">
        <f t="shared" si="8"/>
        <v>83.333333333333329</v>
      </c>
      <c r="L10" s="107">
        <v>24</v>
      </c>
      <c r="M10" s="105">
        <f t="shared" si="1"/>
        <v>1797.411672505968</v>
      </c>
      <c r="N10" s="106">
        <f t="shared" si="2"/>
        <v>74.892153021081995</v>
      </c>
      <c r="O10" s="108">
        <f t="shared" si="3"/>
        <v>0</v>
      </c>
      <c r="P10" s="109">
        <f t="shared" si="4"/>
        <v>-8.4411803122513334</v>
      </c>
      <c r="Q10" s="110">
        <f t="shared" si="5"/>
        <v>0.89870583625298395</v>
      </c>
      <c r="R10" s="323"/>
      <c r="S10" s="47">
        <v>0.46805555555555545</v>
      </c>
      <c r="T10" s="120">
        <v>0.59626157407407399</v>
      </c>
      <c r="U10" s="111">
        <v>55.916666666666643</v>
      </c>
      <c r="V10" s="112">
        <v>184.6321602759582</v>
      </c>
      <c r="W10" s="113"/>
      <c r="X10" s="116"/>
      <c r="Y10" s="12"/>
      <c r="Z10" s="198"/>
      <c r="AA10" s="332"/>
      <c r="AB10" s="333"/>
      <c r="AC10" s="12">
        <v>3</v>
      </c>
      <c r="AD10" s="198"/>
      <c r="AE10" s="117">
        <f t="shared" si="6"/>
        <v>-202.588327494032</v>
      </c>
      <c r="AF10" s="110">
        <f t="shared" si="7"/>
        <v>0.89870583625298395</v>
      </c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07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07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9">AVERAGE(I5:I20)</f>
        <v>23.333333333333332</v>
      </c>
      <c r="J21" s="137">
        <f t="shared" si="9"/>
        <v>2131.6666666666665</v>
      </c>
      <c r="K21" s="138">
        <f t="shared" ref="K21" si="10">J21/I21</f>
        <v>91.357142857142861</v>
      </c>
      <c r="L21" s="136">
        <f t="shared" ref="L21:M21" si="11">AVERAGE(L5:L20)</f>
        <v>24</v>
      </c>
      <c r="M21" s="137">
        <f t="shared" si="11"/>
        <v>1987.0433632583854</v>
      </c>
      <c r="N21" s="138">
        <f t="shared" ref="N21:N28" si="12">M21/L21</f>
        <v>82.793473469099396</v>
      </c>
      <c r="O21" s="139">
        <f t="shared" ref="O21:O28" si="13">L21-I21</f>
        <v>0.66666666666666785</v>
      </c>
      <c r="P21" s="140">
        <f t="shared" ref="P21:P28" si="14">N21-K21</f>
        <v>-8.5636693880434649</v>
      </c>
      <c r="Q21" s="141">
        <f t="shared" ref="Q21:Q28" si="15">N21/K21</f>
        <v>0.90626163296903162</v>
      </c>
      <c r="R21" s="324"/>
      <c r="S21" s="142">
        <v>0.16666666666666666</v>
      </c>
      <c r="T21" s="143">
        <v>0.59626157407407399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10</v>
      </c>
      <c r="AD21" s="180">
        <f>SUM(AD5:AD20)</f>
        <v>0</v>
      </c>
      <c r="AE21" s="168">
        <f t="shared" ref="AE21:AE28" si="16">M21-J21</f>
        <v>-144.62330340828112</v>
      </c>
      <c r="AF21" s="141">
        <f t="shared" ref="AF21:AF28" si="17">M21/J21</f>
        <v>0.93215482248243264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1459</v>
      </c>
      <c r="G22" s="148">
        <f t="shared" ref="G22:G28" si="18">E22*F22</f>
        <v>53180.55</v>
      </c>
      <c r="H22" s="149">
        <v>2</v>
      </c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8" si="19">F22/V22*60</f>
        <v>1898.475871042494</v>
      </c>
      <c r="N22" s="152">
        <f t="shared" si="12"/>
        <v>94.923793552124692</v>
      </c>
      <c r="O22" s="154">
        <f t="shared" si="13"/>
        <v>0</v>
      </c>
      <c r="P22" s="155">
        <f t="shared" si="14"/>
        <v>-10.076206447875308</v>
      </c>
      <c r="Q22" s="156">
        <f t="shared" si="15"/>
        <v>0.90403612906785424</v>
      </c>
      <c r="R22" s="322">
        <f>Q38</f>
        <v>0.90112223623405863</v>
      </c>
      <c r="S22" s="157">
        <v>0.16666666666666666</v>
      </c>
      <c r="T22" s="158">
        <v>0.19868055555555555</v>
      </c>
      <c r="U22" s="159"/>
      <c r="V22" s="160">
        <v>46.110672953630903</v>
      </c>
      <c r="W22" s="97"/>
      <c r="X22" s="98"/>
      <c r="Y22" s="12"/>
      <c r="Z22" s="198"/>
      <c r="AA22" s="325"/>
      <c r="AB22" s="326"/>
      <c r="AC22" s="12">
        <v>0</v>
      </c>
      <c r="AD22" s="198"/>
      <c r="AE22" s="115">
        <f t="shared" si="16"/>
        <v>-201.52412895750604</v>
      </c>
      <c r="AF22" s="156">
        <f t="shared" si="17"/>
        <v>0.90403612906785424</v>
      </c>
      <c r="AG22" s="376">
        <f>AF38</f>
        <v>0.90112223623405863</v>
      </c>
    </row>
    <row r="23" spans="1:33" ht="15.75" customHeight="1">
      <c r="A23" s="357"/>
      <c r="B23" s="163" t="s">
        <v>185</v>
      </c>
      <c r="C23" s="330" t="s">
        <v>197</v>
      </c>
      <c r="D23" s="331"/>
      <c r="E23" s="101">
        <v>31.72</v>
      </c>
      <c r="F23" s="111">
        <v>1828</v>
      </c>
      <c r="G23" s="103">
        <f t="shared" si="18"/>
        <v>57984.159999999996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1799.4072198559131</v>
      </c>
      <c r="N23" s="106">
        <f t="shared" si="12"/>
        <v>81.791237266177873</v>
      </c>
      <c r="O23" s="108">
        <f t="shared" si="13"/>
        <v>0</v>
      </c>
      <c r="P23" s="109">
        <f t="shared" si="14"/>
        <v>-9.1178536429130332</v>
      </c>
      <c r="Q23" s="110">
        <f t="shared" si="15"/>
        <v>0.89970360992795662</v>
      </c>
      <c r="R23" s="323"/>
      <c r="S23" s="47">
        <v>0.20208333333333331</v>
      </c>
      <c r="T23" s="48">
        <v>0.24440972222222218</v>
      </c>
      <c r="U23" s="111">
        <v>4.8999999999999666</v>
      </c>
      <c r="V23" s="112">
        <v>60.953406649542394</v>
      </c>
      <c r="W23" s="113"/>
      <c r="X23" s="116"/>
      <c r="Y23" s="12"/>
      <c r="Z23" s="198"/>
      <c r="AA23" s="332"/>
      <c r="AB23" s="333"/>
      <c r="AC23" s="12">
        <v>1</v>
      </c>
      <c r="AD23" s="198"/>
      <c r="AE23" s="117">
        <f t="shared" si="16"/>
        <v>-200.59278014408687</v>
      </c>
      <c r="AF23" s="110">
        <f t="shared" si="17"/>
        <v>0.89970360992795662</v>
      </c>
      <c r="AG23" s="369"/>
    </row>
    <row r="24" spans="1:33" ht="15.75" customHeight="1">
      <c r="A24" s="357"/>
      <c r="B24" s="163" t="s">
        <v>185</v>
      </c>
      <c r="C24" s="330" t="s">
        <v>198</v>
      </c>
      <c r="D24" s="331"/>
      <c r="E24" s="101">
        <v>34.79</v>
      </c>
      <c r="F24" s="111">
        <v>1899</v>
      </c>
      <c r="G24" s="103">
        <f t="shared" si="18"/>
        <v>66066.209999999992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1805.2362389262619</v>
      </c>
      <c r="N24" s="106">
        <f t="shared" si="12"/>
        <v>164.11238535693289</v>
      </c>
      <c r="O24" s="108">
        <f t="shared" si="13"/>
        <v>0</v>
      </c>
      <c r="P24" s="109">
        <f t="shared" si="14"/>
        <v>-17.705796461248923</v>
      </c>
      <c r="Q24" s="110">
        <f t="shared" si="15"/>
        <v>0.90261811946313097</v>
      </c>
      <c r="R24" s="323"/>
      <c r="S24" s="47">
        <v>0.24722222222222218</v>
      </c>
      <c r="T24" s="48">
        <v>0.29104166666666664</v>
      </c>
      <c r="U24" s="111">
        <v>5</v>
      </c>
      <c r="V24" s="112">
        <v>63.116393047688028</v>
      </c>
      <c r="W24" s="113"/>
      <c r="X24" s="116"/>
      <c r="Y24" s="12"/>
      <c r="Z24" s="198"/>
      <c r="AA24" s="332"/>
      <c r="AB24" s="333"/>
      <c r="AC24" s="12">
        <v>0</v>
      </c>
      <c r="AD24" s="198"/>
      <c r="AE24" s="117">
        <f t="shared" si="16"/>
        <v>-194.76376107373812</v>
      </c>
      <c r="AF24" s="110">
        <f t="shared" si="17"/>
        <v>0.90261811946313097</v>
      </c>
      <c r="AG24" s="369"/>
    </row>
    <row r="25" spans="1:33" ht="15.75" customHeight="1">
      <c r="A25" s="357"/>
      <c r="B25" s="163" t="s">
        <v>185</v>
      </c>
      <c r="C25" s="330" t="s">
        <v>199</v>
      </c>
      <c r="D25" s="331"/>
      <c r="E25" s="101">
        <v>33.200000000000003</v>
      </c>
      <c r="F25" s="111">
        <v>3289</v>
      </c>
      <c r="G25" s="103">
        <f t="shared" si="18"/>
        <v>109194.8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1805.0739328160653</v>
      </c>
      <c r="N25" s="106">
        <f t="shared" si="12"/>
        <v>164.09763025600594</v>
      </c>
      <c r="O25" s="108">
        <f t="shared" si="13"/>
        <v>0</v>
      </c>
      <c r="P25" s="109">
        <f t="shared" si="14"/>
        <v>-17.720551562175871</v>
      </c>
      <c r="Q25" s="110">
        <f t="shared" si="15"/>
        <v>0.90253696640803271</v>
      </c>
      <c r="R25" s="323"/>
      <c r="S25" s="47">
        <v>0.29513888888888884</v>
      </c>
      <c r="T25" s="48">
        <v>0.3710532407407407</v>
      </c>
      <c r="U25" s="111">
        <v>5.8999999999999631</v>
      </c>
      <c r="V25" s="112">
        <v>109.325161929591</v>
      </c>
      <c r="W25" s="113"/>
      <c r="X25" s="116"/>
      <c r="Y25" s="12"/>
      <c r="Z25" s="198"/>
      <c r="AA25" s="332"/>
      <c r="AB25" s="333"/>
      <c r="AC25" s="12">
        <v>2</v>
      </c>
      <c r="AD25" s="198"/>
      <c r="AE25" s="117">
        <f t="shared" si="16"/>
        <v>-194.92606718393472</v>
      </c>
      <c r="AF25" s="110">
        <f t="shared" si="17"/>
        <v>0.9025369664080326</v>
      </c>
      <c r="AG25" s="369"/>
    </row>
    <row r="26" spans="1:33" ht="15.75" customHeight="1">
      <c r="A26" s="358"/>
      <c r="B26" s="163" t="s">
        <v>185</v>
      </c>
      <c r="C26" s="330" t="s">
        <v>200</v>
      </c>
      <c r="D26" s="331"/>
      <c r="E26" s="101">
        <v>51.44</v>
      </c>
      <c r="F26" s="111">
        <v>3664</v>
      </c>
      <c r="G26" s="103">
        <f t="shared" si="18"/>
        <v>188476.16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1787.8411283493638</v>
      </c>
      <c r="N26" s="106">
        <f t="shared" si="12"/>
        <v>94.09690149207178</v>
      </c>
      <c r="O26" s="108">
        <f t="shared" si="13"/>
        <v>0</v>
      </c>
      <c r="P26" s="109">
        <f t="shared" si="14"/>
        <v>-11.166256402665056</v>
      </c>
      <c r="Q26" s="110">
        <f t="shared" si="15"/>
        <v>0.89392056417468191</v>
      </c>
      <c r="R26" s="323"/>
      <c r="S26" s="47">
        <v>0.3743055555555555</v>
      </c>
      <c r="T26" s="48">
        <v>0.45968749999999992</v>
      </c>
      <c r="U26" s="111">
        <v>4.6833333333333194</v>
      </c>
      <c r="V26" s="112">
        <v>122.96394602073437</v>
      </c>
      <c r="W26" s="113">
        <v>0.45968749999999992</v>
      </c>
      <c r="X26" s="116">
        <v>0.49861111111111101</v>
      </c>
      <c r="Y26" s="12"/>
      <c r="Z26" s="198"/>
      <c r="AA26" s="332"/>
      <c r="AB26" s="333"/>
      <c r="AC26" s="12">
        <v>3</v>
      </c>
      <c r="AD26" s="198"/>
      <c r="AE26" s="117">
        <f t="shared" si="16"/>
        <v>-212.15887165063623</v>
      </c>
      <c r="AF26" s="110">
        <f t="shared" si="17"/>
        <v>0.89392056417468191</v>
      </c>
      <c r="AG26" s="369"/>
    </row>
    <row r="27" spans="1:33" ht="15.75" customHeight="1">
      <c r="A27" s="358"/>
      <c r="B27" s="163" t="s">
        <v>195</v>
      </c>
      <c r="C27" s="330" t="s">
        <v>196</v>
      </c>
      <c r="D27" s="331"/>
      <c r="E27" s="101">
        <v>36.450000000000003</v>
      </c>
      <c r="F27" s="111">
        <v>1809</v>
      </c>
      <c r="G27" s="121">
        <f t="shared" si="18"/>
        <v>65938.05</v>
      </c>
      <c r="H27" s="122"/>
      <c r="I27" s="107">
        <v>20</v>
      </c>
      <c r="J27" s="105">
        <v>2100</v>
      </c>
      <c r="K27" s="106">
        <f t="shared" si="8"/>
        <v>105</v>
      </c>
      <c r="L27" s="107">
        <v>20</v>
      </c>
      <c r="M27" s="105">
        <f t="shared" si="19"/>
        <v>1898.475871042494</v>
      </c>
      <c r="N27" s="106">
        <f t="shared" si="12"/>
        <v>94.923793552124692</v>
      </c>
      <c r="O27" s="108">
        <f t="shared" si="13"/>
        <v>0</v>
      </c>
      <c r="P27" s="109">
        <f t="shared" si="14"/>
        <v>-10.076206447875308</v>
      </c>
      <c r="Q27" s="110">
        <f t="shared" si="15"/>
        <v>0.90403612906785424</v>
      </c>
      <c r="R27" s="323"/>
      <c r="S27" s="47">
        <v>0.49861111111111101</v>
      </c>
      <c r="T27" s="120">
        <v>0.53831018518518503</v>
      </c>
      <c r="U27" s="111">
        <v>56.049999999999969</v>
      </c>
      <c r="V27" s="112">
        <v>57.172177774584171</v>
      </c>
      <c r="W27" s="113"/>
      <c r="X27" s="116"/>
      <c r="Y27" s="12"/>
      <c r="Z27" s="198"/>
      <c r="AA27" s="332"/>
      <c r="AB27" s="333"/>
      <c r="AC27" s="12">
        <v>0</v>
      </c>
      <c r="AD27" s="198"/>
      <c r="AE27" s="117">
        <f t="shared" si="16"/>
        <v>-201.52412895750604</v>
      </c>
      <c r="AF27" s="110">
        <f t="shared" si="17"/>
        <v>0.90403612906785424</v>
      </c>
      <c r="AG27" s="369"/>
    </row>
    <row r="28" spans="1:33" ht="15.75" customHeight="1">
      <c r="A28" s="358"/>
      <c r="B28" s="163" t="s">
        <v>185</v>
      </c>
      <c r="C28" s="330" t="s">
        <v>186</v>
      </c>
      <c r="D28" s="331"/>
      <c r="E28" s="101">
        <v>19.7</v>
      </c>
      <c r="F28" s="111">
        <v>1725</v>
      </c>
      <c r="G28" s="121">
        <f t="shared" si="18"/>
        <v>33982.5</v>
      </c>
      <c r="H28" s="62"/>
      <c r="I28" s="118">
        <v>13</v>
      </c>
      <c r="J28" s="105">
        <v>1200</v>
      </c>
      <c r="K28" s="106">
        <f t="shared" si="8"/>
        <v>92.307692307692307</v>
      </c>
      <c r="L28" s="107">
        <v>13</v>
      </c>
      <c r="M28" s="105">
        <f t="shared" si="19"/>
        <v>1080.527703503793</v>
      </c>
      <c r="N28" s="106">
        <f t="shared" si="12"/>
        <v>83.117515654137918</v>
      </c>
      <c r="O28" s="123">
        <f t="shared" si="13"/>
        <v>0</v>
      </c>
      <c r="P28" s="124">
        <f t="shared" si="14"/>
        <v>-9.1901766535543885</v>
      </c>
      <c r="Q28" s="125">
        <f t="shared" si="15"/>
        <v>0.90043975291982747</v>
      </c>
      <c r="R28" s="323"/>
      <c r="S28" s="47">
        <v>0.54166666666666652</v>
      </c>
      <c r="T28" s="120">
        <v>0.60818287037037022</v>
      </c>
      <c r="U28" s="111">
        <v>4.8333333333333428</v>
      </c>
      <c r="V28" s="112">
        <v>95.786530659402644</v>
      </c>
      <c r="W28" s="113"/>
      <c r="X28" s="116"/>
      <c r="Y28" s="12"/>
      <c r="Z28" s="198"/>
      <c r="AA28" s="332"/>
      <c r="AB28" s="333"/>
      <c r="AC28" s="12">
        <v>2</v>
      </c>
      <c r="AD28" s="198"/>
      <c r="AE28" s="117">
        <f t="shared" si="16"/>
        <v>-119.47229649620704</v>
      </c>
      <c r="AF28" s="110">
        <f t="shared" si="17"/>
        <v>0.90043975291982747</v>
      </c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20">AVERAGE(I22:I37)</f>
        <v>16.571428571428573</v>
      </c>
      <c r="J38" s="137">
        <f t="shared" si="20"/>
        <v>1914.2857142857142</v>
      </c>
      <c r="K38" s="138">
        <f t="shared" ref="K38" si="21">J38/I38</f>
        <v>115.51724137931033</v>
      </c>
      <c r="L38" s="136">
        <f t="shared" ref="L38:M38" si="22">AVERAGE(L22:L37)</f>
        <v>16.571428571428573</v>
      </c>
      <c r="M38" s="137">
        <f t="shared" si="22"/>
        <v>1725.0054236480551</v>
      </c>
      <c r="N38" s="138">
        <f t="shared" ref="N38:N45" si="23">M38/L38</f>
        <v>104.09515487531365</v>
      </c>
      <c r="O38" s="139">
        <f t="shared" ref="O38:O45" si="24">L38-I38</f>
        <v>0</v>
      </c>
      <c r="P38" s="140">
        <f t="shared" ref="P38:P45" si="25">N38-K38</f>
        <v>-11.422086503996681</v>
      </c>
      <c r="Q38" s="141">
        <f t="shared" ref="Q38:Q45" si="26">N38/K38</f>
        <v>0.90112223623405863</v>
      </c>
      <c r="R38" s="324"/>
      <c r="S38" s="142">
        <v>0.16666666666666666</v>
      </c>
      <c r="T38" s="143">
        <v>0.60818287037037022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8</v>
      </c>
      <c r="AD38" s="180">
        <f>SUM(AD22:AD37)</f>
        <v>0</v>
      </c>
      <c r="AE38" s="168">
        <f t="shared" ref="AE38:AE45" si="27">M38-J38</f>
        <v>-189.28029063765916</v>
      </c>
      <c r="AF38" s="141">
        <f t="shared" ref="AF38:AF45" si="28">M38/J38</f>
        <v>0.90112223623405863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1512</v>
      </c>
      <c r="G39" s="148">
        <f t="shared" ref="G39:G45" si="29">E39*F39</f>
        <v>29786.399999999998</v>
      </c>
      <c r="H39" s="149">
        <v>2</v>
      </c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5" si="30">F39/V39*60</f>
        <v>1080.5277035037927</v>
      </c>
      <c r="N39" s="152">
        <f t="shared" si="23"/>
        <v>83.117515654137904</v>
      </c>
      <c r="O39" s="154">
        <f t="shared" si="24"/>
        <v>0</v>
      </c>
      <c r="P39" s="155">
        <f t="shared" si="25"/>
        <v>-9.1901766535544027</v>
      </c>
      <c r="Q39" s="156">
        <f t="shared" si="26"/>
        <v>0.90043975291982725</v>
      </c>
      <c r="R39" s="322">
        <f>Q55</f>
        <v>0.89551525250883424</v>
      </c>
      <c r="S39" s="157">
        <v>0.16666666666666666</v>
      </c>
      <c r="T39" s="158">
        <v>0.22496527777777778</v>
      </c>
      <c r="U39" s="159"/>
      <c r="V39" s="160">
        <v>83.958976438850328</v>
      </c>
      <c r="W39" s="158"/>
      <c r="X39" s="169"/>
      <c r="Y39" s="12"/>
      <c r="Z39" s="198"/>
      <c r="AA39" s="325"/>
      <c r="AB39" s="326"/>
      <c r="AC39" s="12">
        <v>2</v>
      </c>
      <c r="AD39" s="198"/>
      <c r="AE39" s="115">
        <f t="shared" si="27"/>
        <v>-119.47229649620726</v>
      </c>
      <c r="AF39" s="156">
        <f t="shared" si="28"/>
        <v>0.90043975291982725</v>
      </c>
      <c r="AG39" s="327">
        <f>AF55</f>
        <v>0.89551525250883413</v>
      </c>
    </row>
    <row r="40" spans="1:33" ht="15.75" customHeight="1">
      <c r="A40" s="318"/>
      <c r="B40" s="163" t="s">
        <v>189</v>
      </c>
      <c r="C40" s="330" t="s">
        <v>205</v>
      </c>
      <c r="D40" s="331"/>
      <c r="E40" s="101">
        <v>53.76</v>
      </c>
      <c r="F40" s="102">
        <v>3183</v>
      </c>
      <c r="G40" s="103">
        <f t="shared" si="29"/>
        <v>171118.07999999999</v>
      </c>
      <c r="H40" s="26"/>
      <c r="I40" s="104">
        <v>20</v>
      </c>
      <c r="J40" s="105">
        <v>2000</v>
      </c>
      <c r="K40" s="106">
        <f t="shared" si="8"/>
        <v>100</v>
      </c>
      <c r="L40" s="107">
        <v>20</v>
      </c>
      <c r="M40" s="105">
        <f t="shared" si="30"/>
        <v>1786.0669812825854</v>
      </c>
      <c r="N40" s="106">
        <f t="shared" si="23"/>
        <v>89.303349064129264</v>
      </c>
      <c r="O40" s="108">
        <f t="shared" si="24"/>
        <v>0</v>
      </c>
      <c r="P40" s="109">
        <f t="shared" si="25"/>
        <v>-10.696650935870736</v>
      </c>
      <c r="Q40" s="110">
        <f t="shared" si="26"/>
        <v>0.89303349064129267</v>
      </c>
      <c r="R40" s="323"/>
      <c r="S40" s="47">
        <v>0.22777777777777775</v>
      </c>
      <c r="T40" s="48">
        <v>0.30202546296296295</v>
      </c>
      <c r="U40" s="111">
        <v>5</v>
      </c>
      <c r="V40" s="112">
        <v>106.92768076528469</v>
      </c>
      <c r="W40" s="113"/>
      <c r="X40" s="116"/>
      <c r="Y40" s="12"/>
      <c r="Z40" s="198"/>
      <c r="AA40" s="332"/>
      <c r="AB40" s="333"/>
      <c r="AC40" s="12">
        <v>2</v>
      </c>
      <c r="AD40" s="198"/>
      <c r="AE40" s="117">
        <f t="shared" si="27"/>
        <v>-213.9330187174146</v>
      </c>
      <c r="AF40" s="110">
        <f t="shared" si="28"/>
        <v>0.89303349064129267</v>
      </c>
      <c r="AG40" s="328"/>
    </row>
    <row r="41" spans="1:33" ht="15.75" customHeight="1">
      <c r="A41" s="318"/>
      <c r="B41" s="163" t="s">
        <v>189</v>
      </c>
      <c r="C41" s="330" t="s">
        <v>206</v>
      </c>
      <c r="D41" s="331"/>
      <c r="E41" s="101">
        <v>71.55</v>
      </c>
      <c r="F41" s="102">
        <v>2514</v>
      </c>
      <c r="G41" s="103">
        <f t="shared" si="29"/>
        <v>179876.69999999998</v>
      </c>
      <c r="H41" s="26"/>
      <c r="I41" s="104">
        <v>22</v>
      </c>
      <c r="J41" s="105">
        <v>2000</v>
      </c>
      <c r="K41" s="106">
        <f t="shared" si="8"/>
        <v>90.909090909090907</v>
      </c>
      <c r="L41" s="107">
        <v>22</v>
      </c>
      <c r="M41" s="105">
        <f t="shared" si="30"/>
        <v>1787.7254554985761</v>
      </c>
      <c r="N41" s="106">
        <f t="shared" si="23"/>
        <v>81.26024797720801</v>
      </c>
      <c r="O41" s="108">
        <f t="shared" si="24"/>
        <v>0</v>
      </c>
      <c r="P41" s="109">
        <f t="shared" si="25"/>
        <v>-9.6488429318828963</v>
      </c>
      <c r="Q41" s="110">
        <f t="shared" si="26"/>
        <v>0.8938627277492881</v>
      </c>
      <c r="R41" s="323"/>
      <c r="S41" s="47">
        <v>0.30486111111111108</v>
      </c>
      <c r="T41" s="48">
        <v>0.36344907407407406</v>
      </c>
      <c r="U41" s="111">
        <v>5</v>
      </c>
      <c r="V41" s="112">
        <v>84.375371808940571</v>
      </c>
      <c r="W41" s="113"/>
      <c r="X41" s="116"/>
      <c r="Y41" s="12"/>
      <c r="Z41" s="198"/>
      <c r="AA41" s="332"/>
      <c r="AB41" s="333"/>
      <c r="AC41" s="12">
        <v>2</v>
      </c>
      <c r="AD41" s="198"/>
      <c r="AE41" s="117">
        <f t="shared" si="27"/>
        <v>-212.27454450142386</v>
      </c>
      <c r="AF41" s="110">
        <f t="shared" si="28"/>
        <v>0.8938627277492881</v>
      </c>
      <c r="AG41" s="328"/>
    </row>
    <row r="42" spans="1:33" ht="15.75" customHeight="1">
      <c r="A42" s="318"/>
      <c r="B42" s="163" t="s">
        <v>189</v>
      </c>
      <c r="C42" s="330" t="s">
        <v>207</v>
      </c>
      <c r="D42" s="331"/>
      <c r="E42" s="101">
        <v>58.67</v>
      </c>
      <c r="F42" s="102">
        <v>1163</v>
      </c>
      <c r="G42" s="103">
        <f t="shared" si="29"/>
        <v>68233.210000000006</v>
      </c>
      <c r="H42" s="26">
        <v>2</v>
      </c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1788.1270052556076</v>
      </c>
      <c r="N42" s="106">
        <f t="shared" si="23"/>
        <v>77.744652402417728</v>
      </c>
      <c r="O42" s="108">
        <f t="shared" si="24"/>
        <v>0</v>
      </c>
      <c r="P42" s="109">
        <f t="shared" si="25"/>
        <v>-9.2118693367127094</v>
      </c>
      <c r="Q42" s="110">
        <f t="shared" si="26"/>
        <v>0.89406350262780387</v>
      </c>
      <c r="R42" s="323"/>
      <c r="S42" s="47">
        <v>0.36666666666666664</v>
      </c>
      <c r="T42" s="48">
        <v>0.39376157407407403</v>
      </c>
      <c r="U42" s="111">
        <v>4.6333333333333115</v>
      </c>
      <c r="V42" s="112">
        <v>39.02407367871789</v>
      </c>
      <c r="W42" s="113"/>
      <c r="X42" s="116"/>
      <c r="Y42" s="12"/>
      <c r="Z42" s="198"/>
      <c r="AA42" s="332"/>
      <c r="AB42" s="333"/>
      <c r="AC42" s="12">
        <v>1</v>
      </c>
      <c r="AD42" s="198"/>
      <c r="AE42" s="117">
        <f t="shared" si="27"/>
        <v>-211.87299474439237</v>
      </c>
      <c r="AF42" s="110">
        <f t="shared" si="28"/>
        <v>0.89406350262780376</v>
      </c>
      <c r="AG42" s="328"/>
    </row>
    <row r="43" spans="1:33" ht="15.75" customHeight="1">
      <c r="A43" s="318"/>
      <c r="B43" s="163" t="s">
        <v>189</v>
      </c>
      <c r="C43" s="330" t="s">
        <v>208</v>
      </c>
      <c r="D43" s="331"/>
      <c r="E43" s="101">
        <v>59.54</v>
      </c>
      <c r="F43" s="102">
        <v>3334</v>
      </c>
      <c r="G43" s="103">
        <f t="shared" si="29"/>
        <v>198506.36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1796.8815964524692</v>
      </c>
      <c r="N43" s="106">
        <f t="shared" si="23"/>
        <v>78.125286802281266</v>
      </c>
      <c r="O43" s="108">
        <f t="shared" si="24"/>
        <v>0</v>
      </c>
      <c r="P43" s="109">
        <f t="shared" si="25"/>
        <v>-8.8312349368491709</v>
      </c>
      <c r="Q43" s="110">
        <f t="shared" si="26"/>
        <v>0.89844079822623457</v>
      </c>
      <c r="R43" s="323"/>
      <c r="S43" s="47">
        <v>0.3972222222222222</v>
      </c>
      <c r="T43" s="48">
        <v>0.47452546296296294</v>
      </c>
      <c r="U43" s="111">
        <v>4.9833333333333663</v>
      </c>
      <c r="V43" s="112">
        <v>111.32620000946812</v>
      </c>
      <c r="W43" s="113">
        <v>0.47452546296296294</v>
      </c>
      <c r="X43" s="116">
        <v>0.5131944444444444</v>
      </c>
      <c r="Y43" s="12"/>
      <c r="Z43" s="198"/>
      <c r="AA43" s="332"/>
      <c r="AB43" s="333"/>
      <c r="AC43" s="12">
        <v>3</v>
      </c>
      <c r="AD43" s="198"/>
      <c r="AE43" s="117">
        <f t="shared" si="27"/>
        <v>-203.11840354753076</v>
      </c>
      <c r="AF43" s="110">
        <f t="shared" si="28"/>
        <v>0.89844079822623457</v>
      </c>
      <c r="AG43" s="328"/>
    </row>
    <row r="44" spans="1:33" ht="15.75" customHeight="1">
      <c r="A44" s="318"/>
      <c r="B44" s="163" t="s">
        <v>189</v>
      </c>
      <c r="C44" s="330" t="s">
        <v>209</v>
      </c>
      <c r="D44" s="331"/>
      <c r="E44" s="101">
        <v>61.09</v>
      </c>
      <c r="F44" s="102">
        <v>3332</v>
      </c>
      <c r="G44" s="121">
        <f t="shared" si="29"/>
        <v>203551.88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30"/>
        <v>1793.3455858679722</v>
      </c>
      <c r="N44" s="106">
        <f t="shared" si="23"/>
        <v>89.667279293398607</v>
      </c>
      <c r="O44" s="108">
        <f t="shared" si="24"/>
        <v>0</v>
      </c>
      <c r="P44" s="109">
        <f t="shared" si="25"/>
        <v>-10.332720706601393</v>
      </c>
      <c r="Q44" s="110">
        <f t="shared" si="26"/>
        <v>0.89667279293398605</v>
      </c>
      <c r="R44" s="323"/>
      <c r="S44" s="47">
        <v>0.5131944444444444</v>
      </c>
      <c r="T44" s="120">
        <v>0.59060185185185177</v>
      </c>
      <c r="U44" s="111">
        <v>55.683333333333294</v>
      </c>
      <c r="V44" s="112">
        <v>111.47879225031772</v>
      </c>
      <c r="W44" s="113"/>
      <c r="X44" s="116"/>
      <c r="Y44" s="12"/>
      <c r="Z44" s="198"/>
      <c r="AA44" s="332"/>
      <c r="AB44" s="333"/>
      <c r="AC44" s="12">
        <v>2</v>
      </c>
      <c r="AD44" s="198"/>
      <c r="AE44" s="117">
        <f t="shared" si="27"/>
        <v>-206.6544141320278</v>
      </c>
      <c r="AF44" s="110">
        <f t="shared" si="28"/>
        <v>0.89667279293398605</v>
      </c>
      <c r="AG44" s="328"/>
    </row>
    <row r="45" spans="1:33" ht="15.75" customHeight="1">
      <c r="A45" s="318"/>
      <c r="B45" s="163" t="s">
        <v>189</v>
      </c>
      <c r="C45" s="330" t="s">
        <v>207</v>
      </c>
      <c r="D45" s="331"/>
      <c r="E45" s="101">
        <v>58.67</v>
      </c>
      <c r="F45" s="102">
        <v>2837</v>
      </c>
      <c r="G45" s="121">
        <f t="shared" si="29"/>
        <v>166446.79</v>
      </c>
      <c r="H45" s="62"/>
      <c r="I45" s="104">
        <v>23</v>
      </c>
      <c r="J45" s="105">
        <v>2000</v>
      </c>
      <c r="K45" s="106">
        <f t="shared" si="8"/>
        <v>86.956521739130437</v>
      </c>
      <c r="L45" s="107">
        <v>23</v>
      </c>
      <c r="M45" s="105">
        <f t="shared" si="30"/>
        <v>1788.1270052556076</v>
      </c>
      <c r="N45" s="106">
        <f t="shared" si="23"/>
        <v>77.744652402417728</v>
      </c>
      <c r="O45" s="123">
        <f t="shared" si="24"/>
        <v>0</v>
      </c>
      <c r="P45" s="124">
        <f t="shared" si="25"/>
        <v>-9.2118693367127094</v>
      </c>
      <c r="Q45" s="125">
        <f t="shared" si="26"/>
        <v>0.89406350262780387</v>
      </c>
      <c r="R45" s="323"/>
      <c r="S45" s="119">
        <v>0.59444444444444433</v>
      </c>
      <c r="T45" s="120">
        <v>0.66054398148148141</v>
      </c>
      <c r="U45" s="111">
        <v>5.5333333333332924</v>
      </c>
      <c r="V45" s="112">
        <v>95.194580418334183</v>
      </c>
      <c r="W45" s="120"/>
      <c r="X45" s="189"/>
      <c r="Y45" s="12"/>
      <c r="Z45" s="198"/>
      <c r="AA45" s="332"/>
      <c r="AB45" s="333"/>
      <c r="AC45" s="12">
        <v>2</v>
      </c>
      <c r="AD45" s="198"/>
      <c r="AE45" s="117">
        <f t="shared" si="27"/>
        <v>-211.87299474439237</v>
      </c>
      <c r="AF45" s="110">
        <f t="shared" si="28"/>
        <v>0.89406350262780376</v>
      </c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31">AVERAGE(I39:I54)</f>
        <v>20.571428571428573</v>
      </c>
      <c r="J55" s="137">
        <f t="shared" si="31"/>
        <v>1885.7142857142858</v>
      </c>
      <c r="K55" s="138">
        <f t="shared" ref="K55" si="32">J55/I55</f>
        <v>91.666666666666657</v>
      </c>
      <c r="L55" s="136">
        <f t="shared" ref="L55:M55" si="33">AVERAGE(L39:L54)</f>
        <v>20.571428571428573</v>
      </c>
      <c r="M55" s="137">
        <f t="shared" si="33"/>
        <v>1688.6859047309445</v>
      </c>
      <c r="N55" s="138">
        <f t="shared" ref="N55:N64" si="34">M55/L55</f>
        <v>82.088898146643132</v>
      </c>
      <c r="O55" s="139">
        <f t="shared" ref="O55:O64" si="35">L55-I55</f>
        <v>0</v>
      </c>
      <c r="P55" s="140">
        <f t="shared" ref="P55:P64" si="36">N55-K55</f>
        <v>-9.5777685200235254</v>
      </c>
      <c r="Q55" s="141">
        <f t="shared" ref="Q55:Q64" si="37">N55/K55</f>
        <v>0.89551525250883424</v>
      </c>
      <c r="R55" s="324"/>
      <c r="S55" s="142">
        <v>0.16666666666666666</v>
      </c>
      <c r="T55" s="143">
        <v>0.66054398148148141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14</v>
      </c>
      <c r="AD55" s="191">
        <f>SUM(AD39:AD54)</f>
        <v>0</v>
      </c>
      <c r="AE55" s="168">
        <f t="shared" ref="AE55:AE64" si="38">M55-J55</f>
        <v>-197.02838098334132</v>
      </c>
      <c r="AF55" s="141">
        <f t="shared" ref="AF55:AF64" si="39">M55/J55</f>
        <v>0.89551525250883413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2840</v>
      </c>
      <c r="G56" s="148">
        <f t="shared" ref="G56:G64" si="40">E56*F56</f>
        <v>81962.399999999994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41">F56/V56*60</f>
        <v>3186.7979423240095</v>
      </c>
      <c r="N56" s="152">
        <f t="shared" si="34"/>
        <v>167.72620749073735</v>
      </c>
      <c r="O56" s="154">
        <f t="shared" si="35"/>
        <v>0</v>
      </c>
      <c r="P56" s="155">
        <f t="shared" si="36"/>
        <v>-21.747476719788978</v>
      </c>
      <c r="Q56" s="156">
        <f t="shared" si="37"/>
        <v>0.88522165064555813</v>
      </c>
      <c r="R56" s="322">
        <f>Q72</f>
        <v>0.89648199615835433</v>
      </c>
      <c r="S56" s="157">
        <v>0.16666666666666666</v>
      </c>
      <c r="T56" s="158">
        <v>0.20379629629629628</v>
      </c>
      <c r="U56" s="159"/>
      <c r="V56" s="160">
        <v>53.470600610383791</v>
      </c>
      <c r="W56" s="158"/>
      <c r="X56" s="169"/>
      <c r="Y56" s="12"/>
      <c r="Z56" s="198"/>
      <c r="AA56" s="325"/>
      <c r="AB56" s="326"/>
      <c r="AC56" s="12">
        <v>1</v>
      </c>
      <c r="AD56" s="198"/>
      <c r="AE56" s="115">
        <f t="shared" si="38"/>
        <v>-413.20205767599055</v>
      </c>
      <c r="AF56" s="156">
        <f t="shared" si="39"/>
        <v>0.88522165064555813</v>
      </c>
      <c r="AG56" s="327">
        <f>AF72</f>
        <v>0.89648199615835433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4585</v>
      </c>
      <c r="G57" s="103">
        <f t="shared" si="40"/>
        <v>142639.35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3186.7558680766501</v>
      </c>
      <c r="N57" s="106">
        <f t="shared" si="34"/>
        <v>167.72399305666579</v>
      </c>
      <c r="O57" s="108">
        <f t="shared" si="35"/>
        <v>0</v>
      </c>
      <c r="P57" s="109">
        <f t="shared" si="36"/>
        <v>-21.749691153860539</v>
      </c>
      <c r="Q57" s="110">
        <f t="shared" si="37"/>
        <v>0.88520996335462498</v>
      </c>
      <c r="R57" s="323"/>
      <c r="S57" s="47">
        <v>0.2076388888888889</v>
      </c>
      <c r="T57" s="48">
        <v>0.26758101851851851</v>
      </c>
      <c r="U57" s="111">
        <v>5.5333333333333723</v>
      </c>
      <c r="V57" s="112">
        <v>86.326035438050411</v>
      </c>
      <c r="W57" s="113"/>
      <c r="X57" s="116"/>
      <c r="Y57" s="12"/>
      <c r="Z57" s="198"/>
      <c r="AA57" s="332"/>
      <c r="AB57" s="333"/>
      <c r="AC57" s="12">
        <v>2</v>
      </c>
      <c r="AD57" s="198"/>
      <c r="AE57" s="117">
        <f t="shared" si="38"/>
        <v>-413.24413192334987</v>
      </c>
      <c r="AF57" s="110">
        <f t="shared" si="39"/>
        <v>0.88520996335462498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1933</v>
      </c>
      <c r="G58" s="103">
        <f t="shared" si="40"/>
        <v>75367.67</v>
      </c>
      <c r="H58" s="26"/>
      <c r="I58" s="104">
        <v>19</v>
      </c>
      <c r="J58" s="105">
        <v>3600</v>
      </c>
      <c r="K58" s="106">
        <f t="shared" si="42"/>
        <v>189.47368421052633</v>
      </c>
      <c r="L58" s="107">
        <v>19</v>
      </c>
      <c r="M58" s="105">
        <f t="shared" si="41"/>
        <v>3187.5844953908095</v>
      </c>
      <c r="N58" s="106">
        <f t="shared" si="34"/>
        <v>167.76760502056891</v>
      </c>
      <c r="O58" s="108">
        <f t="shared" si="35"/>
        <v>0</v>
      </c>
      <c r="P58" s="109">
        <f t="shared" si="36"/>
        <v>-21.706079189957421</v>
      </c>
      <c r="Q58" s="110">
        <f t="shared" si="37"/>
        <v>0.88544013760855811</v>
      </c>
      <c r="R58" s="323"/>
      <c r="S58" s="47">
        <v>0.27083333333333331</v>
      </c>
      <c r="T58" s="48">
        <v>0.29609953703703701</v>
      </c>
      <c r="U58" s="111">
        <v>4.6833333333333194</v>
      </c>
      <c r="V58" s="112">
        <v>36.38491784851665</v>
      </c>
      <c r="W58" s="113"/>
      <c r="X58" s="116"/>
      <c r="Y58" s="12"/>
      <c r="Z58" s="198"/>
      <c r="AA58" s="332"/>
      <c r="AB58" s="333"/>
      <c r="AC58" s="12">
        <v>1</v>
      </c>
      <c r="AD58" s="198"/>
      <c r="AE58" s="117">
        <f t="shared" si="38"/>
        <v>-412.41550460919052</v>
      </c>
      <c r="AF58" s="110">
        <f t="shared" si="39"/>
        <v>0.88544013760855822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5200</v>
      </c>
      <c r="G59" s="103">
        <f t="shared" si="40"/>
        <v>186628</v>
      </c>
      <c r="H59" s="26"/>
      <c r="I59" s="104">
        <v>19</v>
      </c>
      <c r="J59" s="105">
        <v>3600</v>
      </c>
      <c r="K59" s="106">
        <f t="shared" si="42"/>
        <v>189.47368421052633</v>
      </c>
      <c r="L59" s="107">
        <v>19</v>
      </c>
      <c r="M59" s="105">
        <f t="shared" si="41"/>
        <v>3187.3262249452737</v>
      </c>
      <c r="N59" s="106">
        <f t="shared" si="34"/>
        <v>167.75401183922494</v>
      </c>
      <c r="O59" s="108">
        <f t="shared" si="35"/>
        <v>0</v>
      </c>
      <c r="P59" s="109">
        <f t="shared" si="36"/>
        <v>-21.719672371301385</v>
      </c>
      <c r="Q59" s="110">
        <f t="shared" si="37"/>
        <v>0.88536839581813154</v>
      </c>
      <c r="R59" s="323"/>
      <c r="S59" s="47">
        <v>0.29930555555555555</v>
      </c>
      <c r="T59" s="48">
        <v>0.36728009259259259</v>
      </c>
      <c r="U59" s="111">
        <v>4.6166666666666956</v>
      </c>
      <c r="V59" s="112">
        <v>97.887689549367352</v>
      </c>
      <c r="W59" s="113"/>
      <c r="X59" s="116"/>
      <c r="Y59" s="12"/>
      <c r="Z59" s="198"/>
      <c r="AA59" s="332"/>
      <c r="AB59" s="333"/>
      <c r="AC59" s="12">
        <v>2</v>
      </c>
      <c r="AD59" s="198"/>
      <c r="AE59" s="199">
        <f t="shared" si="38"/>
        <v>-412.67377505472632</v>
      </c>
      <c r="AF59" s="200">
        <f t="shared" si="39"/>
        <v>0.88536839581813154</v>
      </c>
      <c r="AG59" s="328"/>
    </row>
    <row r="60" spans="1:33" ht="15.75" customHeight="1">
      <c r="A60" s="358"/>
      <c r="B60" s="100" t="s">
        <v>211</v>
      </c>
      <c r="C60" s="371" t="s">
        <v>216</v>
      </c>
      <c r="D60" s="371"/>
      <c r="E60" s="101">
        <v>43.96</v>
      </c>
      <c r="F60" s="105">
        <v>3091</v>
      </c>
      <c r="G60" s="103">
        <f t="shared" si="40"/>
        <v>135880.36000000002</v>
      </c>
      <c r="H60" s="13"/>
      <c r="I60" s="104">
        <v>24</v>
      </c>
      <c r="J60" s="105">
        <v>3600</v>
      </c>
      <c r="K60" s="106">
        <f t="shared" si="42"/>
        <v>150</v>
      </c>
      <c r="L60" s="107">
        <v>24</v>
      </c>
      <c r="M60" s="105">
        <f t="shared" si="41"/>
        <v>3261.6731485149407</v>
      </c>
      <c r="N60" s="106">
        <f t="shared" si="34"/>
        <v>135.90304785478921</v>
      </c>
      <c r="O60" s="108">
        <f t="shared" si="35"/>
        <v>0</v>
      </c>
      <c r="P60" s="109">
        <f t="shared" si="36"/>
        <v>-14.096952145210793</v>
      </c>
      <c r="Q60" s="110">
        <f t="shared" si="37"/>
        <v>0.90602031903192803</v>
      </c>
      <c r="R60" s="323"/>
      <c r="S60" s="47">
        <v>0.37083333333333329</v>
      </c>
      <c r="T60" s="48">
        <v>0.41031249999999997</v>
      </c>
      <c r="U60" s="111">
        <v>5.1166666666666138</v>
      </c>
      <c r="V60" s="112">
        <v>56.860387768909668</v>
      </c>
      <c r="W60" s="113"/>
      <c r="X60" s="116"/>
      <c r="Y60" s="12"/>
      <c r="Z60" s="198"/>
      <c r="AA60" s="332"/>
      <c r="AB60" s="333"/>
      <c r="AC60" s="12">
        <v>1</v>
      </c>
      <c r="AD60" s="198"/>
      <c r="AE60" s="199">
        <f t="shared" si="38"/>
        <v>-338.32685148505925</v>
      </c>
      <c r="AF60" s="200">
        <f t="shared" si="39"/>
        <v>0.90602031903192803</v>
      </c>
      <c r="AG60" s="328"/>
    </row>
    <row r="61" spans="1:33" ht="15.75" customHeight="1">
      <c r="A61" s="358"/>
      <c r="B61" s="100" t="s">
        <v>211</v>
      </c>
      <c r="C61" s="371" t="s">
        <v>217</v>
      </c>
      <c r="D61" s="371"/>
      <c r="E61" s="101">
        <v>46.93</v>
      </c>
      <c r="F61" s="105">
        <v>2488</v>
      </c>
      <c r="G61" s="121">
        <f t="shared" si="40"/>
        <v>116761.84</v>
      </c>
      <c r="H61" s="122"/>
      <c r="I61" s="104">
        <v>24</v>
      </c>
      <c r="J61" s="105">
        <v>3600</v>
      </c>
      <c r="K61" s="106">
        <f t="shared" si="42"/>
        <v>150</v>
      </c>
      <c r="L61" s="107">
        <v>24</v>
      </c>
      <c r="M61" s="105">
        <f t="shared" si="41"/>
        <v>3262.5325959878128</v>
      </c>
      <c r="N61" s="106">
        <f t="shared" si="34"/>
        <v>135.93885816615887</v>
      </c>
      <c r="O61" s="108">
        <f t="shared" si="35"/>
        <v>0</v>
      </c>
      <c r="P61" s="109">
        <f t="shared" si="36"/>
        <v>-14.061141833841134</v>
      </c>
      <c r="Q61" s="110">
        <f t="shared" si="37"/>
        <v>0.90625905444105914</v>
      </c>
      <c r="R61" s="323"/>
      <c r="S61" s="47">
        <v>0.41319444444444442</v>
      </c>
      <c r="T61" s="120">
        <v>0.44496527777777772</v>
      </c>
      <c r="U61" s="111">
        <v>5</v>
      </c>
      <c r="V61" s="112">
        <v>45.75586468732331</v>
      </c>
      <c r="W61" s="113"/>
      <c r="X61" s="116"/>
      <c r="Y61" s="12"/>
      <c r="Z61" s="198"/>
      <c r="AA61" s="332"/>
      <c r="AB61" s="333"/>
      <c r="AC61" s="12">
        <v>1</v>
      </c>
      <c r="AD61" s="198"/>
      <c r="AE61" s="199">
        <f t="shared" si="38"/>
        <v>-337.46740401218722</v>
      </c>
      <c r="AF61" s="200">
        <f t="shared" si="39"/>
        <v>0.90625905444105914</v>
      </c>
      <c r="AG61" s="328"/>
    </row>
    <row r="62" spans="1:33" ht="15.75" customHeight="1">
      <c r="A62" s="358"/>
      <c r="B62" s="100" t="s">
        <v>211</v>
      </c>
      <c r="C62" s="371" t="s">
        <v>219</v>
      </c>
      <c r="D62" s="371"/>
      <c r="E62" s="101">
        <v>37.799999999999997</v>
      </c>
      <c r="F62" s="105">
        <v>2658</v>
      </c>
      <c r="G62" s="121">
        <f t="shared" si="40"/>
        <v>100472.4</v>
      </c>
      <c r="H62" s="62">
        <v>2</v>
      </c>
      <c r="I62" s="104">
        <v>21</v>
      </c>
      <c r="J62" s="105">
        <v>3600</v>
      </c>
      <c r="K62" s="106">
        <f t="shared" si="42"/>
        <v>171.42857142857142</v>
      </c>
      <c r="L62" s="107">
        <v>21</v>
      </c>
      <c r="M62" s="105">
        <f t="shared" si="41"/>
        <v>3256.9349390732141</v>
      </c>
      <c r="N62" s="106">
        <f t="shared" si="34"/>
        <v>155.09213995586734</v>
      </c>
      <c r="O62" s="123">
        <f t="shared" si="35"/>
        <v>0</v>
      </c>
      <c r="P62" s="124">
        <f t="shared" si="36"/>
        <v>-16.336431472704078</v>
      </c>
      <c r="Q62" s="125">
        <f t="shared" si="37"/>
        <v>0.90470414974255953</v>
      </c>
      <c r="R62" s="323"/>
      <c r="S62" s="47">
        <v>0.44791666666666663</v>
      </c>
      <c r="T62" s="120">
        <v>0.48190972222222217</v>
      </c>
      <c r="U62" s="111">
        <v>5</v>
      </c>
      <c r="V62" s="112">
        <v>48.966283632727787</v>
      </c>
      <c r="W62" s="113">
        <v>0.48190972222222217</v>
      </c>
      <c r="X62" s="116">
        <v>0.52013888888888882</v>
      </c>
      <c r="Y62" s="12"/>
      <c r="Z62" s="198"/>
      <c r="AA62" s="332"/>
      <c r="AB62" s="333"/>
      <c r="AC62" s="12">
        <v>1</v>
      </c>
      <c r="AD62" s="198"/>
      <c r="AE62" s="199">
        <f t="shared" si="38"/>
        <v>-343.06506092678592</v>
      </c>
      <c r="AF62" s="200">
        <f t="shared" si="39"/>
        <v>0.90470414974255942</v>
      </c>
      <c r="AG62" s="328"/>
    </row>
    <row r="63" spans="1:33" ht="15.75" customHeight="1">
      <c r="A63" s="358"/>
      <c r="B63" s="100" t="s">
        <v>211</v>
      </c>
      <c r="C63" s="371" t="s">
        <v>218</v>
      </c>
      <c r="D63" s="371"/>
      <c r="E63" s="101">
        <v>38.479999999999997</v>
      </c>
      <c r="F63" s="105">
        <v>7503</v>
      </c>
      <c r="G63" s="121">
        <f t="shared" si="40"/>
        <v>288715.44</v>
      </c>
      <c r="H63" s="62"/>
      <c r="I63" s="104">
        <v>20</v>
      </c>
      <c r="J63" s="105">
        <v>3600</v>
      </c>
      <c r="K63" s="106">
        <f t="shared" si="42"/>
        <v>180</v>
      </c>
      <c r="L63" s="107">
        <v>20</v>
      </c>
      <c r="M63" s="105">
        <f t="shared" si="41"/>
        <v>3259.4765221447597</v>
      </c>
      <c r="N63" s="106">
        <f t="shared" si="34"/>
        <v>162.97382610723798</v>
      </c>
      <c r="O63" s="123">
        <f t="shared" si="35"/>
        <v>0</v>
      </c>
      <c r="P63" s="124">
        <f t="shared" si="36"/>
        <v>-17.026173892762017</v>
      </c>
      <c r="Q63" s="125">
        <f t="shared" si="37"/>
        <v>0.905410145040211</v>
      </c>
      <c r="R63" s="323"/>
      <c r="S63" s="47">
        <v>0.52013888888888882</v>
      </c>
      <c r="T63" s="120">
        <v>0.6160416666666666</v>
      </c>
      <c r="U63" s="111">
        <v>55.049999999999969</v>
      </c>
      <c r="V63" s="112">
        <v>138.11420237007206</v>
      </c>
      <c r="W63" s="113"/>
      <c r="X63" s="116"/>
      <c r="Y63" s="12"/>
      <c r="Z63" s="198"/>
      <c r="AA63" s="332"/>
      <c r="AB63" s="333"/>
      <c r="AC63" s="12">
        <v>3</v>
      </c>
      <c r="AD63" s="198"/>
      <c r="AE63" s="199">
        <f t="shared" si="38"/>
        <v>-340.52347785524034</v>
      </c>
      <c r="AF63" s="200">
        <f t="shared" si="39"/>
        <v>0.905410145040211</v>
      </c>
      <c r="AG63" s="328"/>
    </row>
    <row r="64" spans="1:33" ht="15.75" customHeight="1">
      <c r="A64" s="358"/>
      <c r="B64" s="100" t="s">
        <v>211</v>
      </c>
      <c r="C64" s="371" t="s">
        <v>219</v>
      </c>
      <c r="D64" s="371"/>
      <c r="E64" s="101">
        <v>37.799999999999997</v>
      </c>
      <c r="F64" s="105">
        <v>6833</v>
      </c>
      <c r="G64" s="121">
        <f t="shared" si="40"/>
        <v>258287.4</v>
      </c>
      <c r="H64" s="62"/>
      <c r="I64" s="104">
        <v>21</v>
      </c>
      <c r="J64" s="105">
        <v>3600</v>
      </c>
      <c r="K64" s="106">
        <f t="shared" si="42"/>
        <v>171.42857142857142</v>
      </c>
      <c r="L64" s="107">
        <v>21</v>
      </c>
      <c r="M64" s="105">
        <f t="shared" si="41"/>
        <v>3256.9349390732141</v>
      </c>
      <c r="N64" s="106">
        <f t="shared" si="34"/>
        <v>155.09213995586734</v>
      </c>
      <c r="O64" s="123">
        <f t="shared" si="35"/>
        <v>0</v>
      </c>
      <c r="P64" s="124">
        <f t="shared" si="36"/>
        <v>-16.336431472704078</v>
      </c>
      <c r="Q64" s="125">
        <f t="shared" si="37"/>
        <v>0.90470414974255953</v>
      </c>
      <c r="R64" s="323"/>
      <c r="S64" s="47">
        <v>0.6201388888888888</v>
      </c>
      <c r="T64" s="120">
        <v>0.70754629629629617</v>
      </c>
      <c r="U64" s="111">
        <v>5.8999999999999631</v>
      </c>
      <c r="V64" s="112">
        <v>125.87908805960458</v>
      </c>
      <c r="W64" s="113"/>
      <c r="X64" s="116"/>
      <c r="Y64" s="12"/>
      <c r="Z64" s="198"/>
      <c r="AA64" s="332"/>
      <c r="AB64" s="333"/>
      <c r="AC64" s="12">
        <v>3</v>
      </c>
      <c r="AD64" s="198"/>
      <c r="AE64" s="199">
        <f t="shared" si="38"/>
        <v>-343.06506092678592</v>
      </c>
      <c r="AF64" s="200">
        <f t="shared" si="39"/>
        <v>0.90470414974255942</v>
      </c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43">AVERAGE(I56:I71)</f>
        <v>20.666666666666668</v>
      </c>
      <c r="J72" s="137">
        <f t="shared" si="43"/>
        <v>3600</v>
      </c>
      <c r="K72" s="138">
        <f t="shared" ref="K72:K74" si="44">J72/I72</f>
        <v>174.19354838709677</v>
      </c>
      <c r="L72" s="136">
        <f t="shared" ref="L72:M72" si="45">AVERAGE(L56:L71)</f>
        <v>20.666666666666668</v>
      </c>
      <c r="M72" s="137">
        <f t="shared" si="45"/>
        <v>3227.3351861700758</v>
      </c>
      <c r="N72" s="138">
        <f>M72/L72</f>
        <v>156.16137997597139</v>
      </c>
      <c r="O72" s="139">
        <f>L72-I72</f>
        <v>0</v>
      </c>
      <c r="P72" s="140">
        <f>N72-K72</f>
        <v>-18.032168411125383</v>
      </c>
      <c r="Q72" s="141">
        <f>N72/K72</f>
        <v>0.89648199615835433</v>
      </c>
      <c r="R72" s="324"/>
      <c r="S72" s="142">
        <v>0.16666666666666666</v>
      </c>
      <c r="T72" s="143">
        <v>0.70754629629629617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15</v>
      </c>
      <c r="AD72" s="191">
        <f>SUM(AD56:AD71)</f>
        <v>0</v>
      </c>
      <c r="AE72" s="168">
        <f>M72-J72</f>
        <v>-372.66481382992424</v>
      </c>
      <c r="AF72" s="141">
        <f>M72/J72</f>
        <v>0.89648199615835433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220</v>
      </c>
      <c r="D73" s="331"/>
      <c r="E73" s="101">
        <v>27.05</v>
      </c>
      <c r="F73" s="102">
        <v>1075</v>
      </c>
      <c r="G73" s="103">
        <f t="shared" ref="G73:G74" si="46">E73*F73</f>
        <v>29078.75</v>
      </c>
      <c r="H73" s="13"/>
      <c r="I73" s="104">
        <v>5</v>
      </c>
      <c r="J73" s="105">
        <v>3273</v>
      </c>
      <c r="K73" s="106">
        <f t="shared" si="44"/>
        <v>654.6</v>
      </c>
      <c r="L73" s="107">
        <v>5</v>
      </c>
      <c r="M73" s="105">
        <f>F73/V73*60</f>
        <v>2962.6237775921863</v>
      </c>
      <c r="N73" s="106">
        <f>M73/L73</f>
        <v>592.52475551843725</v>
      </c>
      <c r="O73" s="108">
        <f>L73-I73</f>
        <v>0</v>
      </c>
      <c r="P73" s="109">
        <f>N73-K73</f>
        <v>-62.075244481562777</v>
      </c>
      <c r="Q73" s="110">
        <f>N73/K73</f>
        <v>0.90517072337066484</v>
      </c>
      <c r="R73" s="322">
        <f>Q89</f>
        <v>0.9053947684252579</v>
      </c>
      <c r="S73" s="47">
        <v>0.40069444444444441</v>
      </c>
      <c r="T73" s="48">
        <v>0.41581018518518514</v>
      </c>
      <c r="U73" s="111">
        <v>5</v>
      </c>
      <c r="V73" s="112">
        <v>21.771242264321895</v>
      </c>
      <c r="W73" s="161"/>
      <c r="X73" s="162"/>
      <c r="Y73" s="12"/>
      <c r="Z73" s="198"/>
      <c r="AA73" s="325"/>
      <c r="AB73" s="326"/>
      <c r="AC73" s="12">
        <v>0</v>
      </c>
      <c r="AD73" s="198"/>
      <c r="AE73" s="115">
        <f>M73-J73</f>
        <v>-310.37622240781366</v>
      </c>
      <c r="AF73" s="156">
        <f>M73/J73</f>
        <v>0.90517072337066495</v>
      </c>
      <c r="AG73" s="327">
        <f>AF89</f>
        <v>0.9053947684252579</v>
      </c>
    </row>
    <row r="74" spans="1:33" ht="15.75" customHeight="1">
      <c r="A74" s="318"/>
      <c r="B74" s="100" t="s">
        <v>195</v>
      </c>
      <c r="C74" s="330" t="s">
        <v>221</v>
      </c>
      <c r="D74" s="331"/>
      <c r="E74" s="101">
        <v>27.05</v>
      </c>
      <c r="F74" s="102">
        <v>2187</v>
      </c>
      <c r="G74" s="121">
        <f t="shared" si="46"/>
        <v>59158.35</v>
      </c>
      <c r="H74" s="12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2964.0903765195517</v>
      </c>
      <c r="N74" s="106">
        <f>M74/L74</f>
        <v>592.81807530391029</v>
      </c>
      <c r="O74" s="108">
        <f>L74-I74</f>
        <v>0</v>
      </c>
      <c r="P74" s="109">
        <f>N74-K74</f>
        <v>-61.781924696089732</v>
      </c>
      <c r="Q74" s="110">
        <f>N74/K74</f>
        <v>0.90561881347985074</v>
      </c>
      <c r="R74" s="323"/>
      <c r="S74" s="47">
        <v>0.4194444444444444</v>
      </c>
      <c r="T74" s="120">
        <v>0.45018518518518513</v>
      </c>
      <c r="U74" s="111">
        <v>5.2333333333333254</v>
      </c>
      <c r="V74" s="112">
        <v>44.269905209192409</v>
      </c>
      <c r="W74" s="113"/>
      <c r="X74" s="116"/>
      <c r="Y74" s="12"/>
      <c r="Z74" s="198"/>
      <c r="AA74" s="332"/>
      <c r="AB74" s="333"/>
      <c r="AC74" s="12">
        <v>0</v>
      </c>
      <c r="AD74" s="198"/>
      <c r="AE74" s="117">
        <f>M74-J74</f>
        <v>-308.90962348044832</v>
      </c>
      <c r="AF74" s="110">
        <f>M74/J74</f>
        <v>0.90561881347985085</v>
      </c>
      <c r="AG74" s="328"/>
    </row>
    <row r="75" spans="1:33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16"/>
      <c r="Y75" s="12"/>
      <c r="Z75" s="198"/>
      <c r="AA75" s="332"/>
      <c r="AB75" s="333"/>
      <c r="AC75" s="12"/>
      <c r="AD75" s="198"/>
      <c r="AE75" s="117"/>
      <c r="AF75" s="110"/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</v>
      </c>
      <c r="M89" s="137">
        <f t="shared" si="49"/>
        <v>2963.357077055869</v>
      </c>
      <c r="N89" s="138">
        <f>M89/L89</f>
        <v>592.67141541117383</v>
      </c>
      <c r="O89" s="139">
        <f>L89-I89</f>
        <v>0</v>
      </c>
      <c r="P89" s="140">
        <f>N89-K89</f>
        <v>-61.928584588826197</v>
      </c>
      <c r="Q89" s="141">
        <f>N89/K89</f>
        <v>0.9053947684252579</v>
      </c>
      <c r="R89" s="324"/>
      <c r="S89" s="142">
        <v>0.25</v>
      </c>
      <c r="T89" s="143">
        <v>0.45018518518518513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0</v>
      </c>
      <c r="AD89" s="191">
        <f>SUM(AD73:AD88)</f>
        <v>0</v>
      </c>
      <c r="AE89" s="168">
        <f>M89-J89</f>
        <v>-309.64292294413099</v>
      </c>
      <c r="AF89" s="141">
        <f>M89/J89</f>
        <v>0.9053947684252579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2546</v>
      </c>
      <c r="G90" s="148">
        <f t="shared" ref="G90:G91" si="50">E90*F90</f>
        <v>39488.46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2350.3571420572393</v>
      </c>
      <c r="N90" s="152">
        <f>M90/L90</f>
        <v>391.72619034287322</v>
      </c>
      <c r="O90" s="154">
        <f>L90-I90</f>
        <v>0</v>
      </c>
      <c r="P90" s="155">
        <f>N90-K90</f>
        <v>-41.60714299046009</v>
      </c>
      <c r="Q90" s="156">
        <f>N90/K90</f>
        <v>0.90398351617586137</v>
      </c>
      <c r="R90" s="322">
        <f>Q106</f>
        <v>0.90376995853125708</v>
      </c>
      <c r="S90" s="157">
        <v>0.25</v>
      </c>
      <c r="T90" s="158">
        <v>0.2951273148148148</v>
      </c>
      <c r="U90" s="159"/>
      <c r="V90" s="160">
        <v>64.994377776260421</v>
      </c>
      <c r="W90" s="158"/>
      <c r="X90" s="169"/>
      <c r="Y90" s="12"/>
      <c r="Z90" s="198"/>
      <c r="AA90" s="325"/>
      <c r="AB90" s="326"/>
      <c r="AC90" s="12">
        <v>0</v>
      </c>
      <c r="AD90" s="198"/>
      <c r="AE90" s="115">
        <f>M90-J90</f>
        <v>-249.64285794276066</v>
      </c>
      <c r="AF90" s="156">
        <f>M90/J90</f>
        <v>0.90398351617586126</v>
      </c>
      <c r="AG90" s="327">
        <f>AF106</f>
        <v>0.90376995853125697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2695</v>
      </c>
      <c r="G91" s="103">
        <f t="shared" si="50"/>
        <v>40451.949999999997</v>
      </c>
      <c r="H91" s="26"/>
      <c r="I91" s="104">
        <v>6</v>
      </c>
      <c r="J91" s="105">
        <v>2600</v>
      </c>
      <c r="K91" s="106">
        <f t="shared" si="42"/>
        <v>433.33333333333331</v>
      </c>
      <c r="L91" s="107">
        <v>6</v>
      </c>
      <c r="M91" s="105">
        <f>F91/V91*60</f>
        <v>2349.2466423052965</v>
      </c>
      <c r="N91" s="106">
        <f>M91/L91</f>
        <v>391.54110705088277</v>
      </c>
      <c r="O91" s="108">
        <f>L91-I91</f>
        <v>0</v>
      </c>
      <c r="P91" s="109">
        <f>N91-K91</f>
        <v>-41.792226282450542</v>
      </c>
      <c r="Q91" s="110">
        <f>N91/K91</f>
        <v>0.90355640088665257</v>
      </c>
      <c r="R91" s="323"/>
      <c r="S91" s="47">
        <v>0.2986111111111111</v>
      </c>
      <c r="T91" s="48">
        <v>0.34640046296296295</v>
      </c>
      <c r="U91" s="111">
        <v>5.0166666666666782</v>
      </c>
      <c r="V91" s="112">
        <v>68.830576189022509</v>
      </c>
      <c r="W91" s="113"/>
      <c r="X91" s="13"/>
      <c r="Y91" s="12"/>
      <c r="Z91" s="198"/>
      <c r="AA91" s="332"/>
      <c r="AB91" s="333"/>
      <c r="AC91" s="12">
        <v>0</v>
      </c>
      <c r="AD91" s="198"/>
      <c r="AE91" s="117">
        <f>M91-J91</f>
        <v>-250.75335769470348</v>
      </c>
      <c r="AF91" s="110">
        <f>M91/J91</f>
        <v>0.90355640088665246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2600</v>
      </c>
      <c r="K106" s="138">
        <f t="shared" ref="K106" si="52">J106/I106</f>
        <v>433.33333333333331</v>
      </c>
      <c r="L106" s="136">
        <f t="shared" ref="L106:M106" si="53">AVERAGE(L90:L105)</f>
        <v>6</v>
      </c>
      <c r="M106" s="137">
        <f t="shared" si="53"/>
        <v>2349.8018921812682</v>
      </c>
      <c r="N106" s="138">
        <f>M106/L106</f>
        <v>391.63364869687803</v>
      </c>
      <c r="O106" s="139">
        <f>L106-I106</f>
        <v>0</v>
      </c>
      <c r="P106" s="140">
        <f>N106-K106</f>
        <v>-41.699684636455288</v>
      </c>
      <c r="Q106" s="141">
        <f>N106/K106</f>
        <v>0.90376995853125708</v>
      </c>
      <c r="R106" s="324"/>
      <c r="S106" s="142">
        <v>0.25</v>
      </c>
      <c r="T106" s="143">
        <v>0.34640046296296295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0</v>
      </c>
      <c r="AD106" s="191">
        <f>SUM(AD90:AD105)</f>
        <v>0</v>
      </c>
      <c r="AE106" s="168">
        <f>M106-J106</f>
        <v>-250.19810781873184</v>
      </c>
      <c r="AF106" s="141">
        <f>M106/J106</f>
        <v>0.90376995853125697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1124</v>
      </c>
      <c r="G107" s="148">
        <f t="shared" ref="G107:G109" si="54">E107*F107</f>
        <v>50557.52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1609.2455331561528</v>
      </c>
      <c r="N107" s="152">
        <f>M107/L107</f>
        <v>76.630739674102514</v>
      </c>
      <c r="O107" s="154">
        <f>L107-I107</f>
        <v>0</v>
      </c>
      <c r="P107" s="155">
        <f>N107-K107</f>
        <v>-9.0835460401831938</v>
      </c>
      <c r="Q107" s="156">
        <f>N107/K107</f>
        <v>0.89402529619786275</v>
      </c>
      <c r="R107" s="322">
        <f>Q123</f>
        <v>0.92537654705448602</v>
      </c>
      <c r="S107" s="157">
        <v>0.70833333333333337</v>
      </c>
      <c r="T107" s="158">
        <v>0.73743055555555559</v>
      </c>
      <c r="U107" s="159"/>
      <c r="V107" s="160">
        <v>41.907837312888148</v>
      </c>
      <c r="W107" s="158"/>
      <c r="X107" s="169"/>
      <c r="Y107" s="196"/>
      <c r="Z107" s="197"/>
      <c r="AA107" s="325"/>
      <c r="AB107" s="326"/>
      <c r="AC107" s="196">
        <v>1</v>
      </c>
      <c r="AD107" s="197"/>
      <c r="AE107" s="115">
        <f>M107-J107</f>
        <v>-190.75446684384724</v>
      </c>
      <c r="AF107" s="156">
        <f>M107/J107</f>
        <v>0.89402529619786264</v>
      </c>
      <c r="AG107" s="327">
        <f>AF123</f>
        <v>0.89400785054416443</v>
      </c>
    </row>
    <row r="108" spans="1:33" ht="15.75" customHeight="1">
      <c r="A108" s="318"/>
      <c r="B108" s="163" t="s">
        <v>187</v>
      </c>
      <c r="C108" s="330" t="s">
        <v>234</v>
      </c>
      <c r="D108" s="331"/>
      <c r="E108" s="101">
        <v>58.17</v>
      </c>
      <c r="F108" s="102">
        <v>1995</v>
      </c>
      <c r="G108" s="103">
        <f t="shared" si="54"/>
        <v>116049.15000000001</v>
      </c>
      <c r="H108" s="26"/>
      <c r="I108" s="104">
        <v>18</v>
      </c>
      <c r="J108" s="105">
        <v>2000</v>
      </c>
      <c r="K108" s="106">
        <f t="shared" ref="K108:K109" si="55">J108/I108</f>
        <v>111.11111111111111</v>
      </c>
      <c r="L108" s="107">
        <v>17</v>
      </c>
      <c r="M108" s="105">
        <f>F108/V108*60</f>
        <v>1788.0000000000002</v>
      </c>
      <c r="N108" s="106">
        <f>M108/L108</f>
        <v>105.1764705882353</v>
      </c>
      <c r="O108" s="108">
        <f>L108-I108</f>
        <v>-1</v>
      </c>
      <c r="P108" s="109">
        <f>N108-K108</f>
        <v>-5.9346405228758101</v>
      </c>
      <c r="Q108" s="110">
        <f>N108/K108</f>
        <v>0.94658823529411773</v>
      </c>
      <c r="R108" s="323"/>
      <c r="S108" s="47">
        <v>0.74097222222222225</v>
      </c>
      <c r="T108" s="48">
        <v>0.78745370370370371</v>
      </c>
      <c r="U108" s="111">
        <v>5.0999999999999979</v>
      </c>
      <c r="V108" s="112">
        <v>66.946308724832207</v>
      </c>
      <c r="W108" s="113"/>
      <c r="X108" s="116"/>
      <c r="Y108" s="12"/>
      <c r="Z108" s="198"/>
      <c r="AA108" s="332"/>
      <c r="AB108" s="333"/>
      <c r="AC108" s="12">
        <v>1</v>
      </c>
      <c r="AD108" s="198"/>
      <c r="AE108" s="117">
        <f>M108-J108</f>
        <v>-211.99999999999977</v>
      </c>
      <c r="AF108" s="110">
        <f>M108/J108</f>
        <v>0.89400000000000013</v>
      </c>
      <c r="AG108" s="328"/>
    </row>
    <row r="109" spans="1:33" ht="15.75" customHeight="1">
      <c r="A109" s="318"/>
      <c r="B109" s="163" t="s">
        <v>187</v>
      </c>
      <c r="C109" s="330" t="s">
        <v>235</v>
      </c>
      <c r="D109" s="331"/>
      <c r="E109" s="101">
        <v>50.67</v>
      </c>
      <c r="F109" s="102">
        <v>1416</v>
      </c>
      <c r="G109" s="103">
        <f t="shared" si="54"/>
        <v>71748.72</v>
      </c>
      <c r="H109" s="26"/>
      <c r="I109" s="104">
        <v>20</v>
      </c>
      <c r="J109" s="105">
        <v>2000</v>
      </c>
      <c r="K109" s="106">
        <f t="shared" si="55"/>
        <v>100</v>
      </c>
      <c r="L109" s="107">
        <v>19</v>
      </c>
      <c r="M109" s="105">
        <f>F109/V109*60</f>
        <v>1788</v>
      </c>
      <c r="N109" s="106">
        <f>M109/L109</f>
        <v>94.10526315789474</v>
      </c>
      <c r="O109" s="108">
        <f>L109-I109</f>
        <v>-1</v>
      </c>
      <c r="P109" s="109">
        <f>N109-K109</f>
        <v>-5.8947368421052602</v>
      </c>
      <c r="Q109" s="110">
        <f>N109/K109</f>
        <v>0.94105263157894736</v>
      </c>
      <c r="R109" s="323"/>
      <c r="S109" s="47">
        <v>0.79097222222222219</v>
      </c>
      <c r="T109" s="48">
        <v>0.82396990740740739</v>
      </c>
      <c r="U109" s="111">
        <v>5.066666666666606</v>
      </c>
      <c r="V109" s="112">
        <v>47.516778523489933</v>
      </c>
      <c r="W109" s="113"/>
      <c r="X109" s="116"/>
      <c r="Y109" s="12"/>
      <c r="Z109" s="198"/>
      <c r="AA109" s="332"/>
      <c r="AB109" s="333"/>
      <c r="AC109" s="12">
        <v>1</v>
      </c>
      <c r="AD109" s="198"/>
      <c r="AE109" s="117">
        <f>M109-J109</f>
        <v>-212</v>
      </c>
      <c r="AF109" s="110">
        <f>M109/J109</f>
        <v>0.89400000000000002</v>
      </c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56">AVERAGE(I107:I122)</f>
        <v>19.666666666666668</v>
      </c>
      <c r="J123" s="137">
        <f t="shared" si="56"/>
        <v>1933.3333333333333</v>
      </c>
      <c r="K123" s="138">
        <f t="shared" ref="K123" si="57">J123/I123</f>
        <v>98.305084745762699</v>
      </c>
      <c r="L123" s="136">
        <f t="shared" ref="L123:M123" si="58">AVERAGE(L107:L122)</f>
        <v>19</v>
      </c>
      <c r="M123" s="137">
        <f t="shared" si="58"/>
        <v>1728.4151777187178</v>
      </c>
      <c r="N123" s="138">
        <f>M123/L123</f>
        <v>90.96921987993251</v>
      </c>
      <c r="O123" s="139">
        <f>L123-I123</f>
        <v>-0.66666666666666785</v>
      </c>
      <c r="P123" s="140">
        <f>N123-K123</f>
        <v>-7.3358648658301888</v>
      </c>
      <c r="Q123" s="141">
        <f>N123/K123</f>
        <v>0.92537654705448602</v>
      </c>
      <c r="R123" s="324"/>
      <c r="S123" s="142">
        <v>0.70833333333333337</v>
      </c>
      <c r="T123" s="143">
        <v>0.82396990740740739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4"/>
      <c r="AB123" s="355"/>
      <c r="AC123" s="179">
        <f t="shared" ref="AC123" si="60">SUM(AC107:AC122)</f>
        <v>3</v>
      </c>
      <c r="AD123" s="180">
        <f t="shared" ref="AD123" si="61">SUM(AD107:AD122)</f>
        <v>0</v>
      </c>
      <c r="AE123" s="168">
        <f>M123-J123</f>
        <v>-204.91815561461544</v>
      </c>
      <c r="AF123" s="141">
        <f>M123/J123</f>
        <v>0.89400785054416443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229</v>
      </c>
      <c r="D124" s="321"/>
      <c r="E124" s="147">
        <v>56.87</v>
      </c>
      <c r="F124" s="159">
        <v>1482</v>
      </c>
      <c r="G124" s="148">
        <f t="shared" ref="G124:G125" si="62">E124*F124</f>
        <v>84281.34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1791.7607611406547</v>
      </c>
      <c r="N124" s="152">
        <f>M124/L124</f>
        <v>77.902641788724125</v>
      </c>
      <c r="O124" s="154">
        <f>L124-I124</f>
        <v>0</v>
      </c>
      <c r="P124" s="155">
        <f>N124-K124</f>
        <v>-9.0538799504063121</v>
      </c>
      <c r="Q124" s="156">
        <f>N124/K124</f>
        <v>0.89588038057032737</v>
      </c>
      <c r="R124" s="322">
        <f>Q140</f>
        <v>0.89575810673753509</v>
      </c>
      <c r="S124" s="157">
        <v>0.70833333333333337</v>
      </c>
      <c r="T124" s="158">
        <v>0.74278935185185191</v>
      </c>
      <c r="U124" s="159"/>
      <c r="V124" s="160">
        <v>49.627161130257448</v>
      </c>
      <c r="W124" s="97"/>
      <c r="X124" s="98"/>
      <c r="Y124" s="196"/>
      <c r="Z124" s="197"/>
      <c r="AA124" s="325"/>
      <c r="AB124" s="326"/>
      <c r="AC124" s="196">
        <v>1</v>
      </c>
      <c r="AD124" s="197"/>
      <c r="AE124" s="115">
        <f>M124-J124</f>
        <v>-208.23923885934528</v>
      </c>
      <c r="AF124" s="156">
        <f>M124/J124</f>
        <v>0.89588038057032737</v>
      </c>
      <c r="AG124" s="376">
        <f>AF140</f>
        <v>0.8957581067375352</v>
      </c>
    </row>
    <row r="125" spans="1:33" ht="15.75" customHeight="1">
      <c r="A125" s="357"/>
      <c r="B125" s="163" t="s">
        <v>187</v>
      </c>
      <c r="C125" s="330" t="s">
        <v>230</v>
      </c>
      <c r="D125" s="331"/>
      <c r="E125" s="101">
        <v>56.79</v>
      </c>
      <c r="F125" s="111">
        <v>2063</v>
      </c>
      <c r="G125" s="103">
        <f t="shared" si="62"/>
        <v>117157.77</v>
      </c>
      <c r="H125" s="26"/>
      <c r="I125" s="104">
        <v>23</v>
      </c>
      <c r="J125" s="105">
        <v>2000</v>
      </c>
      <c r="K125" s="106">
        <f t="shared" ref="K125" si="63">J125/I125</f>
        <v>86.956521739130437</v>
      </c>
      <c r="L125" s="107">
        <v>23</v>
      </c>
      <c r="M125" s="105">
        <f>F125/V125*60</f>
        <v>1791.2716658094862</v>
      </c>
      <c r="N125" s="106">
        <f>M125/L125</f>
        <v>77.881376774325489</v>
      </c>
      <c r="O125" s="108">
        <f>L125-I125</f>
        <v>0</v>
      </c>
      <c r="P125" s="109">
        <f>N125-K125</f>
        <v>-9.0751449648049487</v>
      </c>
      <c r="Q125" s="110">
        <f>N125/K125</f>
        <v>0.89563583290474313</v>
      </c>
      <c r="R125" s="323"/>
      <c r="S125" s="47">
        <v>0.74583333333333335</v>
      </c>
      <c r="T125" s="48">
        <v>0.79381944444444441</v>
      </c>
      <c r="U125" s="111">
        <v>5</v>
      </c>
      <c r="V125" s="112">
        <v>69.101746185474937</v>
      </c>
      <c r="W125" s="113"/>
      <c r="X125" s="116"/>
      <c r="Y125" s="12"/>
      <c r="Z125" s="198"/>
      <c r="AA125" s="332"/>
      <c r="AB125" s="333"/>
      <c r="AC125" s="12">
        <v>1</v>
      </c>
      <c r="AD125" s="198"/>
      <c r="AE125" s="117">
        <f>M125-J125</f>
        <v>-208.72833419051381</v>
      </c>
      <c r="AF125" s="110">
        <f>M125/J125</f>
        <v>0.89563583290474313</v>
      </c>
      <c r="AG125" s="369"/>
    </row>
    <row r="126" spans="1:33" ht="15.75" customHeight="1">
      <c r="A126" s="357"/>
      <c r="B126" s="163"/>
      <c r="C126" s="330"/>
      <c r="D126" s="331"/>
      <c r="E126" s="101"/>
      <c r="F126" s="111"/>
      <c r="G126" s="103"/>
      <c r="H126" s="26"/>
      <c r="I126" s="104"/>
      <c r="J126" s="105"/>
      <c r="K126" s="106"/>
      <c r="L126" s="107"/>
      <c r="M126" s="105"/>
      <c r="N126" s="106"/>
      <c r="O126" s="108"/>
      <c r="P126" s="109"/>
      <c r="Q126" s="110"/>
      <c r="R126" s="323"/>
      <c r="S126" s="47"/>
      <c r="T126" s="48"/>
      <c r="U126" s="111"/>
      <c r="V126" s="112"/>
      <c r="W126" s="113"/>
      <c r="X126" s="116"/>
      <c r="Y126" s="12"/>
      <c r="Z126" s="198"/>
      <c r="AA126" s="332"/>
      <c r="AB126" s="333"/>
      <c r="AC126" s="12"/>
      <c r="AD126" s="198"/>
      <c r="AE126" s="117"/>
      <c r="AF126" s="110"/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4">AVERAGE(I124:I139)</f>
        <v>23</v>
      </c>
      <c r="J140" s="137">
        <f t="shared" si="64"/>
        <v>2000</v>
      </c>
      <c r="K140" s="138">
        <f t="shared" ref="K140" si="65">J140/I140</f>
        <v>86.956521739130437</v>
      </c>
      <c r="L140" s="136">
        <f t="shared" ref="L140:M140" si="66">AVERAGE(L124:L139)</f>
        <v>23</v>
      </c>
      <c r="M140" s="137">
        <f t="shared" si="66"/>
        <v>1791.5162134750703</v>
      </c>
      <c r="N140" s="138">
        <f>M140/L140</f>
        <v>77.892009281524793</v>
      </c>
      <c r="O140" s="139">
        <f>L140-I140</f>
        <v>0</v>
      </c>
      <c r="P140" s="140">
        <f>N140-K140</f>
        <v>-9.0645124576056446</v>
      </c>
      <c r="Q140" s="141">
        <f>N140/K140</f>
        <v>0.89575810673753509</v>
      </c>
      <c r="R140" s="324"/>
      <c r="S140" s="142">
        <v>0.70833333333333337</v>
      </c>
      <c r="T140" s="143">
        <v>0.79381944444444441</v>
      </c>
      <c r="U140" s="144"/>
      <c r="V140" s="166"/>
      <c r="W140" s="187"/>
      <c r="X140" s="188"/>
      <c r="Y140" s="179">
        <f t="shared" ref="Y140:Z140" si="67">SUM(Y124:Y139)</f>
        <v>0</v>
      </c>
      <c r="Z140" s="180">
        <f t="shared" si="67"/>
        <v>0</v>
      </c>
      <c r="AA140" s="354"/>
      <c r="AB140" s="355"/>
      <c r="AC140" s="179">
        <f t="shared" ref="AC140" si="68">SUM(AC124:AC139)</f>
        <v>2</v>
      </c>
      <c r="AD140" s="180">
        <f t="shared" ref="AD140" si="69">SUM(AD124:AD139)</f>
        <v>0</v>
      </c>
      <c r="AE140" s="168">
        <f>M140-J140</f>
        <v>-208.48378652492966</v>
      </c>
      <c r="AF140" s="141">
        <f>M140/J140</f>
        <v>0.8957581067375352</v>
      </c>
      <c r="AG140" s="370"/>
    </row>
    <row r="141" spans="1:33" ht="15.75" customHeight="1">
      <c r="A141" s="317" t="s">
        <v>232</v>
      </c>
      <c r="B141" s="146" t="s">
        <v>187</v>
      </c>
      <c r="C141" s="320" t="s">
        <v>231</v>
      </c>
      <c r="D141" s="321"/>
      <c r="E141" s="147">
        <v>47.6</v>
      </c>
      <c r="F141" s="97">
        <v>1851</v>
      </c>
      <c r="G141" s="148">
        <f t="shared" ref="G141:G142" si="70">E141*F141</f>
        <v>88107.6</v>
      </c>
      <c r="H141" s="149"/>
      <c r="I141" s="150">
        <v>23</v>
      </c>
      <c r="J141" s="151">
        <v>2000</v>
      </c>
      <c r="K141" s="152">
        <f>J141/I141</f>
        <v>86.956521739130437</v>
      </c>
      <c r="L141" s="153">
        <v>23</v>
      </c>
      <c r="M141" s="151">
        <f>F141/V141*60</f>
        <v>1793.8183508143704</v>
      </c>
      <c r="N141" s="152">
        <f>M141/L141</f>
        <v>77.99210220932045</v>
      </c>
      <c r="O141" s="154">
        <f>L141-I141</f>
        <v>0</v>
      </c>
      <c r="P141" s="155">
        <f>N141-K141</f>
        <v>-8.9644195298099874</v>
      </c>
      <c r="Q141" s="156">
        <f>N141/K141</f>
        <v>0.89690917540718518</v>
      </c>
      <c r="R141" s="322">
        <f>Q157</f>
        <v>0.89603301603455254</v>
      </c>
      <c r="S141" s="157">
        <v>0.70833333333333337</v>
      </c>
      <c r="T141" s="158">
        <v>0.75131944444444443</v>
      </c>
      <c r="U141" s="159"/>
      <c r="V141" s="160">
        <v>61.912623398896656</v>
      </c>
      <c r="W141" s="158"/>
      <c r="X141" s="169"/>
      <c r="Y141" s="196"/>
      <c r="Z141" s="197"/>
      <c r="AA141" s="325"/>
      <c r="AB141" s="326"/>
      <c r="AC141" s="196">
        <v>1</v>
      </c>
      <c r="AD141" s="197"/>
      <c r="AE141" s="115">
        <f>M141-J141</f>
        <v>-206.18164918562957</v>
      </c>
      <c r="AF141" s="156">
        <f>M141/J141</f>
        <v>0.89690917540718518</v>
      </c>
      <c r="AG141" s="327">
        <f>AF157</f>
        <v>0.89603301603455254</v>
      </c>
    </row>
    <row r="142" spans="1:33" ht="15.75" customHeight="1">
      <c r="A142" s="318"/>
      <c r="B142" s="163" t="s">
        <v>187</v>
      </c>
      <c r="C142" s="330" t="s">
        <v>233</v>
      </c>
      <c r="D142" s="331"/>
      <c r="E142" s="101">
        <v>52.21</v>
      </c>
      <c r="F142" s="102">
        <v>2403</v>
      </c>
      <c r="G142" s="103">
        <f t="shared" si="70"/>
        <v>125460.63</v>
      </c>
      <c r="H142" s="26"/>
      <c r="I142" s="104">
        <v>18</v>
      </c>
      <c r="J142" s="105">
        <v>2000</v>
      </c>
      <c r="K142" s="106">
        <f t="shared" ref="K142" si="71">J142/I142</f>
        <v>111.11111111111111</v>
      </c>
      <c r="L142" s="107">
        <v>18</v>
      </c>
      <c r="M142" s="105">
        <f>F142/V142*60</f>
        <v>1790.3137133238399</v>
      </c>
      <c r="N142" s="106">
        <f>M142/L142</f>
        <v>99.46187296243555</v>
      </c>
      <c r="O142" s="108">
        <f>L142-I142</f>
        <v>0</v>
      </c>
      <c r="P142" s="109">
        <f>N142-K142</f>
        <v>-11.649238148675565</v>
      </c>
      <c r="Q142" s="110">
        <f>N142/K142</f>
        <v>0.89515685666191991</v>
      </c>
      <c r="R142" s="323"/>
      <c r="S142" s="47">
        <v>0.75416666666666665</v>
      </c>
      <c r="T142" s="48">
        <v>0.81009259259259259</v>
      </c>
      <c r="U142" s="111">
        <v>5</v>
      </c>
      <c r="V142" s="112">
        <v>80.533371848177353</v>
      </c>
      <c r="W142" s="113"/>
      <c r="X142" s="116"/>
      <c r="Y142" s="12"/>
      <c r="Z142" s="198"/>
      <c r="AA142" s="332"/>
      <c r="AB142" s="333"/>
      <c r="AC142" s="12">
        <v>2</v>
      </c>
      <c r="AD142" s="198"/>
      <c r="AE142" s="117">
        <f>M142-J142</f>
        <v>-209.68628667616008</v>
      </c>
      <c r="AF142" s="110">
        <f>M142/J142</f>
        <v>0.89515685666191991</v>
      </c>
      <c r="AG142" s="328"/>
    </row>
    <row r="143" spans="1:33" ht="15.75" customHeight="1">
      <c r="A143" s="318"/>
      <c r="B143" s="163"/>
      <c r="C143" s="330"/>
      <c r="D143" s="331"/>
      <c r="E143" s="101"/>
      <c r="F143" s="102"/>
      <c r="G143" s="103"/>
      <c r="H143" s="26"/>
      <c r="I143" s="104"/>
      <c r="J143" s="105"/>
      <c r="K143" s="106"/>
      <c r="L143" s="107"/>
      <c r="M143" s="105"/>
      <c r="N143" s="106"/>
      <c r="O143" s="108"/>
      <c r="P143" s="109"/>
      <c r="Q143" s="110"/>
      <c r="R143" s="323"/>
      <c r="S143" s="47"/>
      <c r="T143" s="48"/>
      <c r="U143" s="111"/>
      <c r="V143" s="112"/>
      <c r="W143" s="113"/>
      <c r="X143" s="116"/>
      <c r="Y143" s="12"/>
      <c r="Z143" s="198"/>
      <c r="AA143" s="332"/>
      <c r="AB143" s="333"/>
      <c r="AC143" s="12"/>
      <c r="AD143" s="198"/>
      <c r="AE143" s="117"/>
      <c r="AF143" s="110"/>
      <c r="AG143" s="328"/>
    </row>
    <row r="144" spans="1:33" ht="15.75" customHeight="1">
      <c r="A144" s="318"/>
      <c r="B144" s="163"/>
      <c r="C144" s="330"/>
      <c r="D144" s="331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23"/>
      <c r="S144" s="47"/>
      <c r="T144" s="48"/>
      <c r="U144" s="111"/>
      <c r="V144" s="112"/>
      <c r="W144" s="113"/>
      <c r="X144" s="116"/>
      <c r="Y144" s="12"/>
      <c r="Z144" s="198"/>
      <c r="AA144" s="332"/>
      <c r="AB144" s="333"/>
      <c r="AC144" s="12"/>
      <c r="AD144" s="198"/>
      <c r="AE144" s="117"/>
      <c r="AF144" s="110"/>
      <c r="AG144" s="328"/>
    </row>
    <row r="145" spans="1:33" ht="15.75" customHeight="1">
      <c r="A145" s="318"/>
      <c r="B145" s="163"/>
      <c r="C145" s="330"/>
      <c r="D145" s="331"/>
      <c r="E145" s="101"/>
      <c r="F145" s="102"/>
      <c r="G145" s="103"/>
      <c r="H145" s="13"/>
      <c r="I145" s="104"/>
      <c r="J145" s="105"/>
      <c r="K145" s="106"/>
      <c r="L145" s="107"/>
      <c r="M145" s="105"/>
      <c r="N145" s="106"/>
      <c r="O145" s="108"/>
      <c r="P145" s="109"/>
      <c r="Q145" s="110"/>
      <c r="R145" s="323"/>
      <c r="S145" s="47"/>
      <c r="T145" s="48"/>
      <c r="U145" s="111"/>
      <c r="V145" s="112"/>
      <c r="W145" s="113"/>
      <c r="X145" s="116"/>
      <c r="Y145" s="12"/>
      <c r="Z145" s="198"/>
      <c r="AA145" s="332"/>
      <c r="AB145" s="333"/>
      <c r="AC145" s="12"/>
      <c r="AD145" s="198"/>
      <c r="AE145" s="117"/>
      <c r="AF145" s="110"/>
      <c r="AG145" s="328"/>
    </row>
    <row r="146" spans="1:33" ht="15.75" customHeight="1">
      <c r="A146" s="318"/>
      <c r="B146" s="163"/>
      <c r="C146" s="330"/>
      <c r="D146" s="331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23"/>
      <c r="S146" s="47"/>
      <c r="T146" s="120"/>
      <c r="U146" s="111"/>
      <c r="V146" s="112"/>
      <c r="W146" s="113"/>
      <c r="X146" s="116"/>
      <c r="Y146" s="12"/>
      <c r="Z146" s="198"/>
      <c r="AA146" s="332"/>
      <c r="AB146" s="333"/>
      <c r="AC146" s="12"/>
      <c r="AD146" s="198"/>
      <c r="AE146" s="117"/>
      <c r="AF146" s="110"/>
      <c r="AG146" s="328"/>
    </row>
    <row r="147" spans="1:33" ht="15.75" customHeight="1">
      <c r="A147" s="318"/>
      <c r="B147" s="163"/>
      <c r="C147" s="330"/>
      <c r="D147" s="331"/>
      <c r="E147" s="101"/>
      <c r="F147" s="102"/>
      <c r="G147" s="121"/>
      <c r="H147" s="62"/>
      <c r="I147" s="104"/>
      <c r="J147" s="105"/>
      <c r="K147" s="106"/>
      <c r="L147" s="107"/>
      <c r="M147" s="105"/>
      <c r="N147" s="106"/>
      <c r="O147" s="123"/>
      <c r="P147" s="124"/>
      <c r="Q147" s="125"/>
      <c r="R147" s="323"/>
      <c r="S147" s="119"/>
      <c r="T147" s="120"/>
      <c r="U147" s="111"/>
      <c r="V147" s="112"/>
      <c r="W147" s="120"/>
      <c r="X147" s="189"/>
      <c r="Y147" s="12"/>
      <c r="Z147" s="198"/>
      <c r="AA147" s="332"/>
      <c r="AB147" s="333"/>
      <c r="AC147" s="12"/>
      <c r="AD147" s="198"/>
      <c r="AE147" s="117"/>
      <c r="AF147" s="110"/>
      <c r="AG147" s="328"/>
    </row>
    <row r="148" spans="1:33" ht="15.75" customHeight="1">
      <c r="A148" s="318"/>
      <c r="B148" s="163"/>
      <c r="C148" s="330"/>
      <c r="D148" s="331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23"/>
      <c r="S148" s="119"/>
      <c r="T148" s="120"/>
      <c r="U148" s="111"/>
      <c r="V148" s="112"/>
      <c r="W148" s="120"/>
      <c r="X148" s="189"/>
      <c r="Y148" s="12"/>
      <c r="Z148" s="198"/>
      <c r="AA148" s="332"/>
      <c r="AB148" s="333"/>
      <c r="AC148" s="12"/>
      <c r="AD148" s="198"/>
      <c r="AE148" s="117"/>
      <c r="AF148" s="110"/>
      <c r="AG148" s="328"/>
    </row>
    <row r="149" spans="1:33" ht="15.75" customHeight="1">
      <c r="A149" s="318"/>
      <c r="B149" s="163"/>
      <c r="C149" s="330"/>
      <c r="D149" s="331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23"/>
      <c r="S149" s="119"/>
      <c r="T149" s="120"/>
      <c r="U149" s="111"/>
      <c r="V149" s="112"/>
      <c r="W149" s="120"/>
      <c r="X149" s="189"/>
      <c r="Y149" s="12"/>
      <c r="Z149" s="198"/>
      <c r="AA149" s="332"/>
      <c r="AB149" s="333"/>
      <c r="AC149" s="12"/>
      <c r="AD149" s="198"/>
      <c r="AE149" s="117"/>
      <c r="AF149" s="110"/>
      <c r="AG149" s="328"/>
    </row>
    <row r="150" spans="1:33" ht="15.75" customHeight="1">
      <c r="A150" s="318"/>
      <c r="B150" s="163"/>
      <c r="C150" s="330"/>
      <c r="D150" s="331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23"/>
      <c r="S150" s="119"/>
      <c r="T150" s="120"/>
      <c r="U150" s="111"/>
      <c r="V150" s="112"/>
      <c r="W150" s="120"/>
      <c r="X150" s="189"/>
      <c r="Y150" s="12"/>
      <c r="Z150" s="198"/>
      <c r="AA150" s="332"/>
      <c r="AB150" s="333"/>
      <c r="AC150" s="12"/>
      <c r="AD150" s="198"/>
      <c r="AE150" s="117"/>
      <c r="AF150" s="110"/>
      <c r="AG150" s="328"/>
    </row>
    <row r="151" spans="1:33" ht="15.75" customHeight="1">
      <c r="A151" s="318"/>
      <c r="B151" s="163"/>
      <c r="C151" s="330"/>
      <c r="D151" s="331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23"/>
      <c r="S151" s="119"/>
      <c r="T151" s="120"/>
      <c r="U151" s="111"/>
      <c r="V151" s="112"/>
      <c r="W151" s="120"/>
      <c r="X151" s="189"/>
      <c r="Y151" s="12"/>
      <c r="Z151" s="198"/>
      <c r="AA151" s="332"/>
      <c r="AB151" s="333"/>
      <c r="AC151" s="12"/>
      <c r="AD151" s="198"/>
      <c r="AE151" s="117"/>
      <c r="AF151" s="110"/>
      <c r="AG151" s="328"/>
    </row>
    <row r="152" spans="1:33" ht="15.75" customHeight="1">
      <c r="A152" s="318"/>
      <c r="B152" s="163"/>
      <c r="C152" s="330"/>
      <c r="D152" s="33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23"/>
      <c r="S152" s="119"/>
      <c r="T152" s="120"/>
      <c r="U152" s="111"/>
      <c r="V152" s="112"/>
      <c r="W152" s="120"/>
      <c r="X152" s="189"/>
      <c r="Y152" s="12"/>
      <c r="Z152" s="198"/>
      <c r="AA152" s="332"/>
      <c r="AB152" s="333"/>
      <c r="AC152" s="12"/>
      <c r="AD152" s="198"/>
      <c r="AE152" s="117"/>
      <c r="AF152" s="110"/>
      <c r="AG152" s="328"/>
    </row>
    <row r="153" spans="1:33" ht="15.75" customHeight="1">
      <c r="A153" s="318"/>
      <c r="B153" s="163"/>
      <c r="C153" s="330"/>
      <c r="D153" s="33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23"/>
      <c r="S153" s="119"/>
      <c r="T153" s="120"/>
      <c r="U153" s="111"/>
      <c r="V153" s="112"/>
      <c r="W153" s="120"/>
      <c r="X153" s="189"/>
      <c r="Y153" s="12"/>
      <c r="Z153" s="198"/>
      <c r="AA153" s="332"/>
      <c r="AB153" s="333"/>
      <c r="AC153" s="12"/>
      <c r="AD153" s="198"/>
      <c r="AE153" s="117"/>
      <c r="AF153" s="110"/>
      <c r="AG153" s="328"/>
    </row>
    <row r="154" spans="1:33" ht="15.75" customHeight="1">
      <c r="A154" s="318"/>
      <c r="B154" s="163"/>
      <c r="C154" s="330"/>
      <c r="D154" s="33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23"/>
      <c r="S154" s="119"/>
      <c r="T154" s="120"/>
      <c r="U154" s="111"/>
      <c r="V154" s="112"/>
      <c r="W154" s="120"/>
      <c r="X154" s="189"/>
      <c r="Y154" s="12"/>
      <c r="Z154" s="198"/>
      <c r="AA154" s="332"/>
      <c r="AB154" s="333"/>
      <c r="AC154" s="12"/>
      <c r="AD154" s="198"/>
      <c r="AE154" s="117"/>
      <c r="AF154" s="110"/>
      <c r="AG154" s="328"/>
    </row>
    <row r="155" spans="1:33" ht="15.75" customHeight="1">
      <c r="A155" s="318"/>
      <c r="B155" s="163"/>
      <c r="C155" s="330"/>
      <c r="D155" s="331"/>
      <c r="E155" s="101"/>
      <c r="F155" s="128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23"/>
      <c r="S155" s="119"/>
      <c r="T155" s="120"/>
      <c r="U155" s="111"/>
      <c r="V155" s="112"/>
      <c r="W155" s="120"/>
      <c r="X155" s="189"/>
      <c r="Y155" s="12"/>
      <c r="Z155" s="198"/>
      <c r="AA155" s="332"/>
      <c r="AB155" s="333"/>
      <c r="AC155" s="12"/>
      <c r="AD155" s="198"/>
      <c r="AE155" s="117"/>
      <c r="AF155" s="110"/>
      <c r="AG155" s="328"/>
    </row>
    <row r="156" spans="1:33" ht="15.75" customHeight="1">
      <c r="A156" s="318"/>
      <c r="B156" s="163"/>
      <c r="C156" s="330"/>
      <c r="D156" s="331"/>
      <c r="E156" s="164"/>
      <c r="F156" s="128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23"/>
      <c r="S156" s="119"/>
      <c r="T156" s="120"/>
      <c r="U156" s="130"/>
      <c r="V156" s="131"/>
      <c r="W156" s="126"/>
      <c r="X156" s="127"/>
      <c r="Y156" s="12"/>
      <c r="Z156" s="198"/>
      <c r="AA156" s="332"/>
      <c r="AB156" s="333"/>
      <c r="AC156" s="12"/>
      <c r="AD156" s="198"/>
      <c r="AE156" s="165"/>
      <c r="AF156" s="125"/>
      <c r="AG156" s="328"/>
    </row>
    <row r="157" spans="1:33" ht="15.75" customHeight="1" thickBot="1">
      <c r="A157" s="319"/>
      <c r="B157" s="133" t="s">
        <v>122</v>
      </c>
      <c r="C157" s="353"/>
      <c r="D157" s="353"/>
      <c r="E157" s="134"/>
      <c r="F157" s="167"/>
      <c r="G157" s="135"/>
      <c r="H157" s="69"/>
      <c r="I157" s="136">
        <f t="shared" ref="I157:J157" si="72">AVERAGE(I141:I156)</f>
        <v>20.5</v>
      </c>
      <c r="J157" s="137">
        <f t="shared" si="72"/>
        <v>2000</v>
      </c>
      <c r="K157" s="138">
        <f t="shared" ref="K157" si="73">J157/I157</f>
        <v>97.560975609756099</v>
      </c>
      <c r="L157" s="136">
        <f t="shared" ref="L157:M157" si="74">AVERAGE(L141:L156)</f>
        <v>20.5</v>
      </c>
      <c r="M157" s="137">
        <f t="shared" si="74"/>
        <v>1792.0660320691052</v>
      </c>
      <c r="N157" s="138">
        <f>M157/L157</f>
        <v>87.417855222883176</v>
      </c>
      <c r="O157" s="139">
        <f>L157-I157</f>
        <v>0</v>
      </c>
      <c r="P157" s="140">
        <f>N157-K157</f>
        <v>-10.143120386872923</v>
      </c>
      <c r="Q157" s="141">
        <f>N157/K157</f>
        <v>0.89603301603455254</v>
      </c>
      <c r="R157" s="324"/>
      <c r="S157" s="142">
        <v>0.70833333333333337</v>
      </c>
      <c r="T157" s="143">
        <v>0.81009259259259259</v>
      </c>
      <c r="U157" s="144"/>
      <c r="V157" s="166"/>
      <c r="W157" s="167"/>
      <c r="X157" s="138"/>
      <c r="Y157" s="179">
        <f t="shared" ref="Y157:Z157" si="75">SUM(Y141:Y156)</f>
        <v>0</v>
      </c>
      <c r="Z157" s="180">
        <f t="shared" si="75"/>
        <v>0</v>
      </c>
      <c r="AA157" s="354"/>
      <c r="AB157" s="355"/>
      <c r="AC157" s="179">
        <f t="shared" ref="AC157" si="76">SUM(AC141:AC156)</f>
        <v>3</v>
      </c>
      <c r="AD157" s="180">
        <f t="shared" ref="AD157" si="77">SUM(AD141:AD156)</f>
        <v>0</v>
      </c>
      <c r="AE157" s="168">
        <f>M157-J157</f>
        <v>-207.93396793089482</v>
      </c>
      <c r="AF157" s="141">
        <f>M157/J157</f>
        <v>0.89603301603455254</v>
      </c>
      <c r="AG157" s="329"/>
    </row>
    <row r="159" spans="1:33">
      <c r="AA159" s="360" t="s">
        <v>163</v>
      </c>
      <c r="AB159" s="360"/>
    </row>
    <row r="160" spans="1:33">
      <c r="AA160" s="360" t="s">
        <v>164</v>
      </c>
      <c r="AB160" s="360"/>
    </row>
    <row r="161" spans="27:28">
      <c r="AA161" s="360" t="s">
        <v>165</v>
      </c>
      <c r="AB161" s="360"/>
    </row>
    <row r="162" spans="27:28">
      <c r="AA162" s="360" t="s">
        <v>166</v>
      </c>
      <c r="AB162" s="360"/>
    </row>
    <row r="163" spans="27:28">
      <c r="AA163" s="360" t="s">
        <v>167</v>
      </c>
      <c r="AB163" s="360"/>
    </row>
    <row r="164" spans="27:28">
      <c r="AA164" s="360" t="s">
        <v>168</v>
      </c>
      <c r="AB164" s="360"/>
    </row>
    <row r="165" spans="27:28">
      <c r="AA165" s="360" t="s">
        <v>169</v>
      </c>
      <c r="AB165" s="360"/>
    </row>
    <row r="166" spans="27:28">
      <c r="AA166" s="360" t="s">
        <v>170</v>
      </c>
      <c r="AB166" s="360"/>
    </row>
    <row r="167" spans="27:28">
      <c r="AA167" s="360" t="s">
        <v>171</v>
      </c>
      <c r="AB167" s="360"/>
    </row>
    <row r="168" spans="27:28">
      <c r="AA168" s="360" t="s">
        <v>172</v>
      </c>
      <c r="AB168" s="360"/>
    </row>
    <row r="169" spans="27:28">
      <c r="AA169" s="360" t="s">
        <v>173</v>
      </c>
      <c r="AB169" s="360"/>
    </row>
    <row r="170" spans="27:28">
      <c r="AA170" s="360" t="s">
        <v>174</v>
      </c>
      <c r="AB170" s="360"/>
    </row>
    <row r="171" spans="27:28">
      <c r="AA171" s="360" t="s">
        <v>175</v>
      </c>
      <c r="AB171" s="360"/>
    </row>
  </sheetData>
  <mergeCells count="380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R124:R140"/>
    <mergeCell ref="AA124:AB124"/>
    <mergeCell ref="C137:D137"/>
    <mergeCell ref="AA137:AB137"/>
    <mergeCell ref="C138:D138"/>
    <mergeCell ref="AA138:AB138"/>
    <mergeCell ref="C139:D139"/>
    <mergeCell ref="AA139:AB139"/>
    <mergeCell ref="C134:D134"/>
    <mergeCell ref="AA134:AB134"/>
    <mergeCell ref="C135:D135"/>
    <mergeCell ref="AA135:AB135"/>
    <mergeCell ref="C136:D136"/>
    <mergeCell ref="AA136:AB136"/>
    <mergeCell ref="C140:D140"/>
    <mergeCell ref="AA140:AB140"/>
    <mergeCell ref="A141:A157"/>
    <mergeCell ref="C141:D141"/>
    <mergeCell ref="R141:R157"/>
    <mergeCell ref="AA141:AB141"/>
    <mergeCell ref="AA146:AB146"/>
    <mergeCell ref="C147:D147"/>
    <mergeCell ref="AA147:AB147"/>
    <mergeCell ref="C148:D148"/>
    <mergeCell ref="A124:A140"/>
    <mergeCell ref="C124:D124"/>
    <mergeCell ref="AA148:AB148"/>
    <mergeCell ref="C149:D149"/>
    <mergeCell ref="AA149:AB149"/>
    <mergeCell ref="C150:D150"/>
    <mergeCell ref="AA150:AB150"/>
    <mergeCell ref="C151:D151"/>
    <mergeCell ref="AA151:AB151"/>
    <mergeCell ref="AG141:AG157"/>
    <mergeCell ref="C142:D142"/>
    <mergeCell ref="AA142:AB142"/>
    <mergeCell ref="C143:D143"/>
    <mergeCell ref="AA143:AB143"/>
    <mergeCell ref="C144:D144"/>
    <mergeCell ref="AA144:AB144"/>
    <mergeCell ref="C145:D145"/>
    <mergeCell ref="AA145:AB145"/>
    <mergeCell ref="C146:D146"/>
    <mergeCell ref="C155:D155"/>
    <mergeCell ref="AA155:AB155"/>
    <mergeCell ref="C156:D156"/>
    <mergeCell ref="AA156:AB156"/>
    <mergeCell ref="C157:D157"/>
    <mergeCell ref="AA157:AB157"/>
    <mergeCell ref="C152:D152"/>
    <mergeCell ref="AA152:AB152"/>
    <mergeCell ref="C153:D153"/>
    <mergeCell ref="AA153:AB153"/>
    <mergeCell ref="C154:D154"/>
    <mergeCell ref="AA154:AB154"/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</mergeCells>
  <phoneticPr fontId="5" type="noConversion"/>
  <conditionalFormatting sqref="O5:O157">
    <cfRule type="cellIs" dxfId="476" priority="3" operator="greaterThan">
      <formula>0</formula>
    </cfRule>
  </conditionalFormatting>
  <conditionalFormatting sqref="P5:P157 AE5:AE157">
    <cfRule type="cellIs" dxfId="475" priority="6" operator="lessThan">
      <formula>0</formula>
    </cfRule>
  </conditionalFormatting>
  <conditionalFormatting sqref="Q5:Q157 AF5:AF157">
    <cfRule type="cellIs" dxfId="474" priority="4" operator="greaterThan">
      <formula>1</formula>
    </cfRule>
    <cfRule type="cellIs" dxfId="473" priority="5" operator="lessThan">
      <formula>0.8</formula>
    </cfRule>
  </conditionalFormatting>
  <conditionalFormatting sqref="AG5 R5:R157 AG107:AG124">
    <cfRule type="cellIs" dxfId="472" priority="7" operator="lessThan">
      <formula>0.8</formula>
    </cfRule>
  </conditionalFormatting>
  <conditionalFormatting sqref="AG22">
    <cfRule type="cellIs" dxfId="471" priority="12" operator="lessThan">
      <formula>0.8</formula>
    </cfRule>
  </conditionalFormatting>
  <conditionalFormatting sqref="AG37">
    <cfRule type="cellIs" dxfId="470" priority="11" operator="lessThan">
      <formula>0.8</formula>
    </cfRule>
  </conditionalFormatting>
  <conditionalFormatting sqref="AG39:AG74">
    <cfRule type="cellIs" dxfId="469" priority="9" operator="lessThan">
      <formula>0.8</formula>
    </cfRule>
  </conditionalFormatting>
  <conditionalFormatting sqref="AG80:AG88">
    <cfRule type="cellIs" dxfId="468" priority="10" operator="lessThan">
      <formula>0.8</formula>
    </cfRule>
  </conditionalFormatting>
  <conditionalFormatting sqref="AG90:AG95">
    <cfRule type="cellIs" dxfId="467" priority="8" operator="lessThan">
      <formula>0.8</formula>
    </cfRule>
  </conditionalFormatting>
  <conditionalFormatting sqref="AG139">
    <cfRule type="cellIs" dxfId="466" priority="2" operator="lessThan">
      <formula>0.8</formula>
    </cfRule>
  </conditionalFormatting>
  <conditionalFormatting sqref="AG141:AG157">
    <cfRule type="cellIs" dxfId="465" priority="1" operator="lessThan">
      <formula>0.8</formula>
    </cfRule>
  </conditionalFormatting>
  <dataValidations count="1">
    <dataValidation type="list" allowBlank="1" showInputMessage="1" showErrorMessage="1" sqref="AA5:AB157" xr:uid="{0F99B307-2442-4FB8-AD83-BAF9A8785FF3}">
      <formula1>$AA$159:$AA$171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75F1-C4A0-4002-A574-D92C638E801A}">
  <sheetPr>
    <tabColor theme="8" tint="0.59999389629810485"/>
  </sheetPr>
  <dimension ref="B1:AR42"/>
  <sheetViews>
    <sheetView zoomScale="70" zoomScaleNormal="70" workbookViewId="0">
      <selection activeCell="Q12" sqref="Q12:Y1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246</v>
      </c>
      <c r="D3" s="209"/>
      <c r="E3" s="3" t="s">
        <v>3</v>
      </c>
      <c r="F3" s="210">
        <f>'0620(18度C)'!D1+'0620(4度C)'!D1</f>
        <v>158806</v>
      </c>
      <c r="G3" s="211"/>
      <c r="H3" s="3" t="s">
        <v>4</v>
      </c>
      <c r="I3" s="212">
        <f>'0620(18度C)'!F1+'0620(4度C)'!F1</f>
        <v>4852668.879999999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490.27352163175902</v>
      </c>
      <c r="F6" s="246" t="e">
        <f>AVERAGE(#REF!,D14:K14)</f>
        <v>#REF!</v>
      </c>
      <c r="G6" s="247">
        <f>AVERAGE(D14:K14)</f>
        <v>261.34744353249283</v>
      </c>
      <c r="H6" s="248"/>
      <c r="I6" s="247">
        <f>AVERAGE(L14:O14)</f>
        <v>95.12955386713422</v>
      </c>
      <c r="J6" s="248"/>
      <c r="K6" s="247">
        <f>AVERAGE(D32:O32)</f>
        <v>812.58741258741259</v>
      </c>
      <c r="L6" s="248"/>
      <c r="M6" s="247">
        <f>AVERAGE(P32:X32)</f>
        <v>708.92073170731715</v>
      </c>
      <c r="N6" s="248"/>
      <c r="O6" s="236">
        <f>'0620(4度C)'!Y2</f>
        <v>0</v>
      </c>
      <c r="P6" s="236">
        <f>'0620(4度C)'!Z2</f>
        <v>0</v>
      </c>
      <c r="Q6" s="236">
        <f>'0620(4度C)'!AC2</f>
        <v>41</v>
      </c>
      <c r="R6" s="236">
        <f>'0620(4度C)'!AD2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439.42991396273908</v>
      </c>
      <c r="F7" s="242" t="e">
        <f>AVERAGE(#REF!,D15:K15)</f>
        <v>#REF!</v>
      </c>
      <c r="G7" s="243">
        <f>AVERAGE(D15:K15)</f>
        <v>235.96536040896981</v>
      </c>
      <c r="H7" s="244"/>
      <c r="I7" s="243">
        <f>AVERAGE(L15:O15)</f>
        <v>86.672772471931978</v>
      </c>
      <c r="J7" s="244"/>
      <c r="K7" s="243">
        <f>AVERAGE(D33:O33)</f>
        <v>726.51426953583416</v>
      </c>
      <c r="L7" s="244"/>
      <c r="M7" s="243">
        <f>AVERAGE(P33:X33)</f>
        <v>633.92095946570123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0.89768422942501225</v>
      </c>
      <c r="F8" s="261" t="e">
        <f>AVERAGE(D16:K16,#REF!)</f>
        <v>#REF!</v>
      </c>
      <c r="G8" s="249">
        <f>AVERAGE(D16:K16)</f>
        <v>0.90115848220534767</v>
      </c>
      <c r="H8" s="250"/>
      <c r="I8" s="249">
        <f>AVERAGE(L16:O16)</f>
        <v>0.91061286910229766</v>
      </c>
      <c r="J8" s="250"/>
      <c r="K8" s="249">
        <f>AVERAGE(D34:O34)</f>
        <v>0.89081308109793367</v>
      </c>
      <c r="L8" s="250"/>
      <c r="M8" s="249">
        <f>AVERAGE(P34:X34)</f>
        <v>0.89287967874294449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91.357142857142861</v>
      </c>
      <c r="F14" s="28">
        <v>121.68674698795179</v>
      </c>
      <c r="G14" s="28">
        <v>92.561983471074385</v>
      </c>
      <c r="H14" s="28">
        <v>174.54545454545453</v>
      </c>
      <c r="I14" s="28">
        <v>654.6</v>
      </c>
      <c r="J14" s="28">
        <v>433.33333333333331</v>
      </c>
      <c r="K14" s="29" t="s">
        <v>43</v>
      </c>
      <c r="L14" s="27" t="s">
        <v>43</v>
      </c>
      <c r="M14" s="30">
        <v>98.305084745762699</v>
      </c>
      <c r="N14" s="28">
        <v>91.954022988505741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82.790695691321602</v>
      </c>
      <c r="F15" s="35">
        <v>109.57884663849669</v>
      </c>
      <c r="G15" s="35">
        <v>82.920614279842994</v>
      </c>
      <c r="H15" s="35">
        <v>156.2734650694392</v>
      </c>
      <c r="I15" s="35">
        <v>592.57322541117378</v>
      </c>
      <c r="J15" s="35">
        <v>391.65531536354456</v>
      </c>
      <c r="K15" s="36" t="s">
        <v>43</v>
      </c>
      <c r="L15" s="34" t="s">
        <v>43</v>
      </c>
      <c r="M15" s="37">
        <v>90.959746195721976</v>
      </c>
      <c r="N15" s="35">
        <v>82.38579874814198</v>
      </c>
      <c r="O15" s="38" t="s">
        <v>43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0.90623122727013472</v>
      </c>
      <c r="F16" s="43">
        <f t="shared" si="0"/>
        <v>0.90049943277180455</v>
      </c>
      <c r="G16" s="43">
        <f t="shared" si="0"/>
        <v>0.89583877927330369</v>
      </c>
      <c r="H16" s="43">
        <f t="shared" si="0"/>
        <v>0.89531672696032882</v>
      </c>
      <c r="I16" s="43">
        <f t="shared" si="0"/>
        <v>0.90524476842525781</v>
      </c>
      <c r="J16" s="43">
        <f t="shared" si="0"/>
        <v>0.90381995853125674</v>
      </c>
      <c r="K16" s="44" t="s">
        <v>43</v>
      </c>
      <c r="L16" s="42" t="s">
        <v>43</v>
      </c>
      <c r="M16" s="45">
        <f t="shared" ref="M16:N16" si="1">M15/M14</f>
        <v>0.92528017681855124</v>
      </c>
      <c r="N16" s="43">
        <f t="shared" si="1"/>
        <v>0.89594556138604409</v>
      </c>
      <c r="O16" s="46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0.25</v>
      </c>
      <c r="F17" s="48">
        <v>0.25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0.52499999999999991</v>
      </c>
      <c r="F18" s="48">
        <v>0.53364583333333326</v>
      </c>
      <c r="G18" s="48">
        <v>0.5618171296296296</v>
      </c>
      <c r="H18" s="48">
        <v>0.52650462962962952</v>
      </c>
      <c r="I18" s="48">
        <v>0.39597222222222217</v>
      </c>
      <c r="J18" s="48">
        <v>0.32777777777777772</v>
      </c>
      <c r="K18" s="48" t="s">
        <v>43</v>
      </c>
      <c r="L18" s="47" t="s">
        <v>43</v>
      </c>
      <c r="M18" s="49">
        <v>0.81627314814814811</v>
      </c>
      <c r="N18" s="48">
        <v>0.87700231481481472</v>
      </c>
      <c r="O18" s="50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>
        <v>7</v>
      </c>
      <c r="F21" s="52">
        <v>5</v>
      </c>
      <c r="G21" s="52">
        <v>10</v>
      </c>
      <c r="H21" s="52">
        <v>11</v>
      </c>
      <c r="I21" s="52">
        <v>0</v>
      </c>
      <c r="J21" s="52">
        <v>0</v>
      </c>
      <c r="K21" s="53"/>
      <c r="L21" s="54"/>
      <c r="M21" s="55">
        <v>3</v>
      </c>
      <c r="N21" s="52">
        <v>5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</v>
      </c>
      <c r="F23" s="58">
        <v>16.600000000000001</v>
      </c>
      <c r="G23" s="58">
        <v>20.166666666666668</v>
      </c>
      <c r="H23" s="58">
        <v>20.625</v>
      </c>
      <c r="I23" s="58">
        <v>5</v>
      </c>
      <c r="J23" s="58">
        <v>6</v>
      </c>
      <c r="K23" s="59" t="s">
        <v>43</v>
      </c>
      <c r="L23" s="57" t="s">
        <v>43</v>
      </c>
      <c r="M23" s="60">
        <v>19</v>
      </c>
      <c r="N23" s="58">
        <v>21.75</v>
      </c>
      <c r="O23" s="61" t="s">
        <v>43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1100</v>
      </c>
      <c r="N32" s="28">
        <v>923.07692307692298</v>
      </c>
      <c r="O32" s="28">
        <v>900</v>
      </c>
      <c r="P32" s="27">
        <v>288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775</v>
      </c>
      <c r="W32" s="28">
        <v>892.68292682926835</v>
      </c>
      <c r="X32" s="31">
        <v>880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287.1934933115437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996.08476039923801</v>
      </c>
      <c r="N33" s="35">
        <v>824.49117653553697</v>
      </c>
      <c r="O33" s="35">
        <v>798.28764789701802</v>
      </c>
      <c r="P33" s="34">
        <v>254.75123698334508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700.93009159954784</v>
      </c>
      <c r="W33" s="35">
        <v>800.09086812259886</v>
      </c>
      <c r="X33" s="38">
        <v>779.91164115731328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0.87753567400749466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0.90553160036294367</v>
      </c>
      <c r="N34" s="43">
        <f>N33/N32</f>
        <v>0.89319877458016517</v>
      </c>
      <c r="O34" s="43">
        <f>O33/O32</f>
        <v>0.88698627544113118</v>
      </c>
      <c r="P34" s="42">
        <f>P33/P32</f>
        <v>0.88455290619217042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0.90442592464457783</v>
      </c>
      <c r="W34" s="43">
        <f>W33/W32</f>
        <v>0.89627665554717351</v>
      </c>
      <c r="X34" s="46">
        <f>X33/X32</f>
        <v>0.886263228587856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0.25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0.35277777777777775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0.39597222222222217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0.37841435185185179</v>
      </c>
      <c r="N36" s="48">
        <v>0.49332175925925942</v>
      </c>
      <c r="O36" s="48">
        <v>0.47153935185185197</v>
      </c>
      <c r="P36" s="47">
        <v>0.74069444444444454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0.77061342592592585</v>
      </c>
      <c r="W36" s="48">
        <v>1.1200347222222218</v>
      </c>
      <c r="X36" s="50">
        <v>1.0957523148148147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3</v>
      </c>
      <c r="N37" s="58">
        <v>3.7142857142857144</v>
      </c>
      <c r="O37" s="58">
        <v>4</v>
      </c>
      <c r="P37" s="57">
        <v>12.5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</v>
      </c>
      <c r="W37" s="58">
        <v>3.7272727272727271</v>
      </c>
      <c r="X37" s="61">
        <v>4.0909090909090908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5AF8-9EE6-4CA3-A080-5933AF4902F3}">
  <sheetPr codeName="工作表1"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N44" sqref="N44"/>
      <selection activeCell="N44" sqref="N4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84249</v>
      </c>
      <c r="E1" s="88" t="s">
        <v>4</v>
      </c>
      <c r="F1" s="89">
        <f>SUM(G5:G140)</f>
        <v>1637578.0299999996</v>
      </c>
      <c r="G1" s="90" t="s">
        <v>85</v>
      </c>
      <c r="H1" s="91">
        <f>L21+L38+L55+L72+L89+L106+L123+L140</f>
        <v>46.032467532467535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46193</v>
      </c>
      <c r="B2" s="295"/>
      <c r="C2" s="92" t="s">
        <v>41</v>
      </c>
      <c r="D2" s="93">
        <f>AVERAGE(N21,N38,N55,N72,N89,N106,N123,N140)</f>
        <v>680.2176145007677</v>
      </c>
      <c r="E2" s="93" t="s">
        <v>92</v>
      </c>
      <c r="F2" s="94">
        <f>F1/D1</f>
        <v>19.437358663010833</v>
      </c>
      <c r="G2" s="95" t="s">
        <v>93</v>
      </c>
      <c r="H2" s="96">
        <f>COUNT(H5:H140)</f>
        <v>10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1152</v>
      </c>
      <c r="G5" s="148">
        <f t="shared" ref="G5:G8" si="0">E5*F5</f>
        <v>29537.279999999999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3211.6830837519824</v>
      </c>
      <c r="N5" s="152">
        <f>M5/L5</f>
        <v>321.16830837519825</v>
      </c>
      <c r="O5" s="154">
        <f>L5-I5</f>
        <v>0</v>
      </c>
      <c r="P5" s="155">
        <f>N5-K5</f>
        <v>-38.831691624801749</v>
      </c>
      <c r="Q5" s="156">
        <f>N5/K5</f>
        <v>0.89213418993110627</v>
      </c>
      <c r="R5" s="322">
        <f>Q21</f>
        <v>0.87753567400749466</v>
      </c>
      <c r="S5" s="157">
        <v>0.25</v>
      </c>
      <c r="T5" s="158">
        <v>0.26494212962962965</v>
      </c>
      <c r="U5" s="159"/>
      <c r="V5" s="160">
        <v>21.521426055291855</v>
      </c>
      <c r="W5" s="161"/>
      <c r="X5" s="162"/>
      <c r="Y5" s="325"/>
      <c r="Z5" s="326"/>
      <c r="AA5" s="115">
        <f>M5-J5</f>
        <v>-388.31691624801761</v>
      </c>
      <c r="AB5" s="156">
        <f>M5/J5</f>
        <v>0.89213418993110627</v>
      </c>
      <c r="AC5" s="327">
        <f>AB21</f>
        <v>0.87753567400749466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1992</v>
      </c>
      <c r="G6" s="103">
        <f t="shared" si="0"/>
        <v>58803.839999999997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3156.6840984554365</v>
      </c>
      <c r="N6" s="106">
        <f>M6/L6</f>
        <v>286.97128167776697</v>
      </c>
      <c r="O6" s="108">
        <f>L6-I6</f>
        <v>0</v>
      </c>
      <c r="P6" s="109">
        <f>N6-K6</f>
        <v>-40.301445594960285</v>
      </c>
      <c r="Q6" s="110">
        <f>N6/K6</f>
        <v>0.87685669401539912</v>
      </c>
      <c r="R6" s="323"/>
      <c r="S6" s="47">
        <v>0.26805555555555555</v>
      </c>
      <c r="T6" s="48">
        <v>0.29434027777777777</v>
      </c>
      <c r="U6" s="111">
        <v>5</v>
      </c>
      <c r="V6" s="112">
        <v>37.862515307908403</v>
      </c>
      <c r="W6" s="113"/>
      <c r="X6" s="116"/>
      <c r="Y6" s="332"/>
      <c r="Z6" s="333"/>
      <c r="AA6" s="117">
        <f>M6-J6</f>
        <v>-443.31590154456353</v>
      </c>
      <c r="AB6" s="110">
        <f>M6/J6</f>
        <v>0.87685669401539901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2263</v>
      </c>
      <c r="G7" s="103">
        <f t="shared" si="0"/>
        <v>67550.55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3156.4502009181047</v>
      </c>
      <c r="N7" s="106">
        <f>M7/L7</f>
        <v>286.95001826528227</v>
      </c>
      <c r="O7" s="108">
        <f>L7-I7</f>
        <v>0</v>
      </c>
      <c r="P7" s="109">
        <f>N7-K7</f>
        <v>-40.322709007444985</v>
      </c>
      <c r="Q7" s="110">
        <f>N7/K7</f>
        <v>0.87679172247725146</v>
      </c>
      <c r="R7" s="323"/>
      <c r="S7" s="47">
        <v>0.29791666666666666</v>
      </c>
      <c r="T7" s="48">
        <v>0.32778935185185187</v>
      </c>
      <c r="U7" s="111">
        <v>5.1500000000000057</v>
      </c>
      <c r="V7" s="112">
        <v>43.016677393011364</v>
      </c>
      <c r="W7" s="113"/>
      <c r="X7" s="116"/>
      <c r="Y7" s="332"/>
      <c r="Z7" s="333"/>
      <c r="AA7" s="117">
        <f>M7-J7</f>
        <v>-443.54979908189534</v>
      </c>
      <c r="AB7" s="110">
        <f>M7/J7</f>
        <v>0.87679172247725135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1356</v>
      </c>
      <c r="G8" s="103">
        <f t="shared" si="0"/>
        <v>38740.92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3111.6963225823993</v>
      </c>
      <c r="N8" s="106">
        <f>M8/L8</f>
        <v>259.30802688186662</v>
      </c>
      <c r="O8" s="108">
        <f>L8-I8</f>
        <v>0</v>
      </c>
      <c r="P8" s="109">
        <f>N8-K8</f>
        <v>-40.691973118133376</v>
      </c>
      <c r="Q8" s="110">
        <f>N8/K8</f>
        <v>0.86436008960622213</v>
      </c>
      <c r="R8" s="323"/>
      <c r="S8" s="47">
        <v>0.33124999999999999</v>
      </c>
      <c r="T8" s="48">
        <v>0.34939814814814812</v>
      </c>
      <c r="U8" s="111">
        <v>4.9833333333332863</v>
      </c>
      <c r="V8" s="112">
        <v>26.146510316430646</v>
      </c>
      <c r="W8" s="113"/>
      <c r="X8" s="116"/>
      <c r="Y8" s="332"/>
      <c r="Z8" s="333"/>
      <c r="AA8" s="117">
        <f>M8-J8</f>
        <v>-488.30367741760074</v>
      </c>
      <c r="AB8" s="110">
        <f>M8/J8</f>
        <v>0.86436008960622202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3159.1284264269807</v>
      </c>
      <c r="N21" s="138">
        <f>M21/L21</f>
        <v>287.1934933115437</v>
      </c>
      <c r="O21" s="139">
        <f>L21-I21</f>
        <v>0</v>
      </c>
      <c r="P21" s="140">
        <f>N21-K21</f>
        <v>-40.079233961183547</v>
      </c>
      <c r="Q21" s="141">
        <f>N21/K21</f>
        <v>0.87753567400749466</v>
      </c>
      <c r="R21" s="324"/>
      <c r="S21" s="142">
        <v>0.25</v>
      </c>
      <c r="T21" s="143">
        <v>0.39597222222222217</v>
      </c>
      <c r="U21" s="144"/>
      <c r="V21" s="166"/>
      <c r="W21" s="167"/>
      <c r="X21" s="138"/>
      <c r="Y21" s="354"/>
      <c r="Z21" s="355"/>
      <c r="AA21" s="168">
        <f>M21-J21</f>
        <v>-440.8715735730193</v>
      </c>
      <c r="AB21" s="141">
        <f>M21/J21</f>
        <v>0.87753567400749466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1839</v>
      </c>
      <c r="G22" s="148">
        <f t="shared" ref="G22" si="5">E22*F22</f>
        <v>34076.670000000006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2988.2542811977141</v>
      </c>
      <c r="N22" s="152">
        <f>M22/L22</f>
        <v>996.08476039923801</v>
      </c>
      <c r="O22" s="154">
        <f>L22-I22</f>
        <v>0</v>
      </c>
      <c r="P22" s="155">
        <f>N22-K22</f>
        <v>-103.91523960076199</v>
      </c>
      <c r="Q22" s="156">
        <f>N22/K22</f>
        <v>0.90553160036294367</v>
      </c>
      <c r="R22" s="322">
        <f>Q38</f>
        <v>0.90553160036294367</v>
      </c>
      <c r="S22" s="157">
        <v>0.35277777777777775</v>
      </c>
      <c r="T22" s="158">
        <v>0.37841435185185179</v>
      </c>
      <c r="U22" s="159"/>
      <c r="V22" s="112">
        <v>36.924568532961302</v>
      </c>
      <c r="W22" s="161"/>
      <c r="X22" s="162"/>
      <c r="Y22" s="325"/>
      <c r="Z22" s="326"/>
      <c r="AA22" s="115">
        <f>M22-J22</f>
        <v>-311.74571880228586</v>
      </c>
      <c r="AB22" s="156">
        <f>M22/J22</f>
        <v>0.90553160036294367</v>
      </c>
      <c r="AC22" s="327">
        <f>AB38</f>
        <v>0.90553160036294367</v>
      </c>
    </row>
    <row r="23" spans="1:29" ht="15.75" customHeight="1">
      <c r="A23" s="357"/>
      <c r="B23" s="100"/>
      <c r="C23" s="330"/>
      <c r="D23" s="331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323"/>
      <c r="S23" s="47"/>
      <c r="T23" s="48"/>
      <c r="U23" s="111"/>
      <c r="V23" s="112"/>
      <c r="W23" s="113"/>
      <c r="X23" s="116"/>
      <c r="Y23" s="332"/>
      <c r="Z23" s="333"/>
      <c r="AA23" s="117"/>
      <c r="AB23" s="110"/>
      <c r="AC23" s="328"/>
    </row>
    <row r="24" spans="1:29" ht="15.75" customHeight="1">
      <c r="A24" s="357"/>
      <c r="B24" s="100"/>
      <c r="C24" s="330"/>
      <c r="D24" s="33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23"/>
      <c r="S24" s="47"/>
      <c r="T24" s="48"/>
      <c r="U24" s="111"/>
      <c r="V24" s="112"/>
      <c r="W24" s="113"/>
      <c r="X24" s="116"/>
      <c r="Y24" s="332"/>
      <c r="Z24" s="333"/>
      <c r="AA24" s="117"/>
      <c r="AB24" s="110"/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2988.2542811977141</v>
      </c>
      <c r="N38" s="138">
        <f t="shared" ref="N38:N45" si="9">M38/L38</f>
        <v>996.08476039923801</v>
      </c>
      <c r="O38" s="139">
        <f t="shared" ref="O38:O45" si="10">L38-I38</f>
        <v>0</v>
      </c>
      <c r="P38" s="140">
        <f t="shared" ref="P38:P45" si="11">N38-K38</f>
        <v>-103.91523960076199</v>
      </c>
      <c r="Q38" s="141">
        <f t="shared" ref="Q38:Q45" si="12">N38/K38</f>
        <v>0.90553160036294367</v>
      </c>
      <c r="R38" s="324"/>
      <c r="S38" s="142">
        <v>0.35277777777777775</v>
      </c>
      <c r="T38" s="143">
        <v>0.37841435185185179</v>
      </c>
      <c r="U38" s="144"/>
      <c r="V38" s="166"/>
      <c r="W38" s="99"/>
      <c r="X38" s="69"/>
      <c r="Y38" s="354"/>
      <c r="Z38" s="355"/>
      <c r="AA38" s="168">
        <f t="shared" ref="AA38:AA45" si="13">M38-J38</f>
        <v>-311.74571880228586</v>
      </c>
      <c r="AB38" s="141">
        <f t="shared" ref="AB38:AB45" si="14">M38/J38</f>
        <v>0.90553160036294367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132</v>
      </c>
      <c r="D39" s="321"/>
      <c r="E39" s="147">
        <v>14.03</v>
      </c>
      <c r="F39" s="97">
        <v>3106</v>
      </c>
      <c r="G39" s="148">
        <f t="shared" ref="G39:G45" si="15">E39*F39</f>
        <v>43577.18</v>
      </c>
      <c r="H39" s="149"/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5" si="16">F39/V39*60</f>
        <v>2715.4100337544774</v>
      </c>
      <c r="N39" s="152">
        <f t="shared" si="9"/>
        <v>905.13667791815908</v>
      </c>
      <c r="O39" s="154">
        <f t="shared" si="10"/>
        <v>0</v>
      </c>
      <c r="P39" s="155">
        <f t="shared" si="11"/>
        <v>-94.86332208184092</v>
      </c>
      <c r="Q39" s="156">
        <f t="shared" si="12"/>
        <v>0.9051366779181591</v>
      </c>
      <c r="R39" s="322">
        <f>Q55</f>
        <v>0.89319877458016517</v>
      </c>
      <c r="S39" s="157">
        <v>0.25</v>
      </c>
      <c r="T39" s="158">
        <v>0.29765046296296294</v>
      </c>
      <c r="U39" s="159"/>
      <c r="V39" s="160">
        <v>68.630519031532145</v>
      </c>
      <c r="W39" s="161"/>
      <c r="X39" s="162"/>
      <c r="Y39" s="325"/>
      <c r="Z39" s="326"/>
      <c r="AA39" s="115">
        <f t="shared" si="13"/>
        <v>-284.58996624552265</v>
      </c>
      <c r="AB39" s="156">
        <f t="shared" si="14"/>
        <v>0.9051366779181591</v>
      </c>
      <c r="AC39" s="327">
        <f>AB55</f>
        <v>0.89319877458016517</v>
      </c>
    </row>
    <row r="40" spans="1:29" ht="15.75" customHeight="1">
      <c r="A40" s="318"/>
      <c r="B40" s="100" t="s">
        <v>120</v>
      </c>
      <c r="C40" s="330" t="s">
        <v>131</v>
      </c>
      <c r="D40" s="331"/>
      <c r="E40" s="101">
        <v>14.28</v>
      </c>
      <c r="F40" s="102">
        <v>3851</v>
      </c>
      <c r="G40" s="103">
        <f t="shared" si="15"/>
        <v>54992.28</v>
      </c>
      <c r="H40" s="26"/>
      <c r="I40" s="104">
        <v>3</v>
      </c>
      <c r="J40" s="105">
        <v>3600</v>
      </c>
      <c r="K40" s="106">
        <f t="shared" ref="K40:K74" si="17">J40/I40</f>
        <v>1200</v>
      </c>
      <c r="L40" s="107">
        <v>3</v>
      </c>
      <c r="M40" s="105">
        <f t="shared" si="16"/>
        <v>3187.204092151203</v>
      </c>
      <c r="N40" s="106">
        <f t="shared" si="9"/>
        <v>1062.4013640504011</v>
      </c>
      <c r="O40" s="108">
        <f t="shared" si="10"/>
        <v>0</v>
      </c>
      <c r="P40" s="109">
        <f t="shared" si="11"/>
        <v>-137.59863594959893</v>
      </c>
      <c r="Q40" s="110">
        <f t="shared" si="12"/>
        <v>0.88533447004200094</v>
      </c>
      <c r="R40" s="323"/>
      <c r="S40" s="47">
        <v>0.30763888888888891</v>
      </c>
      <c r="T40" s="48">
        <v>0.35797453703703708</v>
      </c>
      <c r="U40" s="111">
        <v>15</v>
      </c>
      <c r="V40" s="112">
        <v>72.496141859571367</v>
      </c>
      <c r="W40" s="113"/>
      <c r="X40" s="116"/>
      <c r="Y40" s="332"/>
      <c r="Z40" s="333"/>
      <c r="AA40" s="117">
        <f t="shared" si="13"/>
        <v>-412.79590784879701</v>
      </c>
      <c r="AB40" s="110">
        <f t="shared" si="14"/>
        <v>0.88533447004200083</v>
      </c>
      <c r="AC40" s="328"/>
    </row>
    <row r="41" spans="1:29" ht="15.75" customHeight="1">
      <c r="A41" s="318"/>
      <c r="B41" s="100" t="s">
        <v>120</v>
      </c>
      <c r="C41" s="330" t="s">
        <v>137</v>
      </c>
      <c r="D41" s="331"/>
      <c r="E41" s="101">
        <v>30</v>
      </c>
      <c r="F41" s="102">
        <v>1538</v>
      </c>
      <c r="G41" s="103">
        <f t="shared" si="15"/>
        <v>46140</v>
      </c>
      <c r="H41" s="26"/>
      <c r="I41" s="104">
        <v>4</v>
      </c>
      <c r="J41" s="105">
        <v>3600</v>
      </c>
      <c r="K41" s="106">
        <f t="shared" si="17"/>
        <v>900</v>
      </c>
      <c r="L41" s="107">
        <v>4</v>
      </c>
      <c r="M41" s="105">
        <f t="shared" si="16"/>
        <v>3189.9600000000023</v>
      </c>
      <c r="N41" s="106">
        <f t="shared" si="9"/>
        <v>797.49000000000058</v>
      </c>
      <c r="O41" s="108">
        <f t="shared" si="10"/>
        <v>0</v>
      </c>
      <c r="P41" s="109">
        <f t="shared" si="11"/>
        <v>-102.50999999999942</v>
      </c>
      <c r="Q41" s="110">
        <f t="shared" si="12"/>
        <v>0.88610000000000066</v>
      </c>
      <c r="R41" s="323"/>
      <c r="S41" s="47">
        <v>0.36805555555555558</v>
      </c>
      <c r="T41" s="48">
        <v>0.38813657407407409</v>
      </c>
      <c r="U41" s="111">
        <v>14.516666666666644</v>
      </c>
      <c r="V41" s="112">
        <v>28.928262423353249</v>
      </c>
      <c r="W41" s="113"/>
      <c r="X41" s="116"/>
      <c r="Y41" s="332"/>
      <c r="Z41" s="333"/>
      <c r="AA41" s="117">
        <f t="shared" si="13"/>
        <v>-410.03999999999769</v>
      </c>
      <c r="AB41" s="110">
        <f t="shared" si="14"/>
        <v>0.88610000000000066</v>
      </c>
      <c r="AC41" s="328"/>
    </row>
    <row r="42" spans="1:29" ht="15.75" customHeight="1">
      <c r="A42" s="318"/>
      <c r="B42" s="100" t="s">
        <v>120</v>
      </c>
      <c r="C42" s="330" t="s">
        <v>128</v>
      </c>
      <c r="D42" s="331"/>
      <c r="E42" s="101">
        <v>25.03</v>
      </c>
      <c r="F42" s="102">
        <v>881</v>
      </c>
      <c r="G42" s="103">
        <f t="shared" si="15"/>
        <v>22051.43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3188.4561676975409</v>
      </c>
      <c r="N42" s="106">
        <f t="shared" si="9"/>
        <v>637.69123353950818</v>
      </c>
      <c r="O42" s="108">
        <f t="shared" si="10"/>
        <v>0</v>
      </c>
      <c r="P42" s="109">
        <f t="shared" si="11"/>
        <v>-82.308766460491825</v>
      </c>
      <c r="Q42" s="110">
        <f t="shared" si="12"/>
        <v>0.88568226880487244</v>
      </c>
      <c r="R42" s="323"/>
      <c r="S42" s="47">
        <v>0.3979166666666667</v>
      </c>
      <c r="T42" s="48">
        <v>0.40942129629629631</v>
      </c>
      <c r="U42" s="111">
        <v>15</v>
      </c>
      <c r="V42" s="112">
        <v>16.578556272947434</v>
      </c>
      <c r="W42" s="113"/>
      <c r="X42" s="116"/>
      <c r="Y42" s="332"/>
      <c r="Z42" s="333"/>
      <c r="AA42" s="117">
        <f t="shared" si="13"/>
        <v>-411.54383230245912</v>
      </c>
      <c r="AB42" s="110">
        <f t="shared" si="14"/>
        <v>0.88568226880487244</v>
      </c>
      <c r="AC42" s="328"/>
    </row>
    <row r="43" spans="1:29" ht="15.75" customHeight="1">
      <c r="A43" s="318"/>
      <c r="B43" s="100" t="s">
        <v>120</v>
      </c>
      <c r="C43" s="330" t="s">
        <v>125</v>
      </c>
      <c r="D43" s="331"/>
      <c r="E43" s="101">
        <v>22.28</v>
      </c>
      <c r="F43" s="102">
        <v>783</v>
      </c>
      <c r="G43" s="103">
        <f t="shared" si="15"/>
        <v>17445.240000000002</v>
      </c>
      <c r="H43" s="13"/>
      <c r="I43" s="104">
        <v>5</v>
      </c>
      <c r="J43" s="105">
        <v>3300</v>
      </c>
      <c r="K43" s="106">
        <f t="shared" si="17"/>
        <v>660</v>
      </c>
      <c r="L43" s="107">
        <v>5</v>
      </c>
      <c r="M43" s="105">
        <f t="shared" si="16"/>
        <v>2981.8855787265907</v>
      </c>
      <c r="N43" s="106">
        <f t="shared" si="9"/>
        <v>596.37711574531818</v>
      </c>
      <c r="O43" s="108">
        <f t="shared" si="10"/>
        <v>0</v>
      </c>
      <c r="P43" s="109">
        <f t="shared" si="11"/>
        <v>-63.622884254681821</v>
      </c>
      <c r="Q43" s="110">
        <f t="shared" si="12"/>
        <v>0.90360169052320938</v>
      </c>
      <c r="R43" s="323"/>
      <c r="S43" s="47">
        <v>0.41944444444444451</v>
      </c>
      <c r="T43" s="48">
        <v>0.4303819444444445</v>
      </c>
      <c r="U43" s="111">
        <v>15</v>
      </c>
      <c r="V43" s="112">
        <v>15.7551316975961</v>
      </c>
      <c r="W43" s="113"/>
      <c r="X43" s="116"/>
      <c r="Y43" s="332"/>
      <c r="Z43" s="333"/>
      <c r="AA43" s="117">
        <f t="shared" si="13"/>
        <v>-318.11442127340933</v>
      </c>
      <c r="AB43" s="110">
        <f t="shared" si="14"/>
        <v>0.90360169052320927</v>
      </c>
      <c r="AC43" s="328"/>
    </row>
    <row r="44" spans="1:29" ht="15.75" customHeight="1">
      <c r="A44" s="318"/>
      <c r="B44" s="100" t="s">
        <v>120</v>
      </c>
      <c r="C44" s="330" t="s">
        <v>129</v>
      </c>
      <c r="D44" s="331"/>
      <c r="E44" s="101">
        <v>18.18</v>
      </c>
      <c r="F44" s="102">
        <v>780</v>
      </c>
      <c r="G44" s="121">
        <f t="shared" si="15"/>
        <v>14180.4</v>
      </c>
      <c r="H44" s="122"/>
      <c r="I44" s="104">
        <v>3</v>
      </c>
      <c r="J44" s="105">
        <v>3600</v>
      </c>
      <c r="K44" s="106">
        <f t="shared" si="17"/>
        <v>1200</v>
      </c>
      <c r="L44" s="107">
        <v>3</v>
      </c>
      <c r="M44" s="105">
        <f t="shared" si="16"/>
        <v>3193.1059073571746</v>
      </c>
      <c r="N44" s="106">
        <f t="shared" si="9"/>
        <v>1064.3686357857248</v>
      </c>
      <c r="O44" s="108">
        <f t="shared" si="10"/>
        <v>0</v>
      </c>
      <c r="P44" s="109">
        <f t="shared" si="11"/>
        <v>-135.63136421427521</v>
      </c>
      <c r="Q44" s="110">
        <f t="shared" si="12"/>
        <v>0.88697386315477067</v>
      </c>
      <c r="R44" s="323"/>
      <c r="S44" s="47">
        <v>0.44027777777777788</v>
      </c>
      <c r="T44" s="120">
        <v>0.45045138888888897</v>
      </c>
      <c r="U44" s="111">
        <v>15</v>
      </c>
      <c r="V44" s="112">
        <v>14.656576185640761</v>
      </c>
      <c r="W44" s="113"/>
      <c r="X44" s="116"/>
      <c r="Y44" s="332"/>
      <c r="Z44" s="333"/>
      <c r="AA44" s="117">
        <f t="shared" si="13"/>
        <v>-406.8940926428254</v>
      </c>
      <c r="AB44" s="110">
        <f t="shared" si="14"/>
        <v>0.88697386315477067</v>
      </c>
      <c r="AC44" s="328"/>
    </row>
    <row r="45" spans="1:29" ht="15.75" customHeight="1">
      <c r="A45" s="318"/>
      <c r="B45" s="100" t="s">
        <v>120</v>
      </c>
      <c r="C45" s="330" t="s">
        <v>133</v>
      </c>
      <c r="D45" s="331"/>
      <c r="E45" s="101">
        <v>17.07</v>
      </c>
      <c r="F45" s="102">
        <v>2354</v>
      </c>
      <c r="G45" s="121">
        <f t="shared" si="15"/>
        <v>40182.78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2980.748810236973</v>
      </c>
      <c r="N45" s="106">
        <f t="shared" si="9"/>
        <v>993.58293674565766</v>
      </c>
      <c r="O45" s="123">
        <f t="shared" si="10"/>
        <v>0</v>
      </c>
      <c r="P45" s="124">
        <f t="shared" si="11"/>
        <v>-106.41706325434234</v>
      </c>
      <c r="Q45" s="125">
        <f t="shared" si="12"/>
        <v>0.90325721522332514</v>
      </c>
      <c r="R45" s="323"/>
      <c r="S45" s="47">
        <v>0.46041666666666681</v>
      </c>
      <c r="T45" s="120">
        <v>0.49332175925925942</v>
      </c>
      <c r="U45" s="111">
        <v>15</v>
      </c>
      <c r="V45" s="112">
        <v>47.384066552314167</v>
      </c>
      <c r="W45" s="113"/>
      <c r="X45" s="116"/>
      <c r="Y45" s="332"/>
      <c r="Z45" s="333"/>
      <c r="AA45" s="117">
        <f t="shared" si="13"/>
        <v>-319.25118976302701</v>
      </c>
      <c r="AB45" s="110">
        <f t="shared" si="14"/>
        <v>0.90325721522332514</v>
      </c>
      <c r="AC45" s="328"/>
    </row>
    <row r="46" spans="1:29" ht="15.75" customHeight="1">
      <c r="A46" s="318"/>
      <c r="B46" s="100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47"/>
      <c r="T46" s="120"/>
      <c r="U46" s="111"/>
      <c r="V46" s="112"/>
      <c r="W46" s="113"/>
      <c r="X46" s="116"/>
      <c r="Y46" s="332"/>
      <c r="Z46" s="333"/>
      <c r="AA46" s="117"/>
      <c r="AB46" s="110"/>
      <c r="AC46" s="328"/>
    </row>
    <row r="47" spans="1:29" ht="15.75" customHeight="1">
      <c r="A47" s="318"/>
      <c r="B47" s="100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47"/>
      <c r="T47" s="120"/>
      <c r="U47" s="111"/>
      <c r="V47" s="112"/>
      <c r="W47" s="113"/>
      <c r="X47" s="116"/>
      <c r="Y47" s="332"/>
      <c r="Z47" s="333"/>
      <c r="AA47" s="117"/>
      <c r="AB47" s="110"/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8">AVERAGE(I39:I54)</f>
        <v>3.7142857142857144</v>
      </c>
      <c r="J55" s="137">
        <f t="shared" si="18"/>
        <v>3428.5714285714284</v>
      </c>
      <c r="K55" s="138">
        <f t="shared" ref="K55" si="19">J55/I55</f>
        <v>923.07692307692298</v>
      </c>
      <c r="L55" s="136">
        <f t="shared" ref="L55:M55" si="20">AVERAGE(L39:L54)</f>
        <v>3.7142857142857144</v>
      </c>
      <c r="M55" s="137">
        <f t="shared" si="20"/>
        <v>3062.3957985605662</v>
      </c>
      <c r="N55" s="138">
        <f t="shared" ref="N55:N62" si="21">M55/L55</f>
        <v>824.49117653553697</v>
      </c>
      <c r="O55" s="139">
        <f t="shared" ref="O55:O62" si="22">L55-I55</f>
        <v>0</v>
      </c>
      <c r="P55" s="140">
        <f t="shared" ref="P55:P62" si="23">N55-K55</f>
        <v>-98.585746541386015</v>
      </c>
      <c r="Q55" s="141">
        <f t="shared" ref="Q55:Q62" si="24">N55/K55</f>
        <v>0.89319877458016517</v>
      </c>
      <c r="R55" s="324"/>
      <c r="S55" s="142">
        <v>0.25</v>
      </c>
      <c r="T55" s="143">
        <v>0.49332175925925942</v>
      </c>
      <c r="U55" s="144"/>
      <c r="V55" s="166"/>
      <c r="W55" s="99"/>
      <c r="X55" s="69"/>
      <c r="Y55" s="354"/>
      <c r="Z55" s="355"/>
      <c r="AA55" s="168">
        <f t="shared" ref="AA55:AA62" si="25">M55-J55</f>
        <v>-366.17563001086228</v>
      </c>
      <c r="AB55" s="141">
        <f t="shared" ref="AB55:AB62" si="26">M55/J55</f>
        <v>0.89319877458016517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134</v>
      </c>
      <c r="D56" s="321"/>
      <c r="E56" s="147">
        <v>20.72</v>
      </c>
      <c r="F56" s="97">
        <v>2274</v>
      </c>
      <c r="G56" s="148">
        <f t="shared" ref="G56:G62" si="27">E56*F56</f>
        <v>47117.279999999999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2" si="28">F56/V56*60</f>
        <v>3200.0779821693859</v>
      </c>
      <c r="N56" s="152">
        <f t="shared" si="21"/>
        <v>1066.6926607231287</v>
      </c>
      <c r="O56" s="154">
        <f t="shared" si="22"/>
        <v>0</v>
      </c>
      <c r="P56" s="155">
        <f t="shared" si="23"/>
        <v>-133.30733927687129</v>
      </c>
      <c r="Q56" s="156">
        <f t="shared" si="24"/>
        <v>0.88891055060260726</v>
      </c>
      <c r="R56" s="322">
        <f>Q72</f>
        <v>0.88698627544113118</v>
      </c>
      <c r="S56" s="157">
        <v>0.25</v>
      </c>
      <c r="T56" s="158">
        <v>0.27960648148148148</v>
      </c>
      <c r="U56" s="159"/>
      <c r="V56" s="160">
        <v>42.636460973836975</v>
      </c>
      <c r="W56" s="158"/>
      <c r="X56" s="169"/>
      <c r="Y56" s="325"/>
      <c r="Z56" s="326"/>
      <c r="AA56" s="115">
        <f t="shared" si="25"/>
        <v>-399.9220178306141</v>
      </c>
      <c r="AB56" s="156">
        <f t="shared" si="26"/>
        <v>0.88891055060260715</v>
      </c>
      <c r="AC56" s="327">
        <f>AB72</f>
        <v>0.88698627544113118</v>
      </c>
    </row>
    <row r="57" spans="1:29" ht="15.75" customHeight="1">
      <c r="A57" s="357"/>
      <c r="B57" s="100" t="s">
        <v>120</v>
      </c>
      <c r="C57" s="330" t="s">
        <v>138</v>
      </c>
      <c r="D57" s="331"/>
      <c r="E57" s="101">
        <v>16.66</v>
      </c>
      <c r="F57" s="102">
        <v>3248</v>
      </c>
      <c r="G57" s="103">
        <f t="shared" si="27"/>
        <v>54111.68</v>
      </c>
      <c r="H57" s="26"/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3194.7758276693357</v>
      </c>
      <c r="N57" s="106">
        <f t="shared" si="21"/>
        <v>638.9551655338671</v>
      </c>
      <c r="O57" s="108">
        <f t="shared" si="22"/>
        <v>0</v>
      </c>
      <c r="P57" s="109">
        <f t="shared" si="23"/>
        <v>-81.044834466132897</v>
      </c>
      <c r="Q57" s="110">
        <f t="shared" si="24"/>
        <v>0.88743772990814873</v>
      </c>
      <c r="R57" s="323"/>
      <c r="S57" s="47">
        <v>0.28958333333333336</v>
      </c>
      <c r="T57" s="48">
        <v>0.33193287037037039</v>
      </c>
      <c r="U57" s="111">
        <v>15</v>
      </c>
      <c r="V57" s="112">
        <v>60.999585107719291</v>
      </c>
      <c r="W57" s="113"/>
      <c r="X57" s="13"/>
      <c r="Y57" s="332"/>
      <c r="Z57" s="333"/>
      <c r="AA57" s="117">
        <f t="shared" si="25"/>
        <v>-405.22417233066426</v>
      </c>
      <c r="AB57" s="110">
        <f t="shared" si="26"/>
        <v>0.88743772990814884</v>
      </c>
      <c r="AC57" s="328"/>
    </row>
    <row r="58" spans="1:29" ht="15.75" customHeight="1">
      <c r="A58" s="357"/>
      <c r="B58" s="100" t="s">
        <v>120</v>
      </c>
      <c r="C58" s="330" t="s">
        <v>135</v>
      </c>
      <c r="D58" s="331"/>
      <c r="E58" s="101">
        <v>24.82</v>
      </c>
      <c r="F58" s="102">
        <v>1201</v>
      </c>
      <c r="G58" s="103">
        <f t="shared" si="27"/>
        <v>29808.82</v>
      </c>
      <c r="H58" s="26"/>
      <c r="I58" s="104">
        <v>5</v>
      </c>
      <c r="J58" s="105">
        <v>3600</v>
      </c>
      <c r="K58" s="106">
        <f t="shared" si="17"/>
        <v>720</v>
      </c>
      <c r="L58" s="107">
        <v>5</v>
      </c>
      <c r="M58" s="105">
        <f t="shared" si="28"/>
        <v>3197.5433287546221</v>
      </c>
      <c r="N58" s="106">
        <f t="shared" si="21"/>
        <v>639.50866575092437</v>
      </c>
      <c r="O58" s="108">
        <f t="shared" si="22"/>
        <v>0</v>
      </c>
      <c r="P58" s="109">
        <f t="shared" si="23"/>
        <v>-80.491334249075635</v>
      </c>
      <c r="Q58" s="110">
        <f t="shared" si="24"/>
        <v>0.88820648020961712</v>
      </c>
      <c r="R58" s="323"/>
      <c r="S58" s="47">
        <v>0.34166666666666673</v>
      </c>
      <c r="T58" s="48">
        <v>0.35731481481481486</v>
      </c>
      <c r="U58" s="111">
        <v>15</v>
      </c>
      <c r="V58" s="112">
        <v>22.536051146511252</v>
      </c>
      <c r="W58" s="113"/>
      <c r="X58" s="13"/>
      <c r="Y58" s="332"/>
      <c r="Z58" s="333"/>
      <c r="AA58" s="117">
        <f t="shared" si="25"/>
        <v>-402.45667124537795</v>
      </c>
      <c r="AB58" s="110">
        <f t="shared" si="26"/>
        <v>0.88820648020961723</v>
      </c>
      <c r="AC58" s="328"/>
    </row>
    <row r="59" spans="1:29" ht="15.75" customHeight="1">
      <c r="A59" s="357"/>
      <c r="B59" s="100" t="s">
        <v>120</v>
      </c>
      <c r="C59" s="330" t="s">
        <v>136</v>
      </c>
      <c r="D59" s="331"/>
      <c r="E59" s="101">
        <v>18.18</v>
      </c>
      <c r="F59" s="102">
        <v>1537</v>
      </c>
      <c r="G59" s="103">
        <f t="shared" si="27"/>
        <v>27942.66</v>
      </c>
      <c r="H59" s="26"/>
      <c r="I59" s="104">
        <v>3</v>
      </c>
      <c r="J59" s="105">
        <v>3600</v>
      </c>
      <c r="K59" s="106">
        <f t="shared" si="17"/>
        <v>1200</v>
      </c>
      <c r="L59" s="107">
        <v>3</v>
      </c>
      <c r="M59" s="105">
        <f t="shared" si="28"/>
        <v>3192.3582864460004</v>
      </c>
      <c r="N59" s="106">
        <f t="shared" si="21"/>
        <v>1064.1194288153335</v>
      </c>
      <c r="O59" s="108">
        <f t="shared" si="22"/>
        <v>0</v>
      </c>
      <c r="P59" s="109">
        <f t="shared" si="23"/>
        <v>-135.88057118466645</v>
      </c>
      <c r="Q59" s="110">
        <f t="shared" si="24"/>
        <v>0.88676619067944462</v>
      </c>
      <c r="R59" s="323"/>
      <c r="S59" s="47">
        <v>0.36736111111111119</v>
      </c>
      <c r="T59" s="48">
        <v>0.38741898148148157</v>
      </c>
      <c r="U59" s="111">
        <v>15</v>
      </c>
      <c r="V59" s="112">
        <v>28.887734936126794</v>
      </c>
      <c r="W59" s="113"/>
      <c r="X59" s="116"/>
      <c r="Y59" s="332"/>
      <c r="Z59" s="333"/>
      <c r="AA59" s="117">
        <f t="shared" si="25"/>
        <v>-407.64171355399958</v>
      </c>
      <c r="AB59" s="110">
        <f t="shared" si="26"/>
        <v>0.88676619067944451</v>
      </c>
      <c r="AC59" s="328"/>
    </row>
    <row r="60" spans="1:29" ht="15.75" customHeight="1">
      <c r="A60" s="358"/>
      <c r="B60" s="100" t="s">
        <v>120</v>
      </c>
      <c r="C60" s="330" t="s">
        <v>130</v>
      </c>
      <c r="D60" s="331"/>
      <c r="E60" s="101">
        <v>23.72</v>
      </c>
      <c r="F60" s="102">
        <v>1047</v>
      </c>
      <c r="G60" s="103">
        <f t="shared" si="27"/>
        <v>24834.84</v>
      </c>
      <c r="H60" s="13"/>
      <c r="I60" s="104">
        <v>5</v>
      </c>
      <c r="J60" s="105">
        <v>3600</v>
      </c>
      <c r="K60" s="106">
        <f t="shared" si="17"/>
        <v>720</v>
      </c>
      <c r="L60" s="107">
        <v>5</v>
      </c>
      <c r="M60" s="105">
        <f t="shared" si="28"/>
        <v>3195.9111494849421</v>
      </c>
      <c r="N60" s="106">
        <f t="shared" si="21"/>
        <v>639.18222989698847</v>
      </c>
      <c r="O60" s="108">
        <f t="shared" si="22"/>
        <v>0</v>
      </c>
      <c r="P60" s="109">
        <f t="shared" si="23"/>
        <v>-80.817770103011526</v>
      </c>
      <c r="Q60" s="110">
        <f t="shared" si="24"/>
        <v>0.88775309707915062</v>
      </c>
      <c r="R60" s="323"/>
      <c r="S60" s="47">
        <v>0.39722222222222231</v>
      </c>
      <c r="T60" s="48">
        <v>0.41086805555555567</v>
      </c>
      <c r="U60" s="111">
        <v>15</v>
      </c>
      <c r="V60" s="112">
        <v>19.65636623224778</v>
      </c>
      <c r="W60" s="113"/>
      <c r="X60" s="116"/>
      <c r="Y60" s="332"/>
      <c r="Z60" s="333"/>
      <c r="AA60" s="117">
        <f t="shared" si="25"/>
        <v>-404.08885051505786</v>
      </c>
      <c r="AB60" s="110">
        <f t="shared" si="26"/>
        <v>0.88775309707915062</v>
      </c>
      <c r="AC60" s="328"/>
    </row>
    <row r="61" spans="1:29" ht="15.75" customHeight="1">
      <c r="A61" s="358"/>
      <c r="B61" s="100" t="s">
        <v>120</v>
      </c>
      <c r="C61" s="330" t="s">
        <v>127</v>
      </c>
      <c r="D61" s="331"/>
      <c r="E61" s="101">
        <v>25.2</v>
      </c>
      <c r="F61" s="102">
        <v>1011</v>
      </c>
      <c r="G61" s="121">
        <f t="shared" si="27"/>
        <v>25477.200000000001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3184.5488959467389</v>
      </c>
      <c r="N61" s="106">
        <f t="shared" si="21"/>
        <v>1061.5162986489129</v>
      </c>
      <c r="O61" s="108">
        <f t="shared" si="22"/>
        <v>0</v>
      </c>
      <c r="P61" s="109">
        <f t="shared" si="23"/>
        <v>-138.48370135108712</v>
      </c>
      <c r="Q61" s="110">
        <f t="shared" si="24"/>
        <v>0.8845969155407607</v>
      </c>
      <c r="R61" s="323"/>
      <c r="S61" s="47">
        <v>0.42083333333333345</v>
      </c>
      <c r="T61" s="120">
        <v>0.43405092592592603</v>
      </c>
      <c r="U61" s="111">
        <v>15</v>
      </c>
      <c r="V61" s="112">
        <v>19.048223777379405</v>
      </c>
      <c r="W61" s="113"/>
      <c r="X61" s="50"/>
      <c r="Y61" s="332"/>
      <c r="Z61" s="333"/>
      <c r="AA61" s="117">
        <f t="shared" si="25"/>
        <v>-415.45110405326113</v>
      </c>
      <c r="AB61" s="110">
        <f t="shared" si="26"/>
        <v>0.88459691554076081</v>
      </c>
      <c r="AC61" s="328"/>
    </row>
    <row r="62" spans="1:29" ht="15.75" customHeight="1">
      <c r="A62" s="358"/>
      <c r="B62" s="100" t="s">
        <v>120</v>
      </c>
      <c r="C62" s="330" t="s">
        <v>126</v>
      </c>
      <c r="D62" s="331"/>
      <c r="E62" s="101">
        <v>17.89</v>
      </c>
      <c r="F62" s="102">
        <v>2073</v>
      </c>
      <c r="G62" s="121">
        <f t="shared" si="27"/>
        <v>37085.97</v>
      </c>
      <c r="H62" s="62"/>
      <c r="I62" s="104">
        <v>4</v>
      </c>
      <c r="J62" s="105">
        <v>3600</v>
      </c>
      <c r="K62" s="106">
        <f t="shared" si="17"/>
        <v>900</v>
      </c>
      <c r="L62" s="107">
        <v>4</v>
      </c>
      <c r="M62" s="105">
        <f t="shared" si="28"/>
        <v>3186.8386706454771</v>
      </c>
      <c r="N62" s="106">
        <f t="shared" si="21"/>
        <v>796.70966766136928</v>
      </c>
      <c r="O62" s="123">
        <f t="shared" si="22"/>
        <v>0</v>
      </c>
      <c r="P62" s="124">
        <f t="shared" si="23"/>
        <v>-103.29033233863072</v>
      </c>
      <c r="Q62" s="125">
        <f t="shared" si="24"/>
        <v>0.88523296406818808</v>
      </c>
      <c r="R62" s="323"/>
      <c r="S62" s="47">
        <v>0.44444444444444459</v>
      </c>
      <c r="T62" s="120">
        <v>0.47153935185185197</v>
      </c>
      <c r="U62" s="111">
        <v>14.966666666666715</v>
      </c>
      <c r="V62" s="112">
        <v>39.029274103419702</v>
      </c>
      <c r="W62" s="113"/>
      <c r="X62" s="116"/>
      <c r="Y62" s="332"/>
      <c r="Z62" s="333"/>
      <c r="AA62" s="117">
        <f t="shared" si="25"/>
        <v>-413.16132935452288</v>
      </c>
      <c r="AB62" s="110">
        <f t="shared" si="26"/>
        <v>0.88523296406818808</v>
      </c>
      <c r="AC62" s="328"/>
    </row>
    <row r="63" spans="1:29" ht="15.75" customHeight="1">
      <c r="A63" s="358"/>
      <c r="B63" s="100"/>
      <c r="C63" s="330"/>
      <c r="D63" s="33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3"/>
      <c r="S63" s="47"/>
      <c r="T63" s="120"/>
      <c r="U63" s="111"/>
      <c r="V63" s="112"/>
      <c r="W63" s="113"/>
      <c r="X63" s="116"/>
      <c r="Y63" s="332"/>
      <c r="Z63" s="333"/>
      <c r="AA63" s="117"/>
      <c r="AB63" s="110"/>
      <c r="AC63" s="328"/>
    </row>
    <row r="64" spans="1:29" ht="15.75" customHeight="1">
      <c r="A64" s="358"/>
      <c r="B64" s="100"/>
      <c r="C64" s="330"/>
      <c r="D64" s="33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26"/>
      <c r="X64" s="127"/>
      <c r="Y64" s="332"/>
      <c r="Z64" s="333"/>
      <c r="AA64" s="117"/>
      <c r="AB64" s="110"/>
      <c r="AC64" s="328"/>
    </row>
    <row r="65" spans="1:29" ht="15.75" customHeight="1">
      <c r="A65" s="358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29">AVERAGE(I56:I71)</f>
        <v>4</v>
      </c>
      <c r="J72" s="137">
        <f t="shared" si="29"/>
        <v>3600</v>
      </c>
      <c r="K72" s="138">
        <f t="shared" ref="K72" si="30">J72/I72</f>
        <v>900</v>
      </c>
      <c r="L72" s="136">
        <f t="shared" ref="L72:M72" si="31">AVERAGE(L56:L71)</f>
        <v>4</v>
      </c>
      <c r="M72" s="137">
        <f t="shared" si="31"/>
        <v>3193.1505915880721</v>
      </c>
      <c r="N72" s="138">
        <f>M72/L72</f>
        <v>798.28764789701802</v>
      </c>
      <c r="O72" s="139">
        <f>L72-I72</f>
        <v>0</v>
      </c>
      <c r="P72" s="140">
        <f>N72-K72</f>
        <v>-101.71235210298198</v>
      </c>
      <c r="Q72" s="141">
        <f>N72/K72</f>
        <v>0.88698627544113118</v>
      </c>
      <c r="R72" s="324"/>
      <c r="S72" s="142">
        <v>0.25</v>
      </c>
      <c r="T72" s="143">
        <v>0.47153935185185197</v>
      </c>
      <c r="U72" s="144"/>
      <c r="V72" s="166"/>
      <c r="W72" s="167"/>
      <c r="X72" s="138"/>
      <c r="Y72" s="354"/>
      <c r="Z72" s="355"/>
      <c r="AA72" s="168">
        <f>M72-J72</f>
        <v>-406.84940841192793</v>
      </c>
      <c r="AB72" s="141">
        <f>M72/J72</f>
        <v>0.88698627544113118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1533</v>
      </c>
      <c r="G73" s="148">
        <f t="shared" ref="G73:G74" si="32">E73*F73</f>
        <v>43797.81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3108.5571561572247</v>
      </c>
      <c r="N73" s="152">
        <f>M73/L73</f>
        <v>259.04642967976872</v>
      </c>
      <c r="O73" s="154">
        <f>L73-I73</f>
        <v>0</v>
      </c>
      <c r="P73" s="155">
        <f>N73-K73</f>
        <v>-40.953570320231279</v>
      </c>
      <c r="Q73" s="156">
        <f>N73/K73</f>
        <v>0.8634880989325624</v>
      </c>
      <c r="R73" s="322">
        <f>Q89</f>
        <v>0.88455290619217042</v>
      </c>
      <c r="S73" s="157">
        <v>0.70833333333333337</v>
      </c>
      <c r="T73" s="158">
        <v>0.72887731481481488</v>
      </c>
      <c r="U73" s="159"/>
      <c r="V73" s="160">
        <v>29.589290265360599</v>
      </c>
      <c r="W73" s="158"/>
      <c r="X73" s="169"/>
      <c r="Y73" s="325"/>
      <c r="Z73" s="326"/>
      <c r="AA73" s="115">
        <f>M73-J73</f>
        <v>-491.44284384277535</v>
      </c>
      <c r="AB73" s="156">
        <f>M73/J73</f>
        <v>0.8634880989325624</v>
      </c>
      <c r="AC73" s="327">
        <f>AB89</f>
        <v>0.88455290619217042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631</v>
      </c>
      <c r="G74" s="103">
        <f t="shared" si="32"/>
        <v>12885.02</v>
      </c>
      <c r="H74" s="26"/>
      <c r="I74" s="104">
        <v>13</v>
      </c>
      <c r="J74" s="105">
        <v>3600</v>
      </c>
      <c r="K74" s="106">
        <f t="shared" si="17"/>
        <v>276.92307692307691</v>
      </c>
      <c r="L74" s="107">
        <v>13</v>
      </c>
      <c r="M74" s="105">
        <f>F74/V74*60</f>
        <v>3260.2237684264023</v>
      </c>
      <c r="N74" s="106">
        <f>M74/L74</f>
        <v>250.78644372510786</v>
      </c>
      <c r="O74" s="108">
        <f>L74-I74</f>
        <v>0</v>
      </c>
      <c r="P74" s="109">
        <f>N74-K74</f>
        <v>-26.136633197969047</v>
      </c>
      <c r="Q74" s="110">
        <f>N74/K74</f>
        <v>0.90561771345177844</v>
      </c>
      <c r="R74" s="323"/>
      <c r="S74" s="47">
        <v>0.73263888888888895</v>
      </c>
      <c r="T74" s="48">
        <v>0.74069444444444454</v>
      </c>
      <c r="U74" s="111">
        <v>5.4166666666666607</v>
      </c>
      <c r="V74" s="112">
        <v>11.612699829580629</v>
      </c>
      <c r="W74" s="113"/>
      <c r="X74" s="13"/>
      <c r="Y74" s="332"/>
      <c r="Z74" s="333"/>
      <c r="AA74" s="117">
        <f>M74-J74</f>
        <v>-339.77623157359767</v>
      </c>
      <c r="AB74" s="110">
        <f>M74/J74</f>
        <v>0.90561771345177844</v>
      </c>
      <c r="AC74" s="328"/>
    </row>
    <row r="75" spans="1:29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3"/>
      <c r="Y75" s="332"/>
      <c r="Z75" s="333"/>
      <c r="AA75" s="117"/>
      <c r="AB75" s="110"/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3">AVERAGE(I73:I88)</f>
        <v>12.5</v>
      </c>
      <c r="J89" s="137">
        <f t="shared" si="33"/>
        <v>3600</v>
      </c>
      <c r="K89" s="138">
        <f t="shared" ref="K89" si="34">J89/I89</f>
        <v>288</v>
      </c>
      <c r="L89" s="136">
        <f t="shared" ref="L89:M89" si="35">AVERAGE(L73:L88)</f>
        <v>12.5</v>
      </c>
      <c r="M89" s="137">
        <f t="shared" si="35"/>
        <v>3184.3904622918135</v>
      </c>
      <c r="N89" s="138">
        <f>M89/L89</f>
        <v>254.75123698334508</v>
      </c>
      <c r="O89" s="139">
        <f>L89-I89</f>
        <v>0</v>
      </c>
      <c r="P89" s="140">
        <f>N89-K89</f>
        <v>-33.24876301665492</v>
      </c>
      <c r="Q89" s="141">
        <f>N89/K89</f>
        <v>0.88455290619217042</v>
      </c>
      <c r="R89" s="324"/>
      <c r="S89" s="142">
        <v>0.70833333333333337</v>
      </c>
      <c r="T89" s="143">
        <v>0.74069444444444454</v>
      </c>
      <c r="U89" s="144"/>
      <c r="V89" s="166"/>
      <c r="W89" s="167"/>
      <c r="X89" s="138"/>
      <c r="Y89" s="354"/>
      <c r="Z89" s="355"/>
      <c r="AA89" s="168">
        <f>M89-J89</f>
        <v>-415.60953770818651</v>
      </c>
      <c r="AB89" s="141">
        <f>M89/J89</f>
        <v>0.88455290619217042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145</v>
      </c>
      <c r="D90" s="321"/>
      <c r="E90" s="147">
        <v>17.22</v>
      </c>
      <c r="F90" s="97">
        <v>1149</v>
      </c>
      <c r="G90" s="148">
        <f t="shared" ref="G90:G92" si="36">E90*F90</f>
        <v>19785.78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2991.6355081454285</v>
      </c>
      <c r="N90" s="152">
        <f>M90/L90</f>
        <v>997.21183604847613</v>
      </c>
      <c r="O90" s="154">
        <f>L90-I90</f>
        <v>0</v>
      </c>
      <c r="P90" s="155">
        <f>N90-K90</f>
        <v>-102.78816395152387</v>
      </c>
      <c r="Q90" s="156">
        <f>N90/K90</f>
        <v>0.90655621458952373</v>
      </c>
      <c r="R90" s="322">
        <f>Q106</f>
        <v>0.90442592464457783</v>
      </c>
      <c r="S90" s="157">
        <v>0.70833333333333337</v>
      </c>
      <c r="T90" s="158">
        <v>0.72432870370370372</v>
      </c>
      <c r="U90" s="159"/>
      <c r="V90" s="160">
        <v>23.044251150347257</v>
      </c>
      <c r="W90" s="161"/>
      <c r="X90" s="162"/>
      <c r="Y90" s="325"/>
      <c r="Z90" s="326"/>
      <c r="AA90" s="115">
        <f>M90-J90</f>
        <v>-308.3644918545715</v>
      </c>
      <c r="AB90" s="156">
        <f>M90/J90</f>
        <v>0.90655621458952373</v>
      </c>
      <c r="AC90" s="327">
        <f>AB106</f>
        <v>0.90442592464457783</v>
      </c>
    </row>
    <row r="91" spans="1:29" ht="15.75" customHeight="1">
      <c r="A91" s="357"/>
      <c r="B91" s="100" t="s">
        <v>120</v>
      </c>
      <c r="C91" s="330" t="s">
        <v>148</v>
      </c>
      <c r="D91" s="331"/>
      <c r="E91" s="101">
        <v>24.54</v>
      </c>
      <c r="F91" s="102">
        <v>1521</v>
      </c>
      <c r="G91" s="103">
        <f t="shared" si="36"/>
        <v>37325.339999999997</v>
      </c>
      <c r="H91" s="26"/>
      <c r="I91" s="104">
        <v>4</v>
      </c>
      <c r="J91" s="105">
        <v>3000</v>
      </c>
      <c r="K91" s="106">
        <f t="shared" ref="K91:K134" si="37">J91/I91</f>
        <v>750</v>
      </c>
      <c r="L91" s="107">
        <v>4</v>
      </c>
      <c r="M91" s="105">
        <f>F91/V91*60</f>
        <v>2709.9757488864625</v>
      </c>
      <c r="N91" s="106">
        <f>M91/L91</f>
        <v>677.49393722161562</v>
      </c>
      <c r="O91" s="108">
        <f>L91-I91</f>
        <v>0</v>
      </c>
      <c r="P91" s="109">
        <f>N91-K91</f>
        <v>-72.506062778384376</v>
      </c>
      <c r="Q91" s="110">
        <f>N91/K91</f>
        <v>0.90332524962882088</v>
      </c>
      <c r="R91" s="323"/>
      <c r="S91" s="47">
        <v>0.72777777777777775</v>
      </c>
      <c r="T91" s="48">
        <v>0.75115740740740733</v>
      </c>
      <c r="U91" s="111">
        <v>4.9666666666665904</v>
      </c>
      <c r="V91" s="112">
        <v>33.675578107110006</v>
      </c>
      <c r="W91" s="113"/>
      <c r="X91" s="116"/>
      <c r="Y91" s="332"/>
      <c r="Z91" s="333"/>
      <c r="AA91" s="117">
        <f>M91-J91</f>
        <v>-290.0242511135375</v>
      </c>
      <c r="AB91" s="110">
        <f>M91/J91</f>
        <v>0.90332524962882088</v>
      </c>
      <c r="AC91" s="328"/>
    </row>
    <row r="92" spans="1:29" ht="15.75" customHeight="1">
      <c r="A92" s="357"/>
      <c r="B92" s="100" t="s">
        <v>120</v>
      </c>
      <c r="C92" s="330" t="s">
        <v>149</v>
      </c>
      <c r="D92" s="331"/>
      <c r="E92" s="101">
        <v>23.27</v>
      </c>
      <c r="F92" s="102">
        <v>1070</v>
      </c>
      <c r="G92" s="103">
        <f t="shared" si="36"/>
        <v>24898.899999999998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2709.5498421626839</v>
      </c>
      <c r="N92" s="106">
        <f>M92/L92</f>
        <v>541.90996843253674</v>
      </c>
      <c r="O92" s="108">
        <f>L92-I92</f>
        <v>0</v>
      </c>
      <c r="P92" s="109">
        <f>N92-K92</f>
        <v>-58.090031567463257</v>
      </c>
      <c r="Q92" s="110">
        <f>N92/K92</f>
        <v>0.9031832807208946</v>
      </c>
      <c r="R92" s="323"/>
      <c r="S92" s="47">
        <v>0.75416666666666665</v>
      </c>
      <c r="T92" s="48">
        <v>0.77061342592592585</v>
      </c>
      <c r="U92" s="111">
        <v>5</v>
      </c>
      <c r="V92" s="112">
        <v>23.693972703878156</v>
      </c>
      <c r="W92" s="113"/>
      <c r="X92" s="116"/>
      <c r="Y92" s="332"/>
      <c r="Z92" s="333"/>
      <c r="AA92" s="117">
        <f>M92-J92</f>
        <v>-290.45015783731606</v>
      </c>
      <c r="AB92" s="110">
        <f>M92/J92</f>
        <v>0.9031832807208946</v>
      </c>
      <c r="AC92" s="328"/>
    </row>
    <row r="93" spans="1:29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332"/>
      <c r="Z93" s="333"/>
      <c r="AA93" s="117"/>
      <c r="AB93" s="110"/>
      <c r="AC93" s="328"/>
    </row>
    <row r="94" spans="1:29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16"/>
      <c r="Y94" s="332"/>
      <c r="Z94" s="333"/>
      <c r="AA94" s="117"/>
      <c r="AB94" s="110"/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2803.7203663981913</v>
      </c>
      <c r="N106" s="138">
        <f t="shared" ref="N106:N117" si="41">M106/L106</f>
        <v>700.93009159954784</v>
      </c>
      <c r="O106" s="139">
        <f t="shared" ref="O106:O117" si="42">L106-I106</f>
        <v>0</v>
      </c>
      <c r="P106" s="140">
        <f t="shared" ref="P106:P117" si="43">N106-K106</f>
        <v>-74.069908400452164</v>
      </c>
      <c r="Q106" s="141">
        <f t="shared" ref="Q106:Q117" si="44">N106/K106</f>
        <v>0.90442592464457783</v>
      </c>
      <c r="R106" s="324"/>
      <c r="S106" s="142">
        <v>0.70833333333333337</v>
      </c>
      <c r="T106" s="143">
        <v>0.77061342592592585</v>
      </c>
      <c r="U106" s="144"/>
      <c r="V106" s="166"/>
      <c r="W106" s="99"/>
      <c r="X106" s="69"/>
      <c r="Y106" s="354"/>
      <c r="Z106" s="355"/>
      <c r="AA106" s="168">
        <f t="shared" ref="AA106:AA117" si="45">M106-J106</f>
        <v>-296.27963360180865</v>
      </c>
      <c r="AB106" s="141">
        <f t="shared" ref="AB106:AB117" si="46">M106/J106</f>
        <v>0.90442592464457783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146</v>
      </c>
      <c r="D107" s="321"/>
      <c r="E107" s="147">
        <v>22.28</v>
      </c>
      <c r="F107" s="97">
        <v>425</v>
      </c>
      <c r="G107" s="148">
        <f t="shared" ref="G107:G117" si="47">E107*F107</f>
        <v>9469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7" si="48">F107/V107*60</f>
        <v>2983.6703830802285</v>
      </c>
      <c r="N107" s="152">
        <f t="shared" si="41"/>
        <v>596.73407661604574</v>
      </c>
      <c r="O107" s="154">
        <f t="shared" si="42"/>
        <v>0</v>
      </c>
      <c r="P107" s="155">
        <f t="shared" si="43"/>
        <v>-63.265923383954259</v>
      </c>
      <c r="Q107" s="156">
        <f t="shared" si="44"/>
        <v>0.90414254032734198</v>
      </c>
      <c r="R107" s="322">
        <f>Q123</f>
        <v>0.89627665554717351</v>
      </c>
      <c r="S107" s="157">
        <v>0.70833333333333337</v>
      </c>
      <c r="T107" s="158">
        <v>0.71425925925925926</v>
      </c>
      <c r="U107" s="159"/>
      <c r="V107" s="160">
        <v>8.5465204684154035</v>
      </c>
      <c r="W107" s="161"/>
      <c r="X107" s="162"/>
      <c r="Y107" s="325"/>
      <c r="Z107" s="326"/>
      <c r="AA107" s="115">
        <f t="shared" si="45"/>
        <v>-316.32961691977152</v>
      </c>
      <c r="AB107" s="156">
        <f t="shared" si="46"/>
        <v>0.90414254032734198</v>
      </c>
      <c r="AC107" s="327">
        <f>AB123</f>
        <v>0.89627665554717351</v>
      </c>
    </row>
    <row r="108" spans="1:29" ht="15.75" customHeight="1">
      <c r="A108" s="318"/>
      <c r="B108" s="100" t="s">
        <v>120</v>
      </c>
      <c r="C108" s="330" t="s">
        <v>154</v>
      </c>
      <c r="D108" s="331"/>
      <c r="E108" s="101">
        <v>25.03</v>
      </c>
      <c r="F108" s="102">
        <v>515</v>
      </c>
      <c r="G108" s="103">
        <f t="shared" si="47"/>
        <v>12890.45</v>
      </c>
      <c r="H108" s="26">
        <v>2</v>
      </c>
      <c r="I108" s="104">
        <v>5</v>
      </c>
      <c r="J108" s="105">
        <v>3600</v>
      </c>
      <c r="K108" s="106">
        <f t="shared" si="37"/>
        <v>720</v>
      </c>
      <c r="L108" s="107">
        <v>5</v>
      </c>
      <c r="M108" s="105">
        <f t="shared" si="48"/>
        <v>3196.8290736793474</v>
      </c>
      <c r="N108" s="106">
        <f t="shared" si="41"/>
        <v>639.36581473586944</v>
      </c>
      <c r="O108" s="108">
        <f t="shared" si="42"/>
        <v>0</v>
      </c>
      <c r="P108" s="109">
        <f t="shared" si="43"/>
        <v>-80.634185264130565</v>
      </c>
      <c r="Q108" s="110">
        <f t="shared" si="44"/>
        <v>0.8880080760220409</v>
      </c>
      <c r="R108" s="323"/>
      <c r="S108" s="47">
        <v>0.72430555555555554</v>
      </c>
      <c r="T108" s="48">
        <v>0.73100694444444447</v>
      </c>
      <c r="U108" s="111">
        <v>15</v>
      </c>
      <c r="V108" s="112">
        <v>9.6658280088888393</v>
      </c>
      <c r="W108" s="113"/>
      <c r="X108" s="116"/>
      <c r="Y108" s="332"/>
      <c r="Z108" s="333"/>
      <c r="AA108" s="117">
        <f t="shared" si="45"/>
        <v>-403.1709263206526</v>
      </c>
      <c r="AB108" s="110">
        <f t="shared" si="46"/>
        <v>0.8880080760220409</v>
      </c>
      <c r="AC108" s="328"/>
    </row>
    <row r="109" spans="1:29" ht="15.75" customHeight="1">
      <c r="A109" s="318"/>
      <c r="B109" s="100" t="s">
        <v>120</v>
      </c>
      <c r="C109" s="330" t="s">
        <v>160</v>
      </c>
      <c r="D109" s="331"/>
      <c r="E109" s="101">
        <v>18.18</v>
      </c>
      <c r="F109" s="102">
        <v>1094</v>
      </c>
      <c r="G109" s="103">
        <f t="shared" si="47"/>
        <v>19888.919999999998</v>
      </c>
      <c r="H109" s="26"/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3199.1960598015226</v>
      </c>
      <c r="N109" s="106">
        <f t="shared" si="41"/>
        <v>1066.3986866005075</v>
      </c>
      <c r="O109" s="108">
        <f t="shared" si="42"/>
        <v>0</v>
      </c>
      <c r="P109" s="109">
        <f t="shared" si="43"/>
        <v>-133.60131339949248</v>
      </c>
      <c r="Q109" s="110">
        <f t="shared" si="44"/>
        <v>0.88866557216708963</v>
      </c>
      <c r="R109" s="323"/>
      <c r="S109" s="47">
        <v>0.74097222222222214</v>
      </c>
      <c r="T109" s="48">
        <v>0.7552199074074073</v>
      </c>
      <c r="U109" s="111">
        <v>15</v>
      </c>
      <c r="V109" s="112">
        <v>20.51765467730424</v>
      </c>
      <c r="W109" s="113"/>
      <c r="X109" s="116"/>
      <c r="Y109" s="332"/>
      <c r="Z109" s="333"/>
      <c r="AA109" s="117">
        <f t="shared" si="45"/>
        <v>-400.80394019847745</v>
      </c>
      <c r="AB109" s="110">
        <f t="shared" si="46"/>
        <v>0.88866557216708963</v>
      </c>
      <c r="AC109" s="328"/>
    </row>
    <row r="110" spans="1:29" ht="15.75" customHeight="1">
      <c r="A110" s="318"/>
      <c r="B110" s="100" t="s">
        <v>120</v>
      </c>
      <c r="C110" s="330" t="s">
        <v>155</v>
      </c>
      <c r="D110" s="331"/>
      <c r="E110" s="101">
        <v>18.18</v>
      </c>
      <c r="F110" s="102">
        <v>547</v>
      </c>
      <c r="G110" s="103">
        <f t="shared" si="47"/>
        <v>9944.4599999999991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2718.5368211627215</v>
      </c>
      <c r="N110" s="106">
        <f t="shared" si="41"/>
        <v>906.17894038757379</v>
      </c>
      <c r="O110" s="108">
        <f t="shared" si="42"/>
        <v>0</v>
      </c>
      <c r="P110" s="109">
        <f t="shared" si="43"/>
        <v>-93.821059612426211</v>
      </c>
      <c r="Q110" s="110">
        <f t="shared" si="44"/>
        <v>0.90617894038757374</v>
      </c>
      <c r="R110" s="323"/>
      <c r="S110" s="47">
        <v>0.76527777777777761</v>
      </c>
      <c r="T110" s="48">
        <v>0.77365740740740729</v>
      </c>
      <c r="U110" s="111">
        <v>15</v>
      </c>
      <c r="V110" s="112">
        <v>12.07267076337147</v>
      </c>
      <c r="W110" s="113"/>
      <c r="X110" s="116"/>
      <c r="Y110" s="332"/>
      <c r="Z110" s="333"/>
      <c r="AA110" s="117">
        <f t="shared" si="45"/>
        <v>-281.46317883727852</v>
      </c>
      <c r="AB110" s="110">
        <f t="shared" si="46"/>
        <v>0.90617894038757385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1923</v>
      </c>
      <c r="G111" s="103">
        <f t="shared" si="47"/>
        <v>26979.69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2717.125036106509</v>
      </c>
      <c r="N111" s="106">
        <f t="shared" si="41"/>
        <v>905.70834536883638</v>
      </c>
      <c r="O111" s="108">
        <f t="shared" si="42"/>
        <v>0</v>
      </c>
      <c r="P111" s="109">
        <f t="shared" si="43"/>
        <v>-94.291654631163624</v>
      </c>
      <c r="Q111" s="110">
        <f t="shared" si="44"/>
        <v>0.90570834536883638</v>
      </c>
      <c r="R111" s="323"/>
      <c r="S111" s="47">
        <v>0.78402777777777755</v>
      </c>
      <c r="T111" s="48">
        <v>0.81350694444444427</v>
      </c>
      <c r="U111" s="111">
        <v>14.933333333333163</v>
      </c>
      <c r="V111" s="112">
        <v>42.464000907861497</v>
      </c>
      <c r="W111" s="113"/>
      <c r="X111" s="116"/>
      <c r="Y111" s="332"/>
      <c r="Z111" s="333"/>
      <c r="AA111" s="117">
        <f t="shared" si="45"/>
        <v>-282.87496389349099</v>
      </c>
      <c r="AB111" s="110">
        <f t="shared" si="46"/>
        <v>0.90570834536883638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2397</v>
      </c>
      <c r="G112" s="121">
        <f t="shared" si="47"/>
        <v>34229.159999999996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3185.6514402244948</v>
      </c>
      <c r="N112" s="106">
        <f t="shared" si="41"/>
        <v>1061.883813408165</v>
      </c>
      <c r="O112" s="108">
        <f t="shared" si="42"/>
        <v>0</v>
      </c>
      <c r="P112" s="109">
        <f t="shared" si="43"/>
        <v>-138.116186591835</v>
      </c>
      <c r="Q112" s="110">
        <f t="shared" si="44"/>
        <v>0.8849031778401375</v>
      </c>
      <c r="R112" s="323"/>
      <c r="S112" s="47">
        <v>0.82361111111111085</v>
      </c>
      <c r="T112" s="120">
        <v>0.85495370370370349</v>
      </c>
      <c r="U112" s="111">
        <v>14.549999999999876</v>
      </c>
      <c r="V112" s="112">
        <v>45.146182091366818</v>
      </c>
      <c r="W112" s="113"/>
      <c r="X112" s="116"/>
      <c r="Y112" s="332"/>
      <c r="Z112" s="333"/>
      <c r="AA112" s="117">
        <f t="shared" si="45"/>
        <v>-414.34855977550524</v>
      </c>
      <c r="AB112" s="110">
        <f t="shared" si="46"/>
        <v>0.88490317784013739</v>
      </c>
      <c r="AC112" s="328"/>
    </row>
    <row r="113" spans="1:29" ht="15.75" customHeight="1">
      <c r="A113" s="318"/>
      <c r="B113" s="100" t="s">
        <v>120</v>
      </c>
      <c r="C113" s="330" t="s">
        <v>146</v>
      </c>
      <c r="D113" s="331"/>
      <c r="E113" s="101">
        <v>22.28</v>
      </c>
      <c r="F113" s="102">
        <v>1156</v>
      </c>
      <c r="G113" s="121">
        <f t="shared" si="47"/>
        <v>25755.68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2983.6703830802285</v>
      </c>
      <c r="N113" s="106">
        <f t="shared" si="41"/>
        <v>596.73407661604574</v>
      </c>
      <c r="O113" s="123">
        <f t="shared" si="42"/>
        <v>0</v>
      </c>
      <c r="P113" s="124">
        <f t="shared" si="43"/>
        <v>-63.265923383954259</v>
      </c>
      <c r="Q113" s="125">
        <f t="shared" si="44"/>
        <v>0.90414254032734198</v>
      </c>
      <c r="R113" s="323"/>
      <c r="S113" s="47">
        <v>0.86527777777777748</v>
      </c>
      <c r="T113" s="120">
        <v>0.88141203703703674</v>
      </c>
      <c r="U113" s="111">
        <v>14.866666666666539</v>
      </c>
      <c r="V113" s="112">
        <v>23.246535674089898</v>
      </c>
      <c r="W113" s="113"/>
      <c r="X113" s="116"/>
      <c r="Y113" s="332"/>
      <c r="Z113" s="333"/>
      <c r="AA113" s="117">
        <f t="shared" si="45"/>
        <v>-316.32961691977152</v>
      </c>
      <c r="AB113" s="110">
        <f t="shared" si="46"/>
        <v>0.90414254032734198</v>
      </c>
      <c r="AC113" s="328"/>
    </row>
    <row r="114" spans="1:29" ht="15.75" customHeight="1">
      <c r="A114" s="318"/>
      <c r="B114" s="100" t="s">
        <v>120</v>
      </c>
      <c r="C114" s="330" t="s">
        <v>154</v>
      </c>
      <c r="D114" s="331"/>
      <c r="E114" s="101">
        <v>25.03</v>
      </c>
      <c r="F114" s="102">
        <v>1193</v>
      </c>
      <c r="G114" s="121">
        <f t="shared" si="47"/>
        <v>29860.79</v>
      </c>
      <c r="H114" s="26"/>
      <c r="I114" s="104">
        <v>5</v>
      </c>
      <c r="J114" s="105">
        <v>3600</v>
      </c>
      <c r="K114" s="106">
        <f t="shared" si="37"/>
        <v>720</v>
      </c>
      <c r="L114" s="118">
        <v>5</v>
      </c>
      <c r="M114" s="105">
        <f t="shared" si="48"/>
        <v>3197.7330983977722</v>
      </c>
      <c r="N114" s="106">
        <f t="shared" si="41"/>
        <v>639.5466196795544</v>
      </c>
      <c r="O114" s="123">
        <f t="shared" si="42"/>
        <v>0</v>
      </c>
      <c r="P114" s="124">
        <f t="shared" si="43"/>
        <v>-80.453380320445604</v>
      </c>
      <c r="Q114" s="125">
        <f t="shared" si="44"/>
        <v>0.88825919399938114</v>
      </c>
      <c r="R114" s="323"/>
      <c r="S114" s="47">
        <v>0.89166666666666627</v>
      </c>
      <c r="T114" s="120">
        <v>0.90721064814814778</v>
      </c>
      <c r="U114" s="111">
        <v>14.766666666666524</v>
      </c>
      <c r="V114" s="112">
        <v>22.3846074069988</v>
      </c>
      <c r="W114" s="113"/>
      <c r="X114" s="116"/>
      <c r="Y114" s="332"/>
      <c r="Z114" s="333"/>
      <c r="AA114" s="117">
        <f t="shared" si="45"/>
        <v>-402.26690160222779</v>
      </c>
      <c r="AB114" s="110">
        <f t="shared" si="46"/>
        <v>0.88825919399938114</v>
      </c>
      <c r="AC114" s="328"/>
    </row>
    <row r="115" spans="1:29" ht="15.75" customHeight="1">
      <c r="A115" s="318"/>
      <c r="B115" s="100" t="s">
        <v>120</v>
      </c>
      <c r="C115" s="330" t="s">
        <v>155</v>
      </c>
      <c r="D115" s="331"/>
      <c r="E115" s="101">
        <v>18.18</v>
      </c>
      <c r="F115" s="102">
        <v>1175</v>
      </c>
      <c r="G115" s="121">
        <f t="shared" si="47"/>
        <v>21361.5</v>
      </c>
      <c r="H115" s="62"/>
      <c r="I115" s="104">
        <v>3</v>
      </c>
      <c r="J115" s="105">
        <v>3000</v>
      </c>
      <c r="K115" s="106">
        <f t="shared" si="37"/>
        <v>1000</v>
      </c>
      <c r="L115" s="118">
        <v>3</v>
      </c>
      <c r="M115" s="105">
        <f t="shared" si="48"/>
        <v>2718.5368211627215</v>
      </c>
      <c r="N115" s="106">
        <f t="shared" si="41"/>
        <v>906.17894038757379</v>
      </c>
      <c r="O115" s="123">
        <f t="shared" si="42"/>
        <v>0</v>
      </c>
      <c r="P115" s="124">
        <f t="shared" si="43"/>
        <v>-93.821059612426211</v>
      </c>
      <c r="Q115" s="125">
        <f t="shared" si="44"/>
        <v>0.90617894038757374</v>
      </c>
      <c r="R115" s="323"/>
      <c r="S115" s="47">
        <v>0.91736111111111063</v>
      </c>
      <c r="T115" s="120">
        <v>0.93535879629629581</v>
      </c>
      <c r="U115" s="111">
        <v>14.6166666666665</v>
      </c>
      <c r="V115" s="112">
        <v>25.933067910350047</v>
      </c>
      <c r="W115" s="113"/>
      <c r="X115" s="116"/>
      <c r="Y115" s="332"/>
      <c r="Z115" s="333"/>
      <c r="AA115" s="117">
        <f t="shared" si="45"/>
        <v>-281.46317883727852</v>
      </c>
      <c r="AB115" s="110">
        <f t="shared" si="46"/>
        <v>0.90617894038757385</v>
      </c>
      <c r="AC115" s="328"/>
    </row>
    <row r="116" spans="1:29" ht="15.75" customHeight="1">
      <c r="A116" s="318"/>
      <c r="B116" s="100" t="s">
        <v>120</v>
      </c>
      <c r="C116" s="330" t="s">
        <v>152</v>
      </c>
      <c r="D116" s="331"/>
      <c r="E116" s="101">
        <v>14.03</v>
      </c>
      <c r="F116" s="102">
        <v>5147</v>
      </c>
      <c r="G116" s="121">
        <f t="shared" si="47"/>
        <v>72212.41</v>
      </c>
      <c r="H116" s="62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2717.125036106509</v>
      </c>
      <c r="N116" s="106">
        <f t="shared" si="41"/>
        <v>905.70834536883638</v>
      </c>
      <c r="O116" s="123">
        <f t="shared" si="42"/>
        <v>0</v>
      </c>
      <c r="P116" s="124">
        <f t="shared" si="43"/>
        <v>-94.291654631163624</v>
      </c>
      <c r="Q116" s="125">
        <f t="shared" si="44"/>
        <v>0.90570834536883638</v>
      </c>
      <c r="R116" s="323"/>
      <c r="S116" s="47">
        <v>0.94513888888888842</v>
      </c>
      <c r="T116" s="120">
        <v>1.0240624999999994</v>
      </c>
      <c r="U116" s="111">
        <v>15</v>
      </c>
      <c r="V116" s="112">
        <v>113.65689686571145</v>
      </c>
      <c r="W116" s="113"/>
      <c r="X116" s="116"/>
      <c r="Y116" s="332"/>
      <c r="Z116" s="333"/>
      <c r="AA116" s="117">
        <f t="shared" si="45"/>
        <v>-282.87496389349099</v>
      </c>
      <c r="AB116" s="110">
        <f t="shared" si="46"/>
        <v>0.90570834536883638</v>
      </c>
      <c r="AC116" s="328"/>
    </row>
    <row r="117" spans="1:29" ht="15.75" customHeight="1">
      <c r="A117" s="318"/>
      <c r="B117" s="100" t="s">
        <v>120</v>
      </c>
      <c r="C117" s="330" t="s">
        <v>153</v>
      </c>
      <c r="D117" s="331"/>
      <c r="E117" s="101">
        <v>14.28</v>
      </c>
      <c r="F117" s="102">
        <v>6576</v>
      </c>
      <c r="G117" s="121">
        <f t="shared" si="47"/>
        <v>93905.279999999999</v>
      </c>
      <c r="H117" s="62"/>
      <c r="I117" s="104">
        <v>3</v>
      </c>
      <c r="J117" s="105">
        <v>3600</v>
      </c>
      <c r="K117" s="106">
        <f t="shared" si="37"/>
        <v>1200</v>
      </c>
      <c r="L117" s="118">
        <v>3</v>
      </c>
      <c r="M117" s="105">
        <f t="shared" si="48"/>
        <v>3185.6514402244957</v>
      </c>
      <c r="N117" s="106">
        <f t="shared" si="41"/>
        <v>1061.8838134081652</v>
      </c>
      <c r="O117" s="123">
        <f t="shared" si="42"/>
        <v>0</v>
      </c>
      <c r="P117" s="124">
        <f t="shared" si="43"/>
        <v>-138.11618659183478</v>
      </c>
      <c r="Q117" s="125">
        <f t="shared" si="44"/>
        <v>0.88490317784013772</v>
      </c>
      <c r="R117" s="323"/>
      <c r="S117" s="47">
        <v>1.0340277777777773</v>
      </c>
      <c r="T117" s="120">
        <v>1.1200347222222218</v>
      </c>
      <c r="U117" s="111">
        <v>15</v>
      </c>
      <c r="V117" s="112">
        <v>123.85535812800507</v>
      </c>
      <c r="W117" s="126"/>
      <c r="X117" s="127"/>
      <c r="Y117" s="332"/>
      <c r="Z117" s="333"/>
      <c r="AA117" s="117">
        <f t="shared" si="45"/>
        <v>-414.34855977550433</v>
      </c>
      <c r="AB117" s="110">
        <f t="shared" si="46"/>
        <v>0.88490317784013772</v>
      </c>
      <c r="AC117" s="328"/>
    </row>
    <row r="118" spans="1:29" ht="15.75" customHeight="1">
      <c r="A118" s="318"/>
      <c r="B118" s="100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47"/>
      <c r="T118" s="120"/>
      <c r="U118" s="111"/>
      <c r="V118" s="112"/>
      <c r="W118" s="126"/>
      <c r="X118" s="127"/>
      <c r="Y118" s="332"/>
      <c r="Z118" s="333"/>
      <c r="AA118" s="117"/>
      <c r="AB118" s="110"/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49">AVERAGE(I107:I122)</f>
        <v>3.7272727272727271</v>
      </c>
      <c r="J123" s="137">
        <f t="shared" si="49"/>
        <v>3327.2727272727275</v>
      </c>
      <c r="K123" s="138">
        <f t="shared" ref="K123" si="50">J123/I123</f>
        <v>892.68292682926835</v>
      </c>
      <c r="L123" s="136">
        <f t="shared" ref="L123:M123" si="51">AVERAGE(L107:L122)</f>
        <v>3.7272727272727271</v>
      </c>
      <c r="M123" s="137">
        <f t="shared" si="51"/>
        <v>2982.1568720933228</v>
      </c>
      <c r="N123" s="138">
        <f t="shared" ref="N123:N134" si="52">M123/L123</f>
        <v>800.09086812259886</v>
      </c>
      <c r="O123" s="139">
        <f t="shared" ref="O123:O134" si="53">L123-I123</f>
        <v>0</v>
      </c>
      <c r="P123" s="140">
        <f t="shared" ref="P123:P134" si="54">N123-K123</f>
        <v>-92.592058706669491</v>
      </c>
      <c r="Q123" s="141">
        <f t="shared" ref="Q123:Q134" si="55">N123/K123</f>
        <v>0.89627665554717351</v>
      </c>
      <c r="R123" s="324"/>
      <c r="S123" s="142">
        <v>0.70833333333333337</v>
      </c>
      <c r="T123" s="143">
        <v>1.1200347222222218</v>
      </c>
      <c r="U123" s="144"/>
      <c r="V123" s="166"/>
      <c r="W123" s="99"/>
      <c r="X123" s="69"/>
      <c r="Y123" s="354"/>
      <c r="Z123" s="355"/>
      <c r="AA123" s="168">
        <f t="shared" ref="AA123:AA134" si="56">M123-J123</f>
        <v>-345.11585517940466</v>
      </c>
      <c r="AB123" s="141">
        <f t="shared" ref="AB123:AB134" si="57">M123/J123</f>
        <v>0.89627665554717351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158</v>
      </c>
      <c r="D124" s="321"/>
      <c r="E124" s="147">
        <v>30</v>
      </c>
      <c r="F124" s="97">
        <v>689</v>
      </c>
      <c r="G124" s="148">
        <f t="shared" ref="G124:G134" si="58">E124*F124</f>
        <v>20670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4" si="59">F124/V124*60</f>
        <v>3189.9599999999978</v>
      </c>
      <c r="N124" s="152">
        <f t="shared" si="52"/>
        <v>797.48999999999944</v>
      </c>
      <c r="O124" s="154">
        <f t="shared" si="53"/>
        <v>0</v>
      </c>
      <c r="P124" s="155">
        <f t="shared" si="54"/>
        <v>-102.51000000000056</v>
      </c>
      <c r="Q124" s="156">
        <f t="shared" si="55"/>
        <v>0.88609999999999933</v>
      </c>
      <c r="R124" s="322">
        <f>Q140</f>
        <v>0.886263228587856</v>
      </c>
      <c r="S124" s="157">
        <v>0.70833333333333337</v>
      </c>
      <c r="T124" s="158">
        <v>0.71732638888888889</v>
      </c>
      <c r="U124" s="159"/>
      <c r="V124" s="160">
        <v>12.959410149343574</v>
      </c>
      <c r="W124" s="158"/>
      <c r="X124" s="169"/>
      <c r="Y124" s="325"/>
      <c r="Z124" s="326"/>
      <c r="AA124" s="171">
        <f t="shared" si="56"/>
        <v>-410.04000000000224</v>
      </c>
      <c r="AB124" s="156">
        <f t="shared" si="57"/>
        <v>0.88609999999999933</v>
      </c>
      <c r="AC124" s="327">
        <f>AB140</f>
        <v>0.88626322858785589</v>
      </c>
    </row>
    <row r="125" spans="1:29" ht="15.75" customHeight="1">
      <c r="A125" s="357"/>
      <c r="B125" s="100" t="s">
        <v>120</v>
      </c>
      <c r="C125" s="330" t="s">
        <v>162</v>
      </c>
      <c r="D125" s="331"/>
      <c r="E125" s="101">
        <v>18.18</v>
      </c>
      <c r="F125" s="102">
        <v>918</v>
      </c>
      <c r="G125" s="103">
        <f t="shared" si="58"/>
        <v>16689.239999999998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3191.7634037646635</v>
      </c>
      <c r="N125" s="106">
        <f t="shared" si="52"/>
        <v>1063.9211345882211</v>
      </c>
      <c r="O125" s="108">
        <f t="shared" si="53"/>
        <v>0</v>
      </c>
      <c r="P125" s="109">
        <f t="shared" si="54"/>
        <v>-136.07886541177891</v>
      </c>
      <c r="Q125" s="110">
        <f t="shared" si="55"/>
        <v>0.8866009454901842</v>
      </c>
      <c r="R125" s="323"/>
      <c r="S125" s="47">
        <v>0.7270833333333333</v>
      </c>
      <c r="T125" s="48">
        <v>0.73906249999999996</v>
      </c>
      <c r="U125" s="111">
        <v>15</v>
      </c>
      <c r="V125" s="112">
        <v>17.256918208609545</v>
      </c>
      <c r="W125" s="113"/>
      <c r="X125" s="13"/>
      <c r="Y125" s="332"/>
      <c r="Z125" s="333"/>
      <c r="AA125" s="172">
        <f t="shared" si="56"/>
        <v>-408.23659623533649</v>
      </c>
      <c r="AB125" s="110">
        <f t="shared" si="57"/>
        <v>0.88660094549018431</v>
      </c>
      <c r="AC125" s="328"/>
    </row>
    <row r="126" spans="1:29" ht="15.75" customHeight="1">
      <c r="A126" s="357"/>
      <c r="B126" s="100" t="s">
        <v>120</v>
      </c>
      <c r="C126" s="330" t="s">
        <v>161</v>
      </c>
      <c r="D126" s="331"/>
      <c r="E126" s="101">
        <v>16.7</v>
      </c>
      <c r="F126" s="102">
        <v>1706</v>
      </c>
      <c r="G126" s="103">
        <f t="shared" si="58"/>
        <v>28490.199999999997</v>
      </c>
      <c r="H126" s="26"/>
      <c r="I126" s="104">
        <v>3</v>
      </c>
      <c r="J126" s="105">
        <v>3600</v>
      </c>
      <c r="K126" s="106">
        <f t="shared" si="37"/>
        <v>1200</v>
      </c>
      <c r="L126" s="107">
        <v>3</v>
      </c>
      <c r="M126" s="105">
        <f t="shared" si="59"/>
        <v>3193.6423507222012</v>
      </c>
      <c r="N126" s="106">
        <f t="shared" si="52"/>
        <v>1064.5474502407337</v>
      </c>
      <c r="O126" s="108">
        <f t="shared" si="53"/>
        <v>0</v>
      </c>
      <c r="P126" s="109">
        <f t="shared" si="54"/>
        <v>-135.45254975926628</v>
      </c>
      <c r="Q126" s="110">
        <f t="shared" si="55"/>
        <v>0.88712287520061139</v>
      </c>
      <c r="R126" s="323"/>
      <c r="S126" s="47">
        <v>0.74930555555555545</v>
      </c>
      <c r="T126" s="48">
        <v>0.77156249999999993</v>
      </c>
      <c r="U126" s="111">
        <v>14.749999999999908</v>
      </c>
      <c r="V126" s="112">
        <v>32.051178171798917</v>
      </c>
      <c r="W126" s="113"/>
      <c r="X126" s="13"/>
      <c r="Y126" s="332"/>
      <c r="Z126" s="333"/>
      <c r="AA126" s="172">
        <f t="shared" si="56"/>
        <v>-406.35764927779883</v>
      </c>
      <c r="AB126" s="110">
        <f t="shared" si="57"/>
        <v>0.88712287520061139</v>
      </c>
      <c r="AC126" s="328"/>
    </row>
    <row r="127" spans="1:29" ht="15.75" customHeight="1">
      <c r="A127" s="357"/>
      <c r="B127" s="100" t="s">
        <v>120</v>
      </c>
      <c r="C127" s="330" t="s">
        <v>159</v>
      </c>
      <c r="D127" s="331"/>
      <c r="E127" s="101">
        <v>24.82</v>
      </c>
      <c r="F127" s="102">
        <v>692</v>
      </c>
      <c r="G127" s="103">
        <f t="shared" si="58"/>
        <v>17175.439999999999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3189.0317796373834</v>
      </c>
      <c r="N127" s="106">
        <f t="shared" si="52"/>
        <v>637.80635592747672</v>
      </c>
      <c r="O127" s="108">
        <f t="shared" si="53"/>
        <v>0</v>
      </c>
      <c r="P127" s="109">
        <f t="shared" si="54"/>
        <v>-82.193644072523284</v>
      </c>
      <c r="Q127" s="110">
        <f t="shared" si="55"/>
        <v>0.88584216101038438</v>
      </c>
      <c r="R127" s="323"/>
      <c r="S127" s="47">
        <v>0.78194444444444433</v>
      </c>
      <c r="T127" s="48">
        <v>0.79098379629629623</v>
      </c>
      <c r="U127" s="111">
        <v>14.949999999999939</v>
      </c>
      <c r="V127" s="112">
        <v>13.01962566353639</v>
      </c>
      <c r="W127" s="113"/>
      <c r="X127" s="13"/>
      <c r="Y127" s="332"/>
      <c r="Z127" s="333"/>
      <c r="AA127" s="172">
        <f t="shared" si="56"/>
        <v>-410.96822036261665</v>
      </c>
      <c r="AB127" s="110">
        <f t="shared" si="57"/>
        <v>0.88584216101038427</v>
      </c>
      <c r="AC127" s="328"/>
    </row>
    <row r="128" spans="1:29" ht="15.75" customHeight="1">
      <c r="A128" s="358"/>
      <c r="B128" s="100" t="s">
        <v>120</v>
      </c>
      <c r="C128" s="330" t="s">
        <v>147</v>
      </c>
      <c r="D128" s="331"/>
      <c r="E128" s="101">
        <v>17.89</v>
      </c>
      <c r="F128" s="102">
        <v>1227</v>
      </c>
      <c r="G128" s="103">
        <f t="shared" si="58"/>
        <v>21951.030000000002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3185.4876699049482</v>
      </c>
      <c r="N128" s="106">
        <f t="shared" si="52"/>
        <v>796.37191747623706</v>
      </c>
      <c r="O128" s="108">
        <f t="shared" si="53"/>
        <v>0</v>
      </c>
      <c r="P128" s="109">
        <f t="shared" si="54"/>
        <v>-103.62808252376294</v>
      </c>
      <c r="Q128" s="110">
        <f t="shared" si="55"/>
        <v>0.88485768608470783</v>
      </c>
      <c r="R128" s="323"/>
      <c r="S128" s="47">
        <v>0.80138888888888871</v>
      </c>
      <c r="T128" s="48">
        <v>0.81743055555555533</v>
      </c>
      <c r="U128" s="111">
        <v>14.983333333333171</v>
      </c>
      <c r="V128" s="112">
        <v>23.111061045857618</v>
      </c>
      <c r="W128" s="113"/>
      <c r="X128" s="116"/>
      <c r="Y128" s="332"/>
      <c r="Z128" s="333"/>
      <c r="AA128" s="172">
        <f t="shared" si="56"/>
        <v>-414.51233009505177</v>
      </c>
      <c r="AB128" s="110">
        <f t="shared" si="57"/>
        <v>0.88485768608470783</v>
      </c>
      <c r="AC128" s="328"/>
    </row>
    <row r="129" spans="1:29" ht="15.75" customHeight="1">
      <c r="A129" s="358"/>
      <c r="B129" s="100" t="s">
        <v>120</v>
      </c>
      <c r="C129" s="330" t="s">
        <v>157</v>
      </c>
      <c r="D129" s="331"/>
      <c r="E129" s="101">
        <v>16.66</v>
      </c>
      <c r="F129" s="102">
        <v>2051</v>
      </c>
      <c r="G129" s="121">
        <f t="shared" si="58"/>
        <v>34169.660000000003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3194.947897371454</v>
      </c>
      <c r="N129" s="106">
        <f t="shared" si="52"/>
        <v>638.98957947429085</v>
      </c>
      <c r="O129" s="108">
        <f t="shared" si="53"/>
        <v>0</v>
      </c>
      <c r="P129" s="109">
        <f t="shared" si="54"/>
        <v>-81.010420525709151</v>
      </c>
      <c r="Q129" s="110">
        <f t="shared" si="55"/>
        <v>0.88748552704762618</v>
      </c>
      <c r="R129" s="323"/>
      <c r="S129" s="47">
        <v>0.82777777777777761</v>
      </c>
      <c r="T129" s="120">
        <v>0.85452546296296283</v>
      </c>
      <c r="U129" s="111">
        <v>14.900000000000091</v>
      </c>
      <c r="V129" s="112">
        <v>38.517060043841049</v>
      </c>
      <c r="W129" s="113"/>
      <c r="X129" s="50"/>
      <c r="Y129" s="332"/>
      <c r="Z129" s="333"/>
      <c r="AA129" s="172">
        <f t="shared" si="56"/>
        <v>-405.05210262854598</v>
      </c>
      <c r="AB129" s="110">
        <f t="shared" si="57"/>
        <v>0.88748552704762607</v>
      </c>
      <c r="AC129" s="328"/>
    </row>
    <row r="130" spans="1:29" ht="15.75" customHeight="1">
      <c r="A130" s="358"/>
      <c r="B130" s="100" t="s">
        <v>120</v>
      </c>
      <c r="C130" s="330" t="s">
        <v>158</v>
      </c>
      <c r="D130" s="331"/>
      <c r="E130" s="101">
        <v>30</v>
      </c>
      <c r="F130" s="102">
        <v>1784</v>
      </c>
      <c r="G130" s="121">
        <f t="shared" si="58"/>
        <v>53520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3189.9599999999973</v>
      </c>
      <c r="N130" s="106">
        <f t="shared" si="52"/>
        <v>797.48999999999933</v>
      </c>
      <c r="O130" s="123">
        <f t="shared" si="53"/>
        <v>0</v>
      </c>
      <c r="P130" s="124">
        <f t="shared" si="54"/>
        <v>-102.51000000000067</v>
      </c>
      <c r="Q130" s="125">
        <f t="shared" si="55"/>
        <v>0.88609999999999922</v>
      </c>
      <c r="R130" s="323"/>
      <c r="S130" s="47">
        <v>0.86458333333333315</v>
      </c>
      <c r="T130" s="120">
        <v>0.88788194444444424</v>
      </c>
      <c r="U130" s="111">
        <v>15</v>
      </c>
      <c r="V130" s="112">
        <v>33.55527969002749</v>
      </c>
      <c r="W130" s="113"/>
      <c r="X130" s="116"/>
      <c r="Y130" s="332"/>
      <c r="Z130" s="333"/>
      <c r="AA130" s="172">
        <f t="shared" si="56"/>
        <v>-410.04000000000269</v>
      </c>
      <c r="AB130" s="110">
        <f t="shared" si="57"/>
        <v>0.88609999999999922</v>
      </c>
      <c r="AC130" s="328"/>
    </row>
    <row r="131" spans="1:29" ht="15.75" customHeight="1">
      <c r="A131" s="358"/>
      <c r="B131" s="100" t="s">
        <v>120</v>
      </c>
      <c r="C131" s="330" t="s">
        <v>162</v>
      </c>
      <c r="D131" s="331"/>
      <c r="E131" s="101">
        <v>18.18</v>
      </c>
      <c r="F131" s="102">
        <v>2393</v>
      </c>
      <c r="G131" s="121">
        <f t="shared" si="58"/>
        <v>43504.74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3191.7634037646635</v>
      </c>
      <c r="N131" s="106">
        <f t="shared" si="52"/>
        <v>1063.9211345882211</v>
      </c>
      <c r="O131" s="123">
        <f t="shared" si="53"/>
        <v>0</v>
      </c>
      <c r="P131" s="124">
        <f t="shared" si="54"/>
        <v>-136.07886541177891</v>
      </c>
      <c r="Q131" s="125">
        <f t="shared" si="55"/>
        <v>0.8866009454901842</v>
      </c>
      <c r="R131" s="323"/>
      <c r="S131" s="47">
        <v>0.89791666666666647</v>
      </c>
      <c r="T131" s="120">
        <v>0.92915509259259244</v>
      </c>
      <c r="U131" s="111">
        <v>15</v>
      </c>
      <c r="V131" s="112">
        <v>44.984537334643399</v>
      </c>
      <c r="W131" s="113"/>
      <c r="X131" s="116"/>
      <c r="Y131" s="332"/>
      <c r="Z131" s="333"/>
      <c r="AA131" s="172">
        <f t="shared" si="56"/>
        <v>-408.23659623533649</v>
      </c>
      <c r="AB131" s="110">
        <f t="shared" si="57"/>
        <v>0.88660094549018431</v>
      </c>
      <c r="AC131" s="328"/>
    </row>
    <row r="132" spans="1:29" ht="15.75" customHeight="1">
      <c r="A132" s="358"/>
      <c r="B132" s="100" t="s">
        <v>120</v>
      </c>
      <c r="C132" s="330" t="s">
        <v>159</v>
      </c>
      <c r="D132" s="331"/>
      <c r="E132" s="101">
        <v>24.82</v>
      </c>
      <c r="F132" s="102">
        <v>1770</v>
      </c>
      <c r="G132" s="121">
        <f t="shared" si="58"/>
        <v>43931.4</v>
      </c>
      <c r="H132" s="62"/>
      <c r="I132" s="104">
        <v>5</v>
      </c>
      <c r="J132" s="105">
        <v>3600</v>
      </c>
      <c r="K132" s="106">
        <f t="shared" si="37"/>
        <v>720</v>
      </c>
      <c r="L132" s="118">
        <v>5</v>
      </c>
      <c r="M132" s="105">
        <f t="shared" si="59"/>
        <v>3189.0317796373829</v>
      </c>
      <c r="N132" s="106">
        <f t="shared" si="52"/>
        <v>637.8063559274766</v>
      </c>
      <c r="O132" s="123">
        <f t="shared" si="53"/>
        <v>0</v>
      </c>
      <c r="P132" s="124">
        <f t="shared" si="54"/>
        <v>-82.193644072523398</v>
      </c>
      <c r="Q132" s="125">
        <f t="shared" si="55"/>
        <v>0.88584216101038415</v>
      </c>
      <c r="R132" s="323"/>
      <c r="S132" s="47">
        <v>0.93888888888888866</v>
      </c>
      <c r="T132" s="120">
        <v>0.96201388888888861</v>
      </c>
      <c r="U132" s="111">
        <v>15</v>
      </c>
      <c r="V132" s="112">
        <v>33.301643676964467</v>
      </c>
      <c r="W132" s="126"/>
      <c r="X132" s="127"/>
      <c r="Y132" s="332"/>
      <c r="Z132" s="333"/>
      <c r="AA132" s="172">
        <f t="shared" si="56"/>
        <v>-410.9682203626171</v>
      </c>
      <c r="AB132" s="110">
        <f t="shared" si="57"/>
        <v>0.88584216101038415</v>
      </c>
      <c r="AC132" s="328"/>
    </row>
    <row r="133" spans="1:29" ht="15.75" customHeight="1">
      <c r="A133" s="358"/>
      <c r="B133" s="100" t="s">
        <v>120</v>
      </c>
      <c r="C133" s="330" t="s">
        <v>147</v>
      </c>
      <c r="D133" s="331"/>
      <c r="E133" s="101">
        <v>17.89</v>
      </c>
      <c r="F133" s="102">
        <v>3255</v>
      </c>
      <c r="G133" s="121">
        <f t="shared" si="58"/>
        <v>58231.950000000004</v>
      </c>
      <c r="H133" s="62"/>
      <c r="I133" s="104">
        <v>4</v>
      </c>
      <c r="J133" s="105">
        <v>3600</v>
      </c>
      <c r="K133" s="106">
        <f t="shared" si="37"/>
        <v>900</v>
      </c>
      <c r="L133" s="118">
        <v>4</v>
      </c>
      <c r="M133" s="105">
        <f t="shared" si="59"/>
        <v>3185.4876699049482</v>
      </c>
      <c r="N133" s="106">
        <f t="shared" si="52"/>
        <v>796.37191747623706</v>
      </c>
      <c r="O133" s="123">
        <f t="shared" si="53"/>
        <v>0</v>
      </c>
      <c r="P133" s="124">
        <f t="shared" si="54"/>
        <v>-103.62808252376294</v>
      </c>
      <c r="Q133" s="125">
        <f t="shared" si="55"/>
        <v>0.88485768608470783</v>
      </c>
      <c r="R133" s="323"/>
      <c r="S133" s="47">
        <v>0.97222222222222199</v>
      </c>
      <c r="T133" s="120">
        <v>1.0147916666666665</v>
      </c>
      <c r="U133" s="111">
        <v>14.70000000000006</v>
      </c>
      <c r="V133" s="112">
        <v>61.309293972507376</v>
      </c>
      <c r="W133" s="126"/>
      <c r="X133" s="127"/>
      <c r="Y133" s="332"/>
      <c r="Z133" s="333"/>
      <c r="AA133" s="172">
        <f t="shared" si="56"/>
        <v>-414.51233009505177</v>
      </c>
      <c r="AB133" s="110">
        <f t="shared" si="57"/>
        <v>0.88485768608470783</v>
      </c>
      <c r="AC133" s="328"/>
    </row>
    <row r="134" spans="1:29" ht="15.75" customHeight="1">
      <c r="A134" s="358"/>
      <c r="B134" s="100" t="s">
        <v>120</v>
      </c>
      <c r="C134" s="330" t="s">
        <v>157</v>
      </c>
      <c r="D134" s="331"/>
      <c r="E134" s="101">
        <v>16.66</v>
      </c>
      <c r="F134" s="102">
        <v>5426</v>
      </c>
      <c r="G134" s="121">
        <f t="shared" si="58"/>
        <v>90397.16</v>
      </c>
      <c r="H134" s="62"/>
      <c r="I134" s="104">
        <v>5</v>
      </c>
      <c r="J134" s="105">
        <v>3600</v>
      </c>
      <c r="K134" s="106">
        <f t="shared" si="37"/>
        <v>720</v>
      </c>
      <c r="L134" s="118">
        <v>5</v>
      </c>
      <c r="M134" s="105">
        <f t="shared" si="59"/>
        <v>3194.947897371454</v>
      </c>
      <c r="N134" s="106">
        <f t="shared" si="52"/>
        <v>638.98957947429085</v>
      </c>
      <c r="O134" s="123">
        <f t="shared" si="53"/>
        <v>0</v>
      </c>
      <c r="P134" s="124">
        <f t="shared" si="54"/>
        <v>-81.010420525709151</v>
      </c>
      <c r="Q134" s="125">
        <f t="shared" si="55"/>
        <v>0.88748552704762618</v>
      </c>
      <c r="R134" s="323"/>
      <c r="S134" s="47">
        <v>1.0249999999999999</v>
      </c>
      <c r="T134" s="120">
        <v>1.0957523148148147</v>
      </c>
      <c r="U134" s="111">
        <v>14.70000000000006</v>
      </c>
      <c r="V134" s="112">
        <v>101.89837532807485</v>
      </c>
      <c r="W134" s="126"/>
      <c r="X134" s="127"/>
      <c r="Y134" s="332"/>
      <c r="Z134" s="333"/>
      <c r="AA134" s="172">
        <f t="shared" si="56"/>
        <v>-405.05210262854598</v>
      </c>
      <c r="AB134" s="110">
        <f t="shared" si="57"/>
        <v>0.88748552704762607</v>
      </c>
      <c r="AC134" s="328"/>
    </row>
    <row r="135" spans="1:29" ht="15.75" customHeight="1">
      <c r="A135" s="358"/>
      <c r="B135" s="100"/>
      <c r="C135" s="330"/>
      <c r="D135" s="33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26"/>
      <c r="X135" s="127"/>
      <c r="Y135" s="332"/>
      <c r="Z135" s="333"/>
      <c r="AA135" s="172"/>
      <c r="AB135" s="110"/>
      <c r="AC135" s="328"/>
    </row>
    <row r="136" spans="1:29" ht="15.75" customHeight="1">
      <c r="A136" s="358"/>
      <c r="B136" s="100"/>
      <c r="C136" s="330"/>
      <c r="D136" s="33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26"/>
      <c r="X136" s="127"/>
      <c r="Y136" s="332"/>
      <c r="Z136" s="333"/>
      <c r="AA136" s="172"/>
      <c r="AB136" s="110"/>
      <c r="AC136" s="328"/>
    </row>
    <row r="137" spans="1:29" ht="15.75" customHeight="1">
      <c r="A137" s="358"/>
      <c r="B137" s="100"/>
      <c r="C137" s="330"/>
      <c r="D137" s="33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13"/>
      <c r="X137" s="116"/>
      <c r="Y137" s="332"/>
      <c r="Z137" s="333"/>
      <c r="AA137" s="172"/>
      <c r="AB137" s="110"/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0">AVERAGE(I124:I139)</f>
        <v>4.0909090909090908</v>
      </c>
      <c r="J140" s="137">
        <f t="shared" si="60"/>
        <v>3600</v>
      </c>
      <c r="K140" s="138">
        <f t="shared" ref="K140" si="61">J140/I140</f>
        <v>880</v>
      </c>
      <c r="L140" s="136">
        <f t="shared" ref="L140:M140" si="62">AVERAGE(L124:L139)</f>
        <v>4.0909090909090908</v>
      </c>
      <c r="M140" s="137">
        <f t="shared" si="62"/>
        <v>3190.5476229162814</v>
      </c>
      <c r="N140" s="138">
        <f>M140/L140</f>
        <v>779.91164115731328</v>
      </c>
      <c r="O140" s="139">
        <f>L140-I140</f>
        <v>0</v>
      </c>
      <c r="P140" s="140">
        <f>N140-K140</f>
        <v>-100.08835884268672</v>
      </c>
      <c r="Q140" s="141">
        <f>N140/K140</f>
        <v>0.886263228587856</v>
      </c>
      <c r="R140" s="324"/>
      <c r="S140" s="142">
        <v>0.70833333333333337</v>
      </c>
      <c r="T140" s="143">
        <v>1.0957523148148147</v>
      </c>
      <c r="U140" s="144"/>
      <c r="V140" s="166"/>
      <c r="W140" s="167"/>
      <c r="X140" s="138"/>
      <c r="Y140" s="354"/>
      <c r="Z140" s="355"/>
      <c r="AA140" s="174">
        <f>M140-J140</f>
        <v>-409.4523770837186</v>
      </c>
      <c r="AB140" s="141">
        <f>M140/J140</f>
        <v>0.88626322858785589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464" priority="1" operator="greaterThan">
      <formula>0</formula>
    </cfRule>
  </conditionalFormatting>
  <conditionalFormatting sqref="P5:P140 AA5:AA140">
    <cfRule type="cellIs" dxfId="463" priority="4" operator="lessThan">
      <formula>0</formula>
    </cfRule>
  </conditionalFormatting>
  <conditionalFormatting sqref="Q5:Q140 AB5:AB140">
    <cfRule type="cellIs" dxfId="462" priority="2" operator="greaterThan">
      <formula>1</formula>
    </cfRule>
    <cfRule type="cellIs" dxfId="461" priority="3" operator="lessThan">
      <formula>0.8</formula>
    </cfRule>
  </conditionalFormatting>
  <conditionalFormatting sqref="AC5:AC6 R5:R140 AC73:AC78">
    <cfRule type="cellIs" dxfId="460" priority="5" operator="lessThan">
      <formula>0.8</formula>
    </cfRule>
  </conditionalFormatting>
  <conditionalFormatting sqref="AC12:AC20">
    <cfRule type="cellIs" dxfId="459" priority="12" operator="lessThan">
      <formula>0.8</formula>
    </cfRule>
  </conditionalFormatting>
  <conditionalFormatting sqref="AC22">
    <cfRule type="cellIs" dxfId="458" priority="11" operator="lessThan">
      <formula>0.8</formula>
    </cfRule>
  </conditionalFormatting>
  <conditionalFormatting sqref="AC39">
    <cfRule type="cellIs" dxfId="457" priority="7" operator="lessThan">
      <formula>0.8</formula>
    </cfRule>
  </conditionalFormatting>
  <conditionalFormatting sqref="AC56:AC61">
    <cfRule type="cellIs" dxfId="456" priority="6" operator="lessThan">
      <formula>0.8</formula>
    </cfRule>
  </conditionalFormatting>
  <conditionalFormatting sqref="AC90">
    <cfRule type="cellIs" dxfId="455" priority="10" operator="lessThan">
      <formula>0.8</formula>
    </cfRule>
  </conditionalFormatting>
  <conditionalFormatting sqref="AC107">
    <cfRule type="cellIs" dxfId="454" priority="9" operator="lessThan">
      <formula>0.8</formula>
    </cfRule>
  </conditionalFormatting>
  <conditionalFormatting sqref="AC124:AC129">
    <cfRule type="cellIs" dxfId="453" priority="8" operator="lessThan">
      <formula>0.8</formula>
    </cfRule>
  </conditionalFormatting>
  <dataValidations count="1">
    <dataValidation type="list" allowBlank="1" showInputMessage="1" showErrorMessage="1" sqref="Y5:Z140" xr:uid="{A75B37CA-2DA3-411C-B9A9-AC4A576153FB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B6481-B055-4FCE-9A3C-ABF2EDFEE22D}">
  <sheetPr codeName="工作表4"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N44" sqref="N4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SUM(F5:F140)</f>
        <v>74557</v>
      </c>
      <c r="E1" s="88" t="s">
        <v>4</v>
      </c>
      <c r="F1" s="89">
        <f>SUM(G5:G140)</f>
        <v>3215090.8499999992</v>
      </c>
      <c r="G1" s="90" t="s">
        <v>85</v>
      </c>
      <c r="H1" s="91">
        <f>L21+L38+L55+L72+L89+L106+L123+L140</f>
        <v>133.14166666666665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46193</v>
      </c>
      <c r="B2" s="295"/>
      <c r="C2" s="92" t="s">
        <v>41</v>
      </c>
      <c r="D2" s="93">
        <f>AVERAGE(N21,N38,N55,N72,N89,N106,N123,N140)</f>
        <v>198.64221342471035</v>
      </c>
      <c r="E2" s="93" t="s">
        <v>92</v>
      </c>
      <c r="F2" s="94">
        <f>F1/D1</f>
        <v>43.122588757594848</v>
      </c>
      <c r="G2" s="95" t="s">
        <v>93</v>
      </c>
      <c r="H2" s="96">
        <f>COUNT(H5:H140)</f>
        <v>0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SUM(Y21,Y38,Y55,Y72,Y89,Y106,Y123,Y140)</f>
        <v>0</v>
      </c>
      <c r="Z2" s="193">
        <f>SUM(Z21,Z38,Z55,Z72,Z89,Z106,Z123,Z140)</f>
        <v>0</v>
      </c>
      <c r="AA2" s="363"/>
      <c r="AB2" s="364"/>
      <c r="AC2" s="201">
        <f>SUM(AC21,AC38,AC55,AC72,AC89,AC106,AC123,AC140)</f>
        <v>41</v>
      </c>
      <c r="AD2" s="202">
        <f>SUM(AD21,AD38,AD55,AD72,AD89,AD106,AD123,AD140)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187</v>
      </c>
      <c r="C5" s="367" t="s">
        <v>188</v>
      </c>
      <c r="D5" s="367"/>
      <c r="E5" s="147">
        <v>56.77</v>
      </c>
      <c r="F5" s="151">
        <v>2859</v>
      </c>
      <c r="G5" s="148">
        <f t="shared" ref="G5:G10" si="0">E5*F5</f>
        <v>162305.43000000002</v>
      </c>
      <c r="H5" s="149"/>
      <c r="I5" s="150">
        <v>24</v>
      </c>
      <c r="J5" s="151">
        <v>2000</v>
      </c>
      <c r="K5" s="152">
        <f>J5/I5</f>
        <v>83.333333333333329</v>
      </c>
      <c r="L5" s="107">
        <v>24</v>
      </c>
      <c r="M5" s="151">
        <f t="shared" ref="M5:M10" si="1">F5/V5*60</f>
        <v>1793.874074193182</v>
      </c>
      <c r="N5" s="152">
        <f t="shared" ref="N5:N10" si="2">M5/L5</f>
        <v>74.744753091382577</v>
      </c>
      <c r="O5" s="154">
        <f t="shared" ref="O5:O10" si="3">L5-I5</f>
        <v>0</v>
      </c>
      <c r="P5" s="155">
        <f t="shared" ref="P5:P10" si="4">N5-K5</f>
        <v>-8.5885802419507513</v>
      </c>
      <c r="Q5" s="156">
        <f t="shared" ref="Q5:Q10" si="5">N5/K5</f>
        <v>0.89693703709659101</v>
      </c>
      <c r="R5" s="322">
        <f>Q21</f>
        <v>0.90623122727013472</v>
      </c>
      <c r="S5" s="157">
        <v>0.25</v>
      </c>
      <c r="T5" s="158">
        <v>0.31640046296296298</v>
      </c>
      <c r="U5" s="159"/>
      <c r="V5" s="160">
        <v>95.625441310395402</v>
      </c>
      <c r="W5" s="181"/>
      <c r="X5" s="152"/>
      <c r="Y5" s="12"/>
      <c r="Z5" s="198"/>
      <c r="AA5" s="325"/>
      <c r="AB5" s="326"/>
      <c r="AC5" s="12">
        <v>2</v>
      </c>
      <c r="AD5" s="198"/>
      <c r="AE5" s="178">
        <f t="shared" ref="AE5:AE10" si="6">M5-J5</f>
        <v>-206.12592580681803</v>
      </c>
      <c r="AF5" s="132">
        <f t="shared" ref="AF5:AF10" si="7">M5/J5</f>
        <v>0.89693703709659101</v>
      </c>
      <c r="AG5" s="368">
        <f>AF21</f>
        <v>0.93212354804928166</v>
      </c>
    </row>
    <row r="6" spans="1:33" ht="15.75" customHeight="1">
      <c r="A6" s="318"/>
      <c r="B6" s="100" t="s">
        <v>189</v>
      </c>
      <c r="C6" s="371" t="s">
        <v>190</v>
      </c>
      <c r="D6" s="371"/>
      <c r="E6" s="101">
        <v>77.349999999999994</v>
      </c>
      <c r="F6" s="102">
        <v>774</v>
      </c>
      <c r="G6" s="103">
        <f t="shared" si="0"/>
        <v>59868.899999999994</v>
      </c>
      <c r="H6" s="26"/>
      <c r="I6" s="104">
        <v>25</v>
      </c>
      <c r="J6" s="105">
        <v>2000</v>
      </c>
      <c r="K6" s="106">
        <f t="shared" ref="K6:K44" si="8">J6/I6</f>
        <v>80</v>
      </c>
      <c r="L6" s="107">
        <v>25</v>
      </c>
      <c r="M6" s="105">
        <f t="shared" si="1"/>
        <v>1786.5662025924187</v>
      </c>
      <c r="N6" s="106">
        <f t="shared" si="2"/>
        <v>71.46264810369675</v>
      </c>
      <c r="O6" s="108">
        <f t="shared" si="3"/>
        <v>0</v>
      </c>
      <c r="P6" s="109">
        <f t="shared" si="4"/>
        <v>-8.5373518963032495</v>
      </c>
      <c r="Q6" s="110">
        <f t="shared" si="5"/>
        <v>0.89328310129620936</v>
      </c>
      <c r="R6" s="323"/>
      <c r="S6" s="47">
        <v>0.31944444444444442</v>
      </c>
      <c r="T6" s="48">
        <v>0.33748842592592587</v>
      </c>
      <c r="U6" s="111">
        <v>5</v>
      </c>
      <c r="V6" s="112">
        <v>25.993998953194495</v>
      </c>
      <c r="W6" s="113"/>
      <c r="X6" s="116"/>
      <c r="Y6" s="12"/>
      <c r="Z6" s="198"/>
      <c r="AA6" s="332"/>
      <c r="AB6" s="333"/>
      <c r="AC6" s="12">
        <v>1</v>
      </c>
      <c r="AD6" s="198"/>
      <c r="AE6" s="117">
        <f t="shared" si="6"/>
        <v>-213.43379740758132</v>
      </c>
      <c r="AF6" s="110">
        <f t="shared" si="7"/>
        <v>0.89328310129620936</v>
      </c>
      <c r="AG6" s="369"/>
    </row>
    <row r="7" spans="1:33" ht="15.75" customHeight="1">
      <c r="A7" s="318"/>
      <c r="B7" s="100" t="s">
        <v>189</v>
      </c>
      <c r="C7" s="371" t="s">
        <v>191</v>
      </c>
      <c r="D7" s="371"/>
      <c r="E7" s="101">
        <v>59.34</v>
      </c>
      <c r="F7" s="102">
        <v>795</v>
      </c>
      <c r="G7" s="103">
        <f t="shared" si="0"/>
        <v>47175.3</v>
      </c>
      <c r="H7" s="26"/>
      <c r="I7" s="104">
        <v>23</v>
      </c>
      <c r="J7" s="105">
        <v>2000</v>
      </c>
      <c r="K7" s="106">
        <f t="shared" si="8"/>
        <v>86.956521739130437</v>
      </c>
      <c r="L7" s="107">
        <v>23</v>
      </c>
      <c r="M7" s="105">
        <f t="shared" si="1"/>
        <v>1785.6082313195093</v>
      </c>
      <c r="N7" s="106">
        <f t="shared" si="2"/>
        <v>77.635140492152573</v>
      </c>
      <c r="O7" s="108">
        <f t="shared" si="3"/>
        <v>0</v>
      </c>
      <c r="P7" s="109">
        <f t="shared" si="4"/>
        <v>-9.3213812469778645</v>
      </c>
      <c r="Q7" s="110">
        <f t="shared" si="5"/>
        <v>0.89280411565975459</v>
      </c>
      <c r="R7" s="323"/>
      <c r="S7" s="47">
        <v>0.34027777777777773</v>
      </c>
      <c r="T7" s="48">
        <v>0.35881944444444441</v>
      </c>
      <c r="U7" s="111">
        <v>5</v>
      </c>
      <c r="V7" s="112">
        <v>26.713586532221111</v>
      </c>
      <c r="W7" s="113"/>
      <c r="X7" s="116"/>
      <c r="Y7" s="12"/>
      <c r="Z7" s="198"/>
      <c r="AA7" s="332"/>
      <c r="AB7" s="333"/>
      <c r="AC7" s="12">
        <v>1</v>
      </c>
      <c r="AD7" s="198"/>
      <c r="AE7" s="117">
        <f t="shared" si="6"/>
        <v>-214.39176868049071</v>
      </c>
      <c r="AF7" s="110">
        <f t="shared" si="7"/>
        <v>0.89280411565975459</v>
      </c>
      <c r="AG7" s="369"/>
    </row>
    <row r="8" spans="1:33" ht="15.75" customHeight="1">
      <c r="A8" s="318"/>
      <c r="B8" s="100" t="s">
        <v>189</v>
      </c>
      <c r="C8" s="371" t="s">
        <v>192</v>
      </c>
      <c r="D8" s="371"/>
      <c r="E8" s="101">
        <v>77.34</v>
      </c>
      <c r="F8" s="102">
        <v>1432</v>
      </c>
      <c r="G8" s="103">
        <f t="shared" si="0"/>
        <v>110750.88</v>
      </c>
      <c r="H8" s="26"/>
      <c r="I8" s="104">
        <v>23</v>
      </c>
      <c r="J8" s="105">
        <v>2000</v>
      </c>
      <c r="K8" s="106">
        <f t="shared" si="8"/>
        <v>86.956521739130437</v>
      </c>
      <c r="L8" s="107">
        <v>23</v>
      </c>
      <c r="M8" s="105">
        <f t="shared" si="1"/>
        <v>1792.8192297084643</v>
      </c>
      <c r="N8" s="106">
        <f t="shared" si="2"/>
        <v>77.948662161237579</v>
      </c>
      <c r="O8" s="108">
        <f t="shared" si="3"/>
        <v>0</v>
      </c>
      <c r="P8" s="109">
        <f t="shared" si="4"/>
        <v>-9.0078595778928587</v>
      </c>
      <c r="Q8" s="110">
        <f t="shared" si="5"/>
        <v>0.8964096148542321</v>
      </c>
      <c r="R8" s="323"/>
      <c r="S8" s="47">
        <v>0.36180555555555549</v>
      </c>
      <c r="T8" s="48">
        <v>0.39508101851851846</v>
      </c>
      <c r="U8" s="111">
        <v>5</v>
      </c>
      <c r="V8" s="112">
        <v>47.924519425180257</v>
      </c>
      <c r="W8" s="113"/>
      <c r="X8" s="116"/>
      <c r="Y8" s="12"/>
      <c r="Z8" s="198"/>
      <c r="AA8" s="332"/>
      <c r="AB8" s="333"/>
      <c r="AC8" s="12">
        <v>1</v>
      </c>
      <c r="AD8" s="198"/>
      <c r="AE8" s="117">
        <f t="shared" si="6"/>
        <v>-207.18077029153574</v>
      </c>
      <c r="AF8" s="110">
        <f t="shared" si="7"/>
        <v>0.8964096148542321</v>
      </c>
      <c r="AG8" s="369"/>
    </row>
    <row r="9" spans="1:33" ht="15.75" customHeight="1">
      <c r="A9" s="318"/>
      <c r="B9" s="100" t="s">
        <v>189</v>
      </c>
      <c r="C9" s="371" t="s">
        <v>193</v>
      </c>
      <c r="D9" s="371"/>
      <c r="E9" s="101">
        <v>59.52</v>
      </c>
      <c r="F9" s="102">
        <v>2732</v>
      </c>
      <c r="G9" s="103">
        <f t="shared" si="0"/>
        <v>162608.64000000001</v>
      </c>
      <c r="H9" s="13"/>
      <c r="I9" s="104">
        <v>24</v>
      </c>
      <c r="J9" s="105">
        <v>2000</v>
      </c>
      <c r="K9" s="106">
        <f t="shared" si="8"/>
        <v>83.333333333333329</v>
      </c>
      <c r="L9" s="107">
        <v>24</v>
      </c>
      <c r="M9" s="105">
        <f t="shared" si="1"/>
        <v>1798.0116725059677</v>
      </c>
      <c r="N9" s="106">
        <f t="shared" si="2"/>
        <v>74.917153021081987</v>
      </c>
      <c r="O9" s="108">
        <f t="shared" si="3"/>
        <v>0</v>
      </c>
      <c r="P9" s="109">
        <f t="shared" si="4"/>
        <v>-8.4161803122513419</v>
      </c>
      <c r="Q9" s="110">
        <f t="shared" si="5"/>
        <v>0.89900583625298391</v>
      </c>
      <c r="R9" s="323"/>
      <c r="S9" s="47">
        <v>0.39861111111111103</v>
      </c>
      <c r="T9" s="48">
        <v>0.46192129629629619</v>
      </c>
      <c r="U9" s="111">
        <v>5.083333333333302</v>
      </c>
      <c r="V9" s="112">
        <v>91.167372551890892</v>
      </c>
      <c r="W9" s="113">
        <v>0.46192129629629619</v>
      </c>
      <c r="X9" s="116">
        <v>0.50069444444444433</v>
      </c>
      <c r="Y9" s="12"/>
      <c r="Z9" s="198"/>
      <c r="AA9" s="332"/>
      <c r="AB9" s="333"/>
      <c r="AC9" s="12">
        <v>2</v>
      </c>
      <c r="AD9" s="198"/>
      <c r="AE9" s="117">
        <f t="shared" si="6"/>
        <v>-201.98832749403232</v>
      </c>
      <c r="AF9" s="110">
        <f t="shared" si="7"/>
        <v>0.8990058362529838</v>
      </c>
      <c r="AG9" s="369"/>
    </row>
    <row r="10" spans="1:33" ht="15.75" customHeight="1">
      <c r="A10" s="318"/>
      <c r="B10" s="100" t="s">
        <v>201</v>
      </c>
      <c r="C10" s="371" t="s">
        <v>202</v>
      </c>
      <c r="D10" s="371"/>
      <c r="E10" s="101">
        <v>29.97</v>
      </c>
      <c r="F10" s="102">
        <v>1730</v>
      </c>
      <c r="G10" s="121">
        <f t="shared" si="0"/>
        <v>51848.1</v>
      </c>
      <c r="H10" s="122"/>
      <c r="I10" s="104">
        <v>21</v>
      </c>
      <c r="J10" s="105">
        <v>2790</v>
      </c>
      <c r="K10" s="106">
        <f t="shared" si="8"/>
        <v>132.85714285714286</v>
      </c>
      <c r="L10" s="107">
        <v>25</v>
      </c>
      <c r="M10" s="105">
        <f t="shared" si="1"/>
        <v>2964.9807692307695</v>
      </c>
      <c r="N10" s="106">
        <f t="shared" si="2"/>
        <v>118.59923076923079</v>
      </c>
      <c r="O10" s="108">
        <f t="shared" si="3"/>
        <v>4</v>
      </c>
      <c r="P10" s="109">
        <f t="shared" si="4"/>
        <v>-14.257912087912075</v>
      </c>
      <c r="Q10" s="110">
        <f t="shared" si="5"/>
        <v>0.89268238213399509</v>
      </c>
      <c r="R10" s="323"/>
      <c r="S10" s="47">
        <v>0.50069444444444433</v>
      </c>
      <c r="T10" s="120">
        <v>0.52499999999999991</v>
      </c>
      <c r="U10" s="111">
        <v>55.833333333333321</v>
      </c>
      <c r="V10" s="112">
        <v>35.008658766758117</v>
      </c>
      <c r="W10" s="113"/>
      <c r="X10" s="116"/>
      <c r="Y10" s="12"/>
      <c r="Z10" s="198"/>
      <c r="AA10" s="332"/>
      <c r="AB10" s="333"/>
      <c r="AC10" s="12">
        <v>0</v>
      </c>
      <c r="AD10" s="198"/>
      <c r="AE10" s="117">
        <f t="shared" si="6"/>
        <v>174.98076923076951</v>
      </c>
      <c r="AF10" s="110">
        <f t="shared" si="7"/>
        <v>1.0627171215880895</v>
      </c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07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07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07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9">AVERAGE(I5:I20)</f>
        <v>23.333333333333332</v>
      </c>
      <c r="J21" s="137">
        <f t="shared" si="9"/>
        <v>2131.6666666666665</v>
      </c>
      <c r="K21" s="138">
        <f t="shared" ref="K21" si="10">J21/I21</f>
        <v>91.357142857142861</v>
      </c>
      <c r="L21" s="136">
        <f t="shared" ref="L21:M21" si="11">AVERAGE(L5:L20)</f>
        <v>24</v>
      </c>
      <c r="M21" s="137">
        <f t="shared" si="11"/>
        <v>1986.9766965917186</v>
      </c>
      <c r="N21" s="138">
        <f t="shared" ref="N21:N26" si="12">M21/L21</f>
        <v>82.790695691321602</v>
      </c>
      <c r="O21" s="139">
        <f t="shared" ref="O21:O26" si="13">L21-I21</f>
        <v>0.66666666666666785</v>
      </c>
      <c r="P21" s="140">
        <f t="shared" ref="P21:P26" si="14">N21-K21</f>
        <v>-8.5664471658212591</v>
      </c>
      <c r="Q21" s="141">
        <f t="shared" ref="Q21:Q26" si="15">N21/K21</f>
        <v>0.90623122727013472</v>
      </c>
      <c r="R21" s="324"/>
      <c r="S21" s="142">
        <v>0.25</v>
      </c>
      <c r="T21" s="143">
        <v>0.52499999999999991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7</v>
      </c>
      <c r="AD21" s="180">
        <f>SUM(AD5:AD20)</f>
        <v>0</v>
      </c>
      <c r="AE21" s="168">
        <f t="shared" ref="AE21:AE26" si="16">M21-J21</f>
        <v>-144.68997007494795</v>
      </c>
      <c r="AF21" s="141">
        <f t="shared" ref="AF21:AF26" si="17">M21/J21</f>
        <v>0.93212354804928166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2591</v>
      </c>
      <c r="G22" s="148">
        <f t="shared" ref="G22:G26" si="18">E22*F22</f>
        <v>94441.950000000012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>F22/V22*60</f>
        <v>1898.4758710424937</v>
      </c>
      <c r="N22" s="152">
        <f t="shared" si="12"/>
        <v>94.923793552124692</v>
      </c>
      <c r="O22" s="154">
        <f t="shared" si="13"/>
        <v>0</v>
      </c>
      <c r="P22" s="155">
        <f t="shared" si="14"/>
        <v>-10.076206447875308</v>
      </c>
      <c r="Q22" s="156">
        <f t="shared" si="15"/>
        <v>0.90403612906785424</v>
      </c>
      <c r="R22" s="322">
        <f>Q38</f>
        <v>0.90049943277180455</v>
      </c>
      <c r="S22" s="157">
        <v>0.25</v>
      </c>
      <c r="T22" s="158">
        <v>0.30686342592592591</v>
      </c>
      <c r="U22" s="159"/>
      <c r="V22" s="160">
        <v>81.886739974542621</v>
      </c>
      <c r="W22" s="97"/>
      <c r="X22" s="98"/>
      <c r="Y22" s="12"/>
      <c r="Z22" s="198"/>
      <c r="AA22" s="325"/>
      <c r="AB22" s="326"/>
      <c r="AC22" s="12">
        <v>1</v>
      </c>
      <c r="AD22" s="198"/>
      <c r="AE22" s="115">
        <f t="shared" si="16"/>
        <v>-201.52412895750626</v>
      </c>
      <c r="AF22" s="156">
        <f t="shared" si="17"/>
        <v>0.90403612906785413</v>
      </c>
      <c r="AG22" s="376">
        <f>AF38</f>
        <v>0.90049943277180455</v>
      </c>
    </row>
    <row r="23" spans="1:33" ht="15.75" customHeight="1">
      <c r="A23" s="357"/>
      <c r="B23" s="163" t="s">
        <v>185</v>
      </c>
      <c r="C23" s="330" t="s">
        <v>197</v>
      </c>
      <c r="D23" s="331"/>
      <c r="E23" s="101">
        <v>31.72</v>
      </c>
      <c r="F23" s="111">
        <v>1543</v>
      </c>
      <c r="G23" s="103">
        <f t="shared" si="18"/>
        <v>48943.96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>F23/V23*60</f>
        <v>1799.0072198559133</v>
      </c>
      <c r="N23" s="106">
        <f t="shared" si="12"/>
        <v>81.773055447996057</v>
      </c>
      <c r="O23" s="108">
        <f t="shared" si="13"/>
        <v>0</v>
      </c>
      <c r="P23" s="109">
        <f t="shared" si="14"/>
        <v>-9.1360354610948491</v>
      </c>
      <c r="Q23" s="110">
        <f t="shared" si="15"/>
        <v>0.89950360992795664</v>
      </c>
      <c r="R23" s="323"/>
      <c r="S23" s="47">
        <v>0.30972222222222223</v>
      </c>
      <c r="T23" s="48">
        <v>0.34545138888888888</v>
      </c>
      <c r="U23" s="111">
        <v>5</v>
      </c>
      <c r="V23" s="112">
        <v>51.461716761434097</v>
      </c>
      <c r="W23" s="113"/>
      <c r="X23" s="116"/>
      <c r="Y23" s="12"/>
      <c r="Z23" s="198"/>
      <c r="AA23" s="332"/>
      <c r="AB23" s="333"/>
      <c r="AC23" s="12">
        <v>1</v>
      </c>
      <c r="AD23" s="198"/>
      <c r="AE23" s="117">
        <f t="shared" si="16"/>
        <v>-200.99278014408674</v>
      </c>
      <c r="AF23" s="110">
        <f t="shared" si="17"/>
        <v>0.89950360992795664</v>
      </c>
      <c r="AG23" s="369"/>
    </row>
    <row r="24" spans="1:33" ht="15.75" customHeight="1">
      <c r="A24" s="357"/>
      <c r="B24" s="163" t="s">
        <v>185</v>
      </c>
      <c r="C24" s="330" t="s">
        <v>198</v>
      </c>
      <c r="D24" s="331"/>
      <c r="E24" s="101">
        <v>34.79</v>
      </c>
      <c r="F24" s="111">
        <v>1586</v>
      </c>
      <c r="G24" s="103">
        <f t="shared" si="18"/>
        <v>55176.939999999995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>F24/V24*60</f>
        <v>1805.2362389262616</v>
      </c>
      <c r="N24" s="106">
        <f t="shared" si="12"/>
        <v>164.11238535693289</v>
      </c>
      <c r="O24" s="108">
        <f t="shared" si="13"/>
        <v>0</v>
      </c>
      <c r="P24" s="109">
        <f t="shared" si="14"/>
        <v>-17.705796461248923</v>
      </c>
      <c r="Q24" s="110">
        <f t="shared" si="15"/>
        <v>0.90261811946313097</v>
      </c>
      <c r="R24" s="323"/>
      <c r="S24" s="47">
        <v>0.34930555555555554</v>
      </c>
      <c r="T24" s="48">
        <v>0.38590277777777776</v>
      </c>
      <c r="U24" s="111">
        <v>5.5499999999999883</v>
      </c>
      <c r="V24" s="112">
        <v>52.713322471634136</v>
      </c>
      <c r="W24" s="113"/>
      <c r="X24" s="116"/>
      <c r="Y24" s="12"/>
      <c r="Z24" s="198"/>
      <c r="AA24" s="332"/>
      <c r="AB24" s="333"/>
      <c r="AC24" s="12">
        <v>0</v>
      </c>
      <c r="AD24" s="198"/>
      <c r="AE24" s="117">
        <f t="shared" si="16"/>
        <v>-194.76376107373835</v>
      </c>
      <c r="AF24" s="110">
        <f t="shared" si="17"/>
        <v>0.90261811946313086</v>
      </c>
      <c r="AG24" s="369"/>
    </row>
    <row r="25" spans="1:33" ht="15.75" customHeight="1">
      <c r="A25" s="357"/>
      <c r="B25" s="163" t="s">
        <v>185</v>
      </c>
      <c r="C25" s="330" t="s">
        <v>199</v>
      </c>
      <c r="D25" s="331"/>
      <c r="E25" s="101">
        <v>33.200000000000003</v>
      </c>
      <c r="F25" s="111">
        <v>2376</v>
      </c>
      <c r="G25" s="103">
        <f t="shared" si="18"/>
        <v>78883.200000000012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>F25/V25*60</f>
        <v>1804.8838128211946</v>
      </c>
      <c r="N25" s="106">
        <f t="shared" si="12"/>
        <v>164.0803466201086</v>
      </c>
      <c r="O25" s="108">
        <f t="shared" si="13"/>
        <v>0</v>
      </c>
      <c r="P25" s="109">
        <f t="shared" si="14"/>
        <v>-17.737835198073213</v>
      </c>
      <c r="Q25" s="110">
        <f t="shared" si="15"/>
        <v>0.90244190641059729</v>
      </c>
      <c r="R25" s="323"/>
      <c r="S25" s="47">
        <v>0.38958333333333328</v>
      </c>
      <c r="T25" s="48">
        <v>0.44443287037037033</v>
      </c>
      <c r="U25" s="111">
        <v>5.2999999999999492</v>
      </c>
      <c r="V25" s="112">
        <v>78.985693698014828</v>
      </c>
      <c r="W25" s="113">
        <v>0.44443287037037033</v>
      </c>
      <c r="X25" s="116">
        <v>0.4819444444444444</v>
      </c>
      <c r="Y25" s="12"/>
      <c r="Z25" s="198"/>
      <c r="AA25" s="332"/>
      <c r="AB25" s="333"/>
      <c r="AC25" s="12">
        <v>1</v>
      </c>
      <c r="AD25" s="198"/>
      <c r="AE25" s="117">
        <f t="shared" si="16"/>
        <v>-195.11618717880538</v>
      </c>
      <c r="AF25" s="110">
        <f t="shared" si="17"/>
        <v>0.90244190641059729</v>
      </c>
      <c r="AG25" s="369"/>
    </row>
    <row r="26" spans="1:33" ht="15.75" customHeight="1">
      <c r="A26" s="358"/>
      <c r="B26" s="163" t="s">
        <v>185</v>
      </c>
      <c r="C26" s="330" t="s">
        <v>200</v>
      </c>
      <c r="D26" s="331"/>
      <c r="E26" s="101">
        <v>51.44</v>
      </c>
      <c r="F26" s="111">
        <v>2218</v>
      </c>
      <c r="G26" s="103">
        <f t="shared" si="18"/>
        <v>114093.92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>F26/V26*60</f>
        <v>1787.4411283493635</v>
      </c>
      <c r="N26" s="106">
        <f t="shared" si="12"/>
        <v>94.075848860492812</v>
      </c>
      <c r="O26" s="108">
        <f t="shared" si="13"/>
        <v>0</v>
      </c>
      <c r="P26" s="109">
        <f t="shared" si="14"/>
        <v>-11.187309034244024</v>
      </c>
      <c r="Q26" s="110">
        <f t="shared" si="15"/>
        <v>0.89372056417468182</v>
      </c>
      <c r="R26" s="323"/>
      <c r="S26" s="47">
        <v>0.4819444444444444</v>
      </c>
      <c r="T26" s="48">
        <v>0.53364583333333326</v>
      </c>
      <c r="U26" s="111">
        <v>54.016666666666666</v>
      </c>
      <c r="V26" s="112">
        <v>74.452801767459903</v>
      </c>
      <c r="W26" s="113"/>
      <c r="X26" s="116"/>
      <c r="Y26" s="12"/>
      <c r="Z26" s="198"/>
      <c r="AA26" s="332"/>
      <c r="AB26" s="333"/>
      <c r="AC26" s="12">
        <v>2</v>
      </c>
      <c r="AD26" s="198"/>
      <c r="AE26" s="117">
        <f t="shared" si="16"/>
        <v>-212.55887165063655</v>
      </c>
      <c r="AF26" s="110">
        <f t="shared" si="17"/>
        <v>0.89372056417468171</v>
      </c>
      <c r="AG26" s="369"/>
    </row>
    <row r="27" spans="1:33" ht="15.75" customHeight="1">
      <c r="A27" s="358"/>
      <c r="B27" s="163"/>
      <c r="C27" s="330"/>
      <c r="D27" s="33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12"/>
      <c r="Z27" s="198"/>
      <c r="AA27" s="332"/>
      <c r="AB27" s="333"/>
      <c r="AC27" s="12"/>
      <c r="AD27" s="198"/>
      <c r="AE27" s="117"/>
      <c r="AF27" s="110"/>
      <c r="AG27" s="369"/>
    </row>
    <row r="28" spans="1:33" ht="15.75" customHeight="1">
      <c r="A28" s="358"/>
      <c r="B28" s="163"/>
      <c r="C28" s="330"/>
      <c r="D28" s="33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12"/>
      <c r="Z28" s="198"/>
      <c r="AA28" s="332"/>
      <c r="AB28" s="333"/>
      <c r="AC28" s="12"/>
      <c r="AD28" s="198"/>
      <c r="AE28" s="117"/>
      <c r="AF28" s="110"/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19">AVERAGE(I22:I37)</f>
        <v>16.600000000000001</v>
      </c>
      <c r="J38" s="137">
        <f t="shared" si="19"/>
        <v>2020</v>
      </c>
      <c r="K38" s="138">
        <f t="shared" ref="K38" si="20">J38/I38</f>
        <v>121.68674698795179</v>
      </c>
      <c r="L38" s="136">
        <f t="shared" ref="L38:M38" si="21">AVERAGE(L22:L37)</f>
        <v>16.600000000000001</v>
      </c>
      <c r="M38" s="137">
        <f t="shared" si="21"/>
        <v>1819.0088541990451</v>
      </c>
      <c r="N38" s="138">
        <f t="shared" ref="N38:N44" si="22">M38/L38</f>
        <v>109.57884663849669</v>
      </c>
      <c r="O38" s="139">
        <f t="shared" ref="O38:O44" si="23">L38-I38</f>
        <v>0</v>
      </c>
      <c r="P38" s="140">
        <f t="shared" ref="P38:P44" si="24">N38-K38</f>
        <v>-12.107900349455107</v>
      </c>
      <c r="Q38" s="141">
        <f t="shared" ref="Q38:Q44" si="25">N38/K38</f>
        <v>0.90049943277180455</v>
      </c>
      <c r="R38" s="324"/>
      <c r="S38" s="142">
        <v>0.25</v>
      </c>
      <c r="T38" s="143">
        <v>0.53364583333333326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5</v>
      </c>
      <c r="AD38" s="180">
        <f>SUM(AD22:AD37)</f>
        <v>0</v>
      </c>
      <c r="AE38" s="168">
        <f t="shared" ref="AE38:AE44" si="26">M38-J38</f>
        <v>-200.99114580095488</v>
      </c>
      <c r="AF38" s="141">
        <f t="shared" ref="AF38:AF44" si="27">M38/J38</f>
        <v>0.90049943277180455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3126</v>
      </c>
      <c r="G39" s="148">
        <f t="shared" ref="G39:G44" si="28">E39*F39</f>
        <v>61582.2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4" si="29">F39/V39*60</f>
        <v>1080.6477035037929</v>
      </c>
      <c r="N39" s="152">
        <f t="shared" si="22"/>
        <v>83.126746423368687</v>
      </c>
      <c r="O39" s="154">
        <f t="shared" si="23"/>
        <v>0</v>
      </c>
      <c r="P39" s="155">
        <f t="shared" si="24"/>
        <v>-9.18094588432362</v>
      </c>
      <c r="Q39" s="156">
        <f t="shared" si="25"/>
        <v>0.90053975291982746</v>
      </c>
      <c r="R39" s="322">
        <f>Q55</f>
        <v>0.89583877927330369</v>
      </c>
      <c r="S39" s="157">
        <v>0.16666666666666666</v>
      </c>
      <c r="T39" s="158">
        <v>0.28718749999999998</v>
      </c>
      <c r="U39" s="159"/>
      <c r="V39" s="160">
        <v>173.5625767693511</v>
      </c>
      <c r="W39" s="158"/>
      <c r="X39" s="169"/>
      <c r="Y39" s="12"/>
      <c r="Z39" s="198"/>
      <c r="AA39" s="325"/>
      <c r="AB39" s="326"/>
      <c r="AC39" s="12">
        <v>3</v>
      </c>
      <c r="AD39" s="198"/>
      <c r="AE39" s="115">
        <f t="shared" si="26"/>
        <v>-119.35229649620715</v>
      </c>
      <c r="AF39" s="156">
        <f t="shared" si="27"/>
        <v>0.90053975291982735</v>
      </c>
      <c r="AG39" s="327">
        <f>AF55</f>
        <v>0.89583877927330369</v>
      </c>
    </row>
    <row r="40" spans="1:33" ht="15.75" customHeight="1">
      <c r="A40" s="318"/>
      <c r="B40" s="163" t="s">
        <v>189</v>
      </c>
      <c r="C40" s="330" t="s">
        <v>205</v>
      </c>
      <c r="D40" s="331"/>
      <c r="E40" s="101">
        <v>53.76</v>
      </c>
      <c r="F40" s="102">
        <v>1937</v>
      </c>
      <c r="G40" s="103">
        <f t="shared" si="28"/>
        <v>104133.12</v>
      </c>
      <c r="H40" s="26"/>
      <c r="I40" s="104">
        <v>20</v>
      </c>
      <c r="J40" s="105">
        <v>2000</v>
      </c>
      <c r="K40" s="106">
        <f t="shared" si="8"/>
        <v>100</v>
      </c>
      <c r="L40" s="107">
        <v>20</v>
      </c>
      <c r="M40" s="105">
        <f t="shared" si="29"/>
        <v>1786.8669812825851</v>
      </c>
      <c r="N40" s="106">
        <f t="shared" si="22"/>
        <v>89.343349064129256</v>
      </c>
      <c r="O40" s="108">
        <f t="shared" si="23"/>
        <v>0</v>
      </c>
      <c r="P40" s="109">
        <f t="shared" si="24"/>
        <v>-10.656650935870744</v>
      </c>
      <c r="Q40" s="110">
        <f t="shared" si="25"/>
        <v>0.89343349064129252</v>
      </c>
      <c r="R40" s="323"/>
      <c r="S40" s="47">
        <v>0.29027777777777775</v>
      </c>
      <c r="T40" s="48">
        <v>0.33543981481481477</v>
      </c>
      <c r="U40" s="111">
        <v>5</v>
      </c>
      <c r="V40" s="112">
        <v>65.041215276460647</v>
      </c>
      <c r="W40" s="113"/>
      <c r="X40" s="116"/>
      <c r="Y40" s="12"/>
      <c r="Z40" s="198"/>
      <c r="AA40" s="332"/>
      <c r="AB40" s="333"/>
      <c r="AC40" s="12">
        <v>1</v>
      </c>
      <c r="AD40" s="198"/>
      <c r="AE40" s="117">
        <f t="shared" si="26"/>
        <v>-213.13301871741487</v>
      </c>
      <c r="AF40" s="110">
        <f t="shared" si="27"/>
        <v>0.89343349064129252</v>
      </c>
      <c r="AG40" s="328"/>
    </row>
    <row r="41" spans="1:33" ht="15.75" customHeight="1">
      <c r="A41" s="318"/>
      <c r="B41" s="163" t="s">
        <v>189</v>
      </c>
      <c r="C41" s="330" t="s">
        <v>206</v>
      </c>
      <c r="D41" s="331"/>
      <c r="E41" s="101">
        <v>71.55</v>
      </c>
      <c r="F41" s="102">
        <v>1468</v>
      </c>
      <c r="G41" s="103">
        <f t="shared" si="28"/>
        <v>105035.4</v>
      </c>
      <c r="H41" s="26"/>
      <c r="I41" s="104">
        <v>22</v>
      </c>
      <c r="J41" s="105">
        <v>2000</v>
      </c>
      <c r="K41" s="106">
        <f t="shared" si="8"/>
        <v>90.909090909090907</v>
      </c>
      <c r="L41" s="107">
        <v>22</v>
      </c>
      <c r="M41" s="105">
        <f t="shared" si="29"/>
        <v>1788.5254554985761</v>
      </c>
      <c r="N41" s="106">
        <f t="shared" si="22"/>
        <v>81.296611613571642</v>
      </c>
      <c r="O41" s="108">
        <f t="shared" si="23"/>
        <v>0</v>
      </c>
      <c r="P41" s="109">
        <f t="shared" si="24"/>
        <v>-9.6124792955192646</v>
      </c>
      <c r="Q41" s="110">
        <f t="shared" si="25"/>
        <v>0.89426272774928806</v>
      </c>
      <c r="R41" s="323"/>
      <c r="S41" s="47">
        <v>0.33958333333333329</v>
      </c>
      <c r="T41" s="48">
        <v>0.3737731481481481</v>
      </c>
      <c r="U41" s="111">
        <v>5.9666666666666668</v>
      </c>
      <c r="V41" s="112">
        <v>49.247272231552607</v>
      </c>
      <c r="W41" s="113"/>
      <c r="X41" s="116"/>
      <c r="Y41" s="12"/>
      <c r="Z41" s="198"/>
      <c r="AA41" s="332"/>
      <c r="AB41" s="333"/>
      <c r="AC41" s="12">
        <v>1</v>
      </c>
      <c r="AD41" s="198"/>
      <c r="AE41" s="117">
        <f t="shared" si="26"/>
        <v>-211.47454450142391</v>
      </c>
      <c r="AF41" s="110">
        <f t="shared" si="27"/>
        <v>0.89426272774928806</v>
      </c>
      <c r="AG41" s="328"/>
    </row>
    <row r="42" spans="1:33" ht="15.75" customHeight="1">
      <c r="A42" s="318"/>
      <c r="B42" s="163" t="s">
        <v>189</v>
      </c>
      <c r="C42" s="330" t="s">
        <v>207</v>
      </c>
      <c r="D42" s="331"/>
      <c r="E42" s="101">
        <v>58.67</v>
      </c>
      <c r="F42" s="102">
        <v>2106</v>
      </c>
      <c r="G42" s="103">
        <f t="shared" si="28"/>
        <v>123559.02</v>
      </c>
      <c r="H42" s="26"/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29"/>
        <v>1787.9270052556074</v>
      </c>
      <c r="N42" s="106">
        <f t="shared" si="22"/>
        <v>77.735956750243801</v>
      </c>
      <c r="O42" s="108">
        <f t="shared" si="23"/>
        <v>0</v>
      </c>
      <c r="P42" s="109">
        <f t="shared" si="24"/>
        <v>-9.2205649888866361</v>
      </c>
      <c r="Q42" s="110">
        <f t="shared" si="25"/>
        <v>0.89396350262780366</v>
      </c>
      <c r="R42" s="323"/>
      <c r="S42" s="47">
        <v>0.37708333333333327</v>
      </c>
      <c r="T42" s="48">
        <v>0.42615740740740737</v>
      </c>
      <c r="U42" s="111">
        <v>4.7666666666666391</v>
      </c>
      <c r="V42" s="112">
        <v>70.674026192660591</v>
      </c>
      <c r="W42" s="113"/>
      <c r="X42" s="116"/>
      <c r="Y42" s="12"/>
      <c r="Z42" s="198"/>
      <c r="AA42" s="332"/>
      <c r="AB42" s="333"/>
      <c r="AC42" s="12">
        <v>2</v>
      </c>
      <c r="AD42" s="198"/>
      <c r="AE42" s="117">
        <f t="shared" si="26"/>
        <v>-212.07299474439264</v>
      </c>
      <c r="AF42" s="110">
        <f t="shared" si="27"/>
        <v>0.89396350262780366</v>
      </c>
      <c r="AG42" s="328"/>
    </row>
    <row r="43" spans="1:33" ht="15.75" customHeight="1">
      <c r="A43" s="318"/>
      <c r="B43" s="163" t="s">
        <v>189</v>
      </c>
      <c r="C43" s="330" t="s">
        <v>208</v>
      </c>
      <c r="D43" s="331"/>
      <c r="E43" s="101">
        <v>59.54</v>
      </c>
      <c r="F43" s="102">
        <v>1787</v>
      </c>
      <c r="G43" s="103">
        <f t="shared" si="28"/>
        <v>106397.98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29"/>
        <v>1796.4815964524694</v>
      </c>
      <c r="N43" s="106">
        <f t="shared" si="22"/>
        <v>78.107895497933455</v>
      </c>
      <c r="O43" s="108">
        <f t="shared" si="23"/>
        <v>0</v>
      </c>
      <c r="P43" s="109">
        <f t="shared" si="24"/>
        <v>-8.8486262411969818</v>
      </c>
      <c r="Q43" s="110">
        <f t="shared" si="25"/>
        <v>0.8982407982262347</v>
      </c>
      <c r="R43" s="323"/>
      <c r="S43" s="47">
        <v>0.42916666666666659</v>
      </c>
      <c r="T43" s="48">
        <v>0.47060185185185177</v>
      </c>
      <c r="U43" s="111">
        <v>5</v>
      </c>
      <c r="V43" s="112">
        <v>59.683327795691554</v>
      </c>
      <c r="W43" s="113">
        <v>0.47060185185185177</v>
      </c>
      <c r="X43" s="116">
        <v>0.50972222222222219</v>
      </c>
      <c r="Y43" s="12"/>
      <c r="Z43" s="198"/>
      <c r="AA43" s="332"/>
      <c r="AB43" s="333"/>
      <c r="AC43" s="12">
        <v>1</v>
      </c>
      <c r="AD43" s="198"/>
      <c r="AE43" s="117">
        <f t="shared" si="26"/>
        <v>-203.51840354753062</v>
      </c>
      <c r="AF43" s="110">
        <f t="shared" si="27"/>
        <v>0.8982407982262347</v>
      </c>
      <c r="AG43" s="328"/>
    </row>
    <row r="44" spans="1:33" ht="15.75" customHeight="1">
      <c r="A44" s="318"/>
      <c r="B44" s="163" t="s">
        <v>189</v>
      </c>
      <c r="C44" s="330" t="s">
        <v>209</v>
      </c>
      <c r="D44" s="331"/>
      <c r="E44" s="101">
        <v>61.09</v>
      </c>
      <c r="F44" s="102">
        <v>2242</v>
      </c>
      <c r="G44" s="121">
        <f t="shared" si="28"/>
        <v>136963.78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29"/>
        <v>1792.9455858679721</v>
      </c>
      <c r="N44" s="106">
        <f t="shared" si="22"/>
        <v>89.647279293398611</v>
      </c>
      <c r="O44" s="108">
        <f t="shared" si="23"/>
        <v>0</v>
      </c>
      <c r="P44" s="109">
        <f t="shared" si="24"/>
        <v>-10.352720706601389</v>
      </c>
      <c r="Q44" s="110">
        <f t="shared" si="25"/>
        <v>0.89647279293398607</v>
      </c>
      <c r="R44" s="323"/>
      <c r="S44" s="47">
        <v>0.50972222222222219</v>
      </c>
      <c r="T44" s="120">
        <v>0.5618171296296296</v>
      </c>
      <c r="U44" s="111">
        <v>56.3333333333334</v>
      </c>
      <c r="V44" s="112">
        <v>75.027374539578304</v>
      </c>
      <c r="W44" s="113"/>
      <c r="X44" s="116"/>
      <c r="Y44" s="12"/>
      <c r="Z44" s="198"/>
      <c r="AA44" s="332"/>
      <c r="AB44" s="333"/>
      <c r="AC44" s="12">
        <v>2</v>
      </c>
      <c r="AD44" s="198"/>
      <c r="AE44" s="117">
        <f t="shared" si="26"/>
        <v>-207.05441413202789</v>
      </c>
      <c r="AF44" s="110">
        <f t="shared" si="27"/>
        <v>0.89647279293398607</v>
      </c>
      <c r="AG44" s="328"/>
    </row>
    <row r="45" spans="1:33" ht="15.75" customHeight="1">
      <c r="A45" s="318"/>
      <c r="B45" s="163"/>
      <c r="C45" s="330"/>
      <c r="D45" s="33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3"/>
      <c r="S45" s="119"/>
      <c r="T45" s="120"/>
      <c r="U45" s="111"/>
      <c r="V45" s="112"/>
      <c r="W45" s="120"/>
      <c r="X45" s="189"/>
      <c r="Y45" s="12"/>
      <c r="Z45" s="198"/>
      <c r="AA45" s="332"/>
      <c r="AB45" s="333"/>
      <c r="AC45" s="12"/>
      <c r="AD45" s="198"/>
      <c r="AE45" s="117"/>
      <c r="AF45" s="110"/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30">AVERAGE(I39:I54)</f>
        <v>20.166666666666668</v>
      </c>
      <c r="J55" s="137">
        <f t="shared" si="30"/>
        <v>1866.6666666666667</v>
      </c>
      <c r="K55" s="138">
        <f t="shared" ref="K55" si="31">J55/I55</f>
        <v>92.561983471074385</v>
      </c>
      <c r="L55" s="136">
        <f t="shared" ref="L55:M55" si="32">AVERAGE(L39:L54)</f>
        <v>20.166666666666668</v>
      </c>
      <c r="M55" s="137">
        <f t="shared" si="32"/>
        <v>1672.2323879768337</v>
      </c>
      <c r="N55" s="138">
        <f t="shared" ref="N55:N63" si="33">M55/L55</f>
        <v>82.920614279842994</v>
      </c>
      <c r="O55" s="139">
        <f t="shared" ref="O55:O63" si="34">L55-I55</f>
        <v>0</v>
      </c>
      <c r="P55" s="140">
        <f t="shared" ref="P55:P63" si="35">N55-K55</f>
        <v>-9.6413691912313908</v>
      </c>
      <c r="Q55" s="141">
        <f t="shared" ref="Q55:Q63" si="36">N55/K55</f>
        <v>0.89583877927330369</v>
      </c>
      <c r="R55" s="324"/>
      <c r="S55" s="142">
        <v>0.16666666666666666</v>
      </c>
      <c r="T55" s="143">
        <v>0.5618171296296296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10</v>
      </c>
      <c r="AD55" s="191">
        <f>SUM(AD39:AD54)</f>
        <v>0</v>
      </c>
      <c r="AE55" s="168">
        <f t="shared" ref="AE55:AE63" si="37">M55-J55</f>
        <v>-194.43427868983304</v>
      </c>
      <c r="AF55" s="141">
        <f t="shared" ref="AF55:AF63" si="38">M55/J55</f>
        <v>0.89583877927330369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1902</v>
      </c>
      <c r="G56" s="148">
        <f t="shared" ref="G56:G63" si="39">E56*F56</f>
        <v>54891.72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3" si="40">F56/V56*60</f>
        <v>3186.4379423240093</v>
      </c>
      <c r="N56" s="152">
        <f t="shared" si="33"/>
        <v>167.70726012231628</v>
      </c>
      <c r="O56" s="154">
        <f t="shared" si="34"/>
        <v>0</v>
      </c>
      <c r="P56" s="155">
        <f t="shared" si="35"/>
        <v>-21.766424088210044</v>
      </c>
      <c r="Q56" s="156">
        <f t="shared" si="36"/>
        <v>0.88512165064555814</v>
      </c>
      <c r="R56" s="322">
        <f>Q72</f>
        <v>0.89531672696032882</v>
      </c>
      <c r="S56" s="157">
        <v>0.16666666666666666</v>
      </c>
      <c r="T56" s="158">
        <v>0.19152777777777777</v>
      </c>
      <c r="U56" s="159"/>
      <c r="V56" s="160">
        <v>35.814286066643831</v>
      </c>
      <c r="W56" s="158"/>
      <c r="X56" s="169"/>
      <c r="Y56" s="12"/>
      <c r="Z56" s="198"/>
      <c r="AA56" s="325"/>
      <c r="AB56" s="326"/>
      <c r="AC56" s="12">
        <v>1</v>
      </c>
      <c r="AD56" s="198"/>
      <c r="AE56" s="115">
        <f t="shared" si="37"/>
        <v>-413.56205767599067</v>
      </c>
      <c r="AF56" s="156">
        <f t="shared" si="38"/>
        <v>0.88512165064555814</v>
      </c>
      <c r="AG56" s="327">
        <f>AF72</f>
        <v>0.89531672696032871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2778</v>
      </c>
      <c r="G57" s="103">
        <f t="shared" si="39"/>
        <v>86423.58</v>
      </c>
      <c r="H57" s="26"/>
      <c r="I57" s="104">
        <v>19</v>
      </c>
      <c r="J57" s="105">
        <v>3600</v>
      </c>
      <c r="K57" s="106">
        <f t="shared" ref="K57:K91" si="41">J57/I57</f>
        <v>189.47368421052633</v>
      </c>
      <c r="L57" s="107">
        <v>19</v>
      </c>
      <c r="M57" s="105">
        <f t="shared" si="40"/>
        <v>3184.9558680766504</v>
      </c>
      <c r="N57" s="106">
        <f t="shared" si="33"/>
        <v>167.62925621456054</v>
      </c>
      <c r="O57" s="108">
        <f t="shared" si="34"/>
        <v>0</v>
      </c>
      <c r="P57" s="109">
        <f t="shared" si="35"/>
        <v>-21.844427995965788</v>
      </c>
      <c r="Q57" s="110">
        <f t="shared" si="36"/>
        <v>0.88470996335462504</v>
      </c>
      <c r="R57" s="323"/>
      <c r="S57" s="47">
        <v>0.19513888888888889</v>
      </c>
      <c r="T57" s="48">
        <v>0.23148148148148148</v>
      </c>
      <c r="U57" s="111">
        <v>5.2000000000000135</v>
      </c>
      <c r="V57" s="112">
        <v>52.33353518981589</v>
      </c>
      <c r="W57" s="113"/>
      <c r="X57" s="116"/>
      <c r="Y57" s="12"/>
      <c r="Z57" s="198"/>
      <c r="AA57" s="332"/>
      <c r="AB57" s="333"/>
      <c r="AC57" s="12">
        <v>1</v>
      </c>
      <c r="AD57" s="198"/>
      <c r="AE57" s="117">
        <f t="shared" si="37"/>
        <v>-415.0441319233496</v>
      </c>
      <c r="AF57" s="110">
        <f t="shared" si="38"/>
        <v>0.88470996335462515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1429</v>
      </c>
      <c r="G58" s="103">
        <f t="shared" si="39"/>
        <v>55716.710000000006</v>
      </c>
      <c r="H58" s="26"/>
      <c r="I58" s="104">
        <v>19</v>
      </c>
      <c r="J58" s="105">
        <v>3600</v>
      </c>
      <c r="K58" s="106">
        <f t="shared" si="41"/>
        <v>189.47368421052633</v>
      </c>
      <c r="L58" s="107">
        <v>19</v>
      </c>
      <c r="M58" s="105">
        <f t="shared" si="40"/>
        <v>3187.2244953908094</v>
      </c>
      <c r="N58" s="106">
        <f t="shared" si="33"/>
        <v>167.74865765214787</v>
      </c>
      <c r="O58" s="108">
        <f t="shared" si="34"/>
        <v>0</v>
      </c>
      <c r="P58" s="109">
        <f t="shared" si="35"/>
        <v>-21.72502655837846</v>
      </c>
      <c r="Q58" s="110">
        <f t="shared" si="36"/>
        <v>0.88534013760855812</v>
      </c>
      <c r="R58" s="323"/>
      <c r="S58" s="47">
        <v>0.23472222222222222</v>
      </c>
      <c r="T58" s="48">
        <v>0.25340277777777775</v>
      </c>
      <c r="U58" s="111">
        <v>4.6666666666666634</v>
      </c>
      <c r="V58" s="112">
        <v>26.901148671514203</v>
      </c>
      <c r="W58" s="113"/>
      <c r="X58" s="116"/>
      <c r="Y58" s="12"/>
      <c r="Z58" s="198"/>
      <c r="AA58" s="332"/>
      <c r="AB58" s="333"/>
      <c r="AC58" s="12">
        <v>1</v>
      </c>
      <c r="AD58" s="198"/>
      <c r="AE58" s="117">
        <f t="shared" si="37"/>
        <v>-412.77550460919065</v>
      </c>
      <c r="AF58" s="110">
        <f t="shared" si="38"/>
        <v>0.88534013760855812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4066</v>
      </c>
      <c r="G59" s="103">
        <f t="shared" si="39"/>
        <v>145928.74</v>
      </c>
      <c r="H59" s="26"/>
      <c r="I59" s="104">
        <v>19</v>
      </c>
      <c r="J59" s="105">
        <v>3600</v>
      </c>
      <c r="K59" s="106">
        <f t="shared" si="41"/>
        <v>189.47368421052633</v>
      </c>
      <c r="L59" s="107">
        <v>19</v>
      </c>
      <c r="M59" s="105">
        <f t="shared" si="40"/>
        <v>3188.4062249452741</v>
      </c>
      <c r="N59" s="106">
        <f t="shared" si="33"/>
        <v>167.81085394448812</v>
      </c>
      <c r="O59" s="108">
        <f t="shared" si="34"/>
        <v>0</v>
      </c>
      <c r="P59" s="109">
        <f t="shared" si="35"/>
        <v>-21.662830266038213</v>
      </c>
      <c r="Q59" s="110">
        <f t="shared" si="36"/>
        <v>0.88566839581813162</v>
      </c>
      <c r="R59" s="323"/>
      <c r="S59" s="47">
        <v>0.25694444444444442</v>
      </c>
      <c r="T59" s="48">
        <v>0.3100694444444444</v>
      </c>
      <c r="U59" s="111">
        <v>5.0999999999999979</v>
      </c>
      <c r="V59" s="112">
        <v>76.514717005417765</v>
      </c>
      <c r="W59" s="113"/>
      <c r="X59" s="116"/>
      <c r="Y59" s="12"/>
      <c r="Z59" s="198"/>
      <c r="AA59" s="332"/>
      <c r="AB59" s="333"/>
      <c r="AC59" s="12">
        <v>2</v>
      </c>
      <c r="AD59" s="198"/>
      <c r="AE59" s="199">
        <f t="shared" si="37"/>
        <v>-411.59377505472594</v>
      </c>
      <c r="AF59" s="200">
        <f t="shared" si="38"/>
        <v>0.88566839581813173</v>
      </c>
      <c r="AG59" s="328"/>
    </row>
    <row r="60" spans="1:33" ht="15.75" customHeight="1">
      <c r="A60" s="358"/>
      <c r="B60" s="100" t="s">
        <v>211</v>
      </c>
      <c r="C60" s="371" t="s">
        <v>216</v>
      </c>
      <c r="D60" s="371"/>
      <c r="E60" s="101">
        <v>43.96</v>
      </c>
      <c r="F60" s="105">
        <v>1990</v>
      </c>
      <c r="G60" s="103">
        <f t="shared" si="39"/>
        <v>87480.400000000009</v>
      </c>
      <c r="H60" s="13"/>
      <c r="I60" s="104">
        <v>24</v>
      </c>
      <c r="J60" s="105">
        <v>3600</v>
      </c>
      <c r="K60" s="106">
        <f t="shared" si="41"/>
        <v>150</v>
      </c>
      <c r="L60" s="107">
        <v>24</v>
      </c>
      <c r="M60" s="105">
        <f t="shared" si="40"/>
        <v>3260.9531485149405</v>
      </c>
      <c r="N60" s="106">
        <f t="shared" si="33"/>
        <v>135.87304785478918</v>
      </c>
      <c r="O60" s="108">
        <f t="shared" si="34"/>
        <v>0</v>
      </c>
      <c r="P60" s="109">
        <f t="shared" si="35"/>
        <v>-14.126952145210822</v>
      </c>
      <c r="Q60" s="110">
        <f t="shared" si="36"/>
        <v>0.90582031903192783</v>
      </c>
      <c r="R60" s="323"/>
      <c r="S60" s="47">
        <v>0.31388888888888883</v>
      </c>
      <c r="T60" s="48">
        <v>0.33930555555555547</v>
      </c>
      <c r="U60" s="111">
        <v>5.4999999999999805</v>
      </c>
      <c r="V60" s="112">
        <v>36.615061475009398</v>
      </c>
      <c r="W60" s="113"/>
      <c r="X60" s="116"/>
      <c r="Y60" s="12"/>
      <c r="Z60" s="198"/>
      <c r="AA60" s="332"/>
      <c r="AB60" s="333"/>
      <c r="AC60" s="12">
        <v>1</v>
      </c>
      <c r="AD60" s="198"/>
      <c r="AE60" s="199">
        <f t="shared" si="37"/>
        <v>-339.04685148505951</v>
      </c>
      <c r="AF60" s="200">
        <f t="shared" si="38"/>
        <v>0.90582031903192795</v>
      </c>
      <c r="AG60" s="328"/>
    </row>
    <row r="61" spans="1:33" ht="15.75" customHeight="1">
      <c r="A61" s="358"/>
      <c r="B61" s="100" t="s">
        <v>211</v>
      </c>
      <c r="C61" s="371" t="s">
        <v>217</v>
      </c>
      <c r="D61" s="371"/>
      <c r="E61" s="101">
        <v>46.93</v>
      </c>
      <c r="F61" s="105">
        <v>1637</v>
      </c>
      <c r="G61" s="121">
        <f t="shared" si="39"/>
        <v>76824.41</v>
      </c>
      <c r="H61" s="122"/>
      <c r="I61" s="104">
        <v>24</v>
      </c>
      <c r="J61" s="105">
        <v>3600</v>
      </c>
      <c r="K61" s="106">
        <f t="shared" si="41"/>
        <v>150</v>
      </c>
      <c r="L61" s="107">
        <v>24</v>
      </c>
      <c r="M61" s="105">
        <f t="shared" si="40"/>
        <v>3261.0925959878127</v>
      </c>
      <c r="N61" s="106">
        <f t="shared" si="33"/>
        <v>135.87885816615886</v>
      </c>
      <c r="O61" s="108">
        <f t="shared" si="34"/>
        <v>0</v>
      </c>
      <c r="P61" s="109">
        <f t="shared" si="35"/>
        <v>-14.121141833841136</v>
      </c>
      <c r="Q61" s="110">
        <f t="shared" si="36"/>
        <v>0.90585905444105908</v>
      </c>
      <c r="R61" s="323"/>
      <c r="S61" s="47">
        <v>0.34236111111111106</v>
      </c>
      <c r="T61" s="120">
        <v>0.36327546296296293</v>
      </c>
      <c r="U61" s="111">
        <v>5</v>
      </c>
      <c r="V61" s="112">
        <v>30.118739995559164</v>
      </c>
      <c r="W61" s="113"/>
      <c r="X61" s="116"/>
      <c r="Y61" s="12"/>
      <c r="Z61" s="198"/>
      <c r="AA61" s="332"/>
      <c r="AB61" s="333"/>
      <c r="AC61" s="12">
        <v>1</v>
      </c>
      <c r="AD61" s="198"/>
      <c r="AE61" s="199">
        <f t="shared" si="37"/>
        <v>-338.90740401218727</v>
      </c>
      <c r="AF61" s="200">
        <f t="shared" si="38"/>
        <v>0.90585905444105908</v>
      </c>
      <c r="AG61" s="328"/>
    </row>
    <row r="62" spans="1:33" ht="15.75" customHeight="1">
      <c r="A62" s="358"/>
      <c r="B62" s="100" t="s">
        <v>211</v>
      </c>
      <c r="C62" s="371" t="s">
        <v>219</v>
      </c>
      <c r="D62" s="371"/>
      <c r="E62" s="101">
        <v>37.799999999999997</v>
      </c>
      <c r="F62" s="105">
        <v>5334</v>
      </c>
      <c r="G62" s="121">
        <f t="shared" si="39"/>
        <v>201625.19999999998</v>
      </c>
      <c r="H62" s="62"/>
      <c r="I62" s="104">
        <v>21</v>
      </c>
      <c r="J62" s="105">
        <v>3600</v>
      </c>
      <c r="K62" s="106">
        <f t="shared" si="41"/>
        <v>171.42857142857142</v>
      </c>
      <c r="L62" s="107">
        <v>21</v>
      </c>
      <c r="M62" s="105">
        <f t="shared" si="40"/>
        <v>3257.2949390732133</v>
      </c>
      <c r="N62" s="106">
        <f t="shared" si="33"/>
        <v>155.10928281301017</v>
      </c>
      <c r="O62" s="123">
        <f t="shared" si="34"/>
        <v>0</v>
      </c>
      <c r="P62" s="124">
        <f t="shared" si="35"/>
        <v>-16.319288615561248</v>
      </c>
      <c r="Q62" s="125">
        <f t="shared" si="36"/>
        <v>0.9048041497425594</v>
      </c>
      <c r="R62" s="323"/>
      <c r="S62" s="47">
        <v>0.36666666666666659</v>
      </c>
      <c r="T62" s="120">
        <v>0.43489583333333326</v>
      </c>
      <c r="U62" s="111">
        <v>4.8833333333332707</v>
      </c>
      <c r="V62" s="112">
        <v>98.253307111040996</v>
      </c>
      <c r="W62" s="113">
        <v>0.43489583333333326</v>
      </c>
      <c r="X62" s="116">
        <v>0.47430555555555542</v>
      </c>
      <c r="Y62" s="12"/>
      <c r="Z62" s="198"/>
      <c r="AA62" s="332"/>
      <c r="AB62" s="333"/>
      <c r="AC62" s="12">
        <v>2</v>
      </c>
      <c r="AD62" s="198"/>
      <c r="AE62" s="199">
        <f t="shared" si="37"/>
        <v>-342.7050609267867</v>
      </c>
      <c r="AF62" s="200">
        <f t="shared" si="38"/>
        <v>0.90480414974255929</v>
      </c>
      <c r="AG62" s="328"/>
    </row>
    <row r="63" spans="1:33" ht="15.75" customHeight="1">
      <c r="A63" s="358"/>
      <c r="B63" s="100" t="s">
        <v>211</v>
      </c>
      <c r="C63" s="371" t="s">
        <v>218</v>
      </c>
      <c r="D63" s="371"/>
      <c r="E63" s="101">
        <v>38.479999999999997</v>
      </c>
      <c r="F63" s="105">
        <v>4083</v>
      </c>
      <c r="G63" s="121">
        <f t="shared" si="39"/>
        <v>157113.84</v>
      </c>
      <c r="H63" s="62"/>
      <c r="I63" s="104">
        <v>20</v>
      </c>
      <c r="J63" s="105">
        <v>3600</v>
      </c>
      <c r="K63" s="106">
        <f t="shared" si="41"/>
        <v>180</v>
      </c>
      <c r="L63" s="107">
        <v>20</v>
      </c>
      <c r="M63" s="105">
        <f t="shared" si="40"/>
        <v>3258.7565221447594</v>
      </c>
      <c r="N63" s="106">
        <f t="shared" si="33"/>
        <v>162.93782610723798</v>
      </c>
      <c r="O63" s="123">
        <f t="shared" si="34"/>
        <v>0</v>
      </c>
      <c r="P63" s="124">
        <f t="shared" si="35"/>
        <v>-17.062173892762019</v>
      </c>
      <c r="Q63" s="125">
        <f t="shared" si="36"/>
        <v>0.90521014504021102</v>
      </c>
      <c r="R63" s="323"/>
      <c r="S63" s="47">
        <v>0.47430555555555542</v>
      </c>
      <c r="T63" s="120">
        <v>0.52650462962962952</v>
      </c>
      <c r="U63" s="111">
        <v>56.749999999999915</v>
      </c>
      <c r="V63" s="112">
        <v>75.175913982909577</v>
      </c>
      <c r="W63" s="113"/>
      <c r="X63" s="116"/>
      <c r="Y63" s="12"/>
      <c r="Z63" s="198"/>
      <c r="AA63" s="332"/>
      <c r="AB63" s="333"/>
      <c r="AC63" s="12">
        <v>2</v>
      </c>
      <c r="AD63" s="198"/>
      <c r="AE63" s="199">
        <f t="shared" si="37"/>
        <v>-341.2434778552406</v>
      </c>
      <c r="AF63" s="200">
        <f t="shared" si="38"/>
        <v>0.90521014504021091</v>
      </c>
      <c r="AG63" s="328"/>
    </row>
    <row r="64" spans="1:33" ht="15.75" customHeight="1">
      <c r="A64" s="358"/>
      <c r="B64" s="100"/>
      <c r="C64" s="371"/>
      <c r="D64" s="371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13"/>
      <c r="X64" s="116"/>
      <c r="Y64" s="12"/>
      <c r="Z64" s="198"/>
      <c r="AA64" s="332"/>
      <c r="AB64" s="333"/>
      <c r="AC64" s="12"/>
      <c r="AD64" s="198"/>
      <c r="AE64" s="199"/>
      <c r="AF64" s="200"/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42">AVERAGE(I56:I71)</f>
        <v>20.625</v>
      </c>
      <c r="J72" s="137">
        <f t="shared" si="42"/>
        <v>3600</v>
      </c>
      <c r="K72" s="138">
        <f t="shared" ref="K72:K74" si="43">J72/I72</f>
        <v>174.54545454545453</v>
      </c>
      <c r="L72" s="136">
        <f t="shared" ref="L72:M72" si="44">AVERAGE(L56:L71)</f>
        <v>20.625</v>
      </c>
      <c r="M72" s="137">
        <f t="shared" si="44"/>
        <v>3223.1402170571832</v>
      </c>
      <c r="N72" s="138">
        <f>M72/L72</f>
        <v>156.2734650694392</v>
      </c>
      <c r="O72" s="139">
        <f>L72-I72</f>
        <v>0</v>
      </c>
      <c r="P72" s="140">
        <f>N72-K72</f>
        <v>-18.271989476015335</v>
      </c>
      <c r="Q72" s="141">
        <f>N72/K72</f>
        <v>0.89531672696032882</v>
      </c>
      <c r="R72" s="324"/>
      <c r="S72" s="142">
        <v>0.16666666666666666</v>
      </c>
      <c r="T72" s="143">
        <v>0.52650462962962952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11</v>
      </c>
      <c r="AD72" s="191">
        <f>SUM(AD56:AD71)</f>
        <v>0</v>
      </c>
      <c r="AE72" s="168">
        <f>M72-J72</f>
        <v>-376.85978294281676</v>
      </c>
      <c r="AF72" s="141">
        <f>M72/J72</f>
        <v>0.89531672696032871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220</v>
      </c>
      <c r="D73" s="331"/>
      <c r="E73" s="101">
        <v>27.05</v>
      </c>
      <c r="F73" s="102">
        <v>1183</v>
      </c>
      <c r="G73" s="103">
        <f t="shared" ref="G73:G74" si="45">E73*F73</f>
        <v>32000.15</v>
      </c>
      <c r="H73" s="13"/>
      <c r="I73" s="104">
        <v>5</v>
      </c>
      <c r="J73" s="105">
        <v>3273</v>
      </c>
      <c r="K73" s="106">
        <f t="shared" si="43"/>
        <v>654.6</v>
      </c>
      <c r="L73" s="107">
        <v>5</v>
      </c>
      <c r="M73" s="105">
        <f>F73/V73*60</f>
        <v>2961.641877592187</v>
      </c>
      <c r="N73" s="106">
        <f>M73/L73</f>
        <v>592.32837551843738</v>
      </c>
      <c r="O73" s="108">
        <f>L73-I73</f>
        <v>0</v>
      </c>
      <c r="P73" s="109">
        <f>N73-K73</f>
        <v>-62.27162448156264</v>
      </c>
      <c r="Q73" s="110">
        <f>N73/K73</f>
        <v>0.9048707233706651</v>
      </c>
      <c r="R73" s="322">
        <f>Q89</f>
        <v>0.90524476842525781</v>
      </c>
      <c r="S73" s="47">
        <v>0.35347222222222219</v>
      </c>
      <c r="T73" s="48">
        <v>0.37010416666666662</v>
      </c>
      <c r="U73" s="111">
        <v>5.8666666666666512</v>
      </c>
      <c r="V73" s="112">
        <v>23.966435826368951</v>
      </c>
      <c r="W73" s="113"/>
      <c r="X73" s="162"/>
      <c r="Y73" s="12"/>
      <c r="Z73" s="198"/>
      <c r="AA73" s="325"/>
      <c r="AB73" s="326"/>
      <c r="AC73" s="12">
        <v>0</v>
      </c>
      <c r="AD73" s="198"/>
      <c r="AE73" s="115">
        <f>M73-J73</f>
        <v>-311.35812240781297</v>
      </c>
      <c r="AF73" s="156">
        <f>M73/J73</f>
        <v>0.9048707233706651</v>
      </c>
      <c r="AG73" s="327">
        <f>AF89</f>
        <v>0.90524476842525792</v>
      </c>
    </row>
    <row r="74" spans="1:33" ht="15.75" customHeight="1">
      <c r="A74" s="318"/>
      <c r="B74" s="100" t="s">
        <v>195</v>
      </c>
      <c r="C74" s="330" t="s">
        <v>221</v>
      </c>
      <c r="D74" s="331"/>
      <c r="E74" s="101">
        <v>27.05</v>
      </c>
      <c r="F74" s="102">
        <v>1591</v>
      </c>
      <c r="G74" s="121">
        <f t="shared" si="45"/>
        <v>43036.55</v>
      </c>
      <c r="H74" s="122"/>
      <c r="I74" s="104">
        <v>5</v>
      </c>
      <c r="J74" s="105">
        <v>3273</v>
      </c>
      <c r="K74" s="106">
        <f t="shared" si="43"/>
        <v>654.6</v>
      </c>
      <c r="L74" s="107">
        <v>5</v>
      </c>
      <c r="M74" s="105">
        <f>F74/V74*60</f>
        <v>2964.0903765195512</v>
      </c>
      <c r="N74" s="106">
        <f>M74/L74</f>
        <v>592.81807530391029</v>
      </c>
      <c r="O74" s="108">
        <f>L74-I74</f>
        <v>0</v>
      </c>
      <c r="P74" s="109">
        <f>N74-K74</f>
        <v>-61.781924696089732</v>
      </c>
      <c r="Q74" s="110">
        <f>N74/K74</f>
        <v>0.90561881347985074</v>
      </c>
      <c r="R74" s="323"/>
      <c r="S74" s="47">
        <v>0.37361111111111106</v>
      </c>
      <c r="T74" s="120">
        <v>0.39597222222222217</v>
      </c>
      <c r="U74" s="111">
        <v>5.0499999999999901</v>
      </c>
      <c r="V74" s="112">
        <v>32.205495742032532</v>
      </c>
      <c r="W74" s="113"/>
      <c r="X74" s="116"/>
      <c r="Y74" s="12"/>
      <c r="Z74" s="198"/>
      <c r="AA74" s="332"/>
      <c r="AB74" s="333"/>
      <c r="AC74" s="12">
        <v>0</v>
      </c>
      <c r="AD74" s="198"/>
      <c r="AE74" s="117">
        <f>M74-J74</f>
        <v>-308.90962348044877</v>
      </c>
      <c r="AF74" s="110">
        <f>M74/J74</f>
        <v>0.90561881347985063</v>
      </c>
      <c r="AG74" s="328"/>
    </row>
    <row r="75" spans="1:33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16"/>
      <c r="Y75" s="12"/>
      <c r="Z75" s="198"/>
      <c r="AA75" s="332"/>
      <c r="AB75" s="333"/>
      <c r="AC75" s="12"/>
      <c r="AD75" s="198"/>
      <c r="AE75" s="117"/>
      <c r="AF75" s="110"/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6">AVERAGE(I73:I88)</f>
        <v>5</v>
      </c>
      <c r="J89" s="137">
        <f t="shared" si="46"/>
        <v>3273</v>
      </c>
      <c r="K89" s="138">
        <f t="shared" ref="K89" si="47">J89/I89</f>
        <v>654.6</v>
      </c>
      <c r="L89" s="136">
        <f t="shared" ref="L89:M89" si="48">AVERAGE(L73:L88)</f>
        <v>5</v>
      </c>
      <c r="M89" s="137">
        <f t="shared" si="48"/>
        <v>2962.8661270558691</v>
      </c>
      <c r="N89" s="138">
        <f>M89/L89</f>
        <v>592.57322541117378</v>
      </c>
      <c r="O89" s="139">
        <f>L89-I89</f>
        <v>0</v>
      </c>
      <c r="P89" s="140">
        <f>N89-K89</f>
        <v>-62.026774588826243</v>
      </c>
      <c r="Q89" s="141">
        <f>N89/K89</f>
        <v>0.90524476842525781</v>
      </c>
      <c r="R89" s="324"/>
      <c r="S89" s="142">
        <v>0.25</v>
      </c>
      <c r="T89" s="143">
        <v>0.39597222222222217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0</v>
      </c>
      <c r="AD89" s="191">
        <f>SUM(AD73:AD88)</f>
        <v>0</v>
      </c>
      <c r="AE89" s="168">
        <f>M89-J89</f>
        <v>-310.13387294413087</v>
      </c>
      <c r="AF89" s="141">
        <f>M89/J89</f>
        <v>0.90524476842525792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2032</v>
      </c>
      <c r="G90" s="148">
        <f t="shared" ref="G90:G91" si="49">E90*F90</f>
        <v>31516.32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2351.3971420572393</v>
      </c>
      <c r="N90" s="152">
        <f>M90/L90</f>
        <v>391.89952367620657</v>
      </c>
      <c r="O90" s="154">
        <f>L90-I90</f>
        <v>0</v>
      </c>
      <c r="P90" s="155">
        <f>N90-K90</f>
        <v>-41.433809657126744</v>
      </c>
      <c r="Q90" s="156">
        <f>N90/K90</f>
        <v>0.90438351617586132</v>
      </c>
      <c r="R90" s="322">
        <f>Q106</f>
        <v>0.90381995853125674</v>
      </c>
      <c r="S90" s="157">
        <v>0.25</v>
      </c>
      <c r="T90" s="158">
        <v>0.28600694444444447</v>
      </c>
      <c r="U90" s="159"/>
      <c r="V90" s="160">
        <v>51.850024744578917</v>
      </c>
      <c r="W90" s="158"/>
      <c r="X90" s="169"/>
      <c r="Y90" s="12"/>
      <c r="Z90" s="198"/>
      <c r="AA90" s="325"/>
      <c r="AB90" s="326"/>
      <c r="AC90" s="12">
        <v>0</v>
      </c>
      <c r="AD90" s="198"/>
      <c r="AE90" s="115">
        <f>M90-J90</f>
        <v>-248.60285794276069</v>
      </c>
      <c r="AF90" s="156">
        <f>M90/J90</f>
        <v>0.90438351617586132</v>
      </c>
      <c r="AG90" s="327">
        <f>AF106</f>
        <v>0.90381995853125663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2192</v>
      </c>
      <c r="G91" s="103">
        <f t="shared" si="49"/>
        <v>32901.919999999998</v>
      </c>
      <c r="H91" s="26"/>
      <c r="I91" s="104">
        <v>6</v>
      </c>
      <c r="J91" s="105">
        <v>2600</v>
      </c>
      <c r="K91" s="106">
        <f t="shared" si="41"/>
        <v>433.33333333333331</v>
      </c>
      <c r="L91" s="107">
        <v>6</v>
      </c>
      <c r="M91" s="105">
        <f>F91/V91*60</f>
        <v>2348.4666423052959</v>
      </c>
      <c r="N91" s="106">
        <f>M91/L91</f>
        <v>391.41110705088266</v>
      </c>
      <c r="O91" s="108">
        <f>L91-I91</f>
        <v>0</v>
      </c>
      <c r="P91" s="109">
        <f>N91-K91</f>
        <v>-41.922226282450652</v>
      </c>
      <c r="Q91" s="110">
        <f>N91/K91</f>
        <v>0.90325640088665238</v>
      </c>
      <c r="R91" s="323"/>
      <c r="S91" s="47">
        <v>0.28888888888888886</v>
      </c>
      <c r="T91" s="48">
        <v>0.32777777777777772</v>
      </c>
      <c r="U91" s="111">
        <v>5</v>
      </c>
      <c r="V91" s="112">
        <v>56.00249866478736</v>
      </c>
      <c r="W91" s="113"/>
      <c r="X91" s="13"/>
      <c r="Y91" s="12"/>
      <c r="Z91" s="198"/>
      <c r="AA91" s="332"/>
      <c r="AB91" s="333"/>
      <c r="AC91" s="12">
        <v>0</v>
      </c>
      <c r="AD91" s="198"/>
      <c r="AE91" s="117">
        <f>M91-J91</f>
        <v>-251.53335769470414</v>
      </c>
      <c r="AF91" s="110">
        <f>M91/J91</f>
        <v>0.90325640088665227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50">AVERAGE(I90:I105)</f>
        <v>6</v>
      </c>
      <c r="J106" s="137">
        <f t="shared" si="50"/>
        <v>2600</v>
      </c>
      <c r="K106" s="138">
        <f t="shared" ref="K106" si="51">J106/I106</f>
        <v>433.33333333333331</v>
      </c>
      <c r="L106" s="136">
        <f t="shared" ref="L106:M106" si="52">AVERAGE(L90:L105)</f>
        <v>6</v>
      </c>
      <c r="M106" s="137">
        <f t="shared" si="52"/>
        <v>2349.9318921812674</v>
      </c>
      <c r="N106" s="138">
        <f>M106/L106</f>
        <v>391.65531536354456</v>
      </c>
      <c r="O106" s="139">
        <f>L106-I106</f>
        <v>0</v>
      </c>
      <c r="P106" s="140">
        <f>N106-K106</f>
        <v>-41.678017969788755</v>
      </c>
      <c r="Q106" s="141">
        <f>N106/K106</f>
        <v>0.90381995853125674</v>
      </c>
      <c r="R106" s="324"/>
      <c r="S106" s="142">
        <v>0.25</v>
      </c>
      <c r="T106" s="143">
        <v>0.32777777777777772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0</v>
      </c>
      <c r="AD106" s="191">
        <f>SUM(AD90:AD105)</f>
        <v>0</v>
      </c>
      <c r="AE106" s="168">
        <f>M106-J106</f>
        <v>-250.06810781873264</v>
      </c>
      <c r="AF106" s="141">
        <f>M106/J106</f>
        <v>0.90381995853125663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940</v>
      </c>
      <c r="G107" s="148">
        <f t="shared" ref="G107:G109" si="53">E107*F107</f>
        <v>42281.2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1608.7055331561528</v>
      </c>
      <c r="N107" s="152">
        <f>M107/L107</f>
        <v>76.605025388388228</v>
      </c>
      <c r="O107" s="154">
        <f>L107-I107</f>
        <v>0</v>
      </c>
      <c r="P107" s="155">
        <f>N107-K107</f>
        <v>-9.1092603258974805</v>
      </c>
      <c r="Q107" s="156">
        <f>N107/K107</f>
        <v>0.89372529619786267</v>
      </c>
      <c r="R107" s="322">
        <f>Q123</f>
        <v>0.92528017681855124</v>
      </c>
      <c r="S107" s="157">
        <v>0.70833333333333337</v>
      </c>
      <c r="T107" s="158">
        <v>0.73267361111111118</v>
      </c>
      <c r="U107" s="159"/>
      <c r="V107" s="160">
        <v>35.059244117441224</v>
      </c>
      <c r="W107" s="158"/>
      <c r="X107" s="169"/>
      <c r="Y107" s="196"/>
      <c r="Z107" s="197"/>
      <c r="AA107" s="325"/>
      <c r="AB107" s="326"/>
      <c r="AC107" s="196">
        <v>1</v>
      </c>
      <c r="AD107" s="197"/>
      <c r="AE107" s="115">
        <f>M107-J107</f>
        <v>-191.2944668438472</v>
      </c>
      <c r="AF107" s="156">
        <f>M107/J107</f>
        <v>0.89372529619786267</v>
      </c>
      <c r="AG107" s="327">
        <f>AF123</f>
        <v>0.89391474709588836</v>
      </c>
    </row>
    <row r="108" spans="1:33" ht="15.75" customHeight="1">
      <c r="A108" s="318"/>
      <c r="B108" s="163" t="s">
        <v>187</v>
      </c>
      <c r="C108" s="330" t="s">
        <v>234</v>
      </c>
      <c r="D108" s="331"/>
      <c r="E108" s="101">
        <v>58.17</v>
      </c>
      <c r="F108" s="102">
        <v>1886</v>
      </c>
      <c r="G108" s="103">
        <f t="shared" si="53"/>
        <v>109708.62000000001</v>
      </c>
      <c r="H108" s="26"/>
      <c r="I108" s="104">
        <v>18</v>
      </c>
      <c r="J108" s="105">
        <v>2000</v>
      </c>
      <c r="K108" s="106">
        <f t="shared" ref="K108:K109" si="54">J108/I108</f>
        <v>111.11111111111111</v>
      </c>
      <c r="L108" s="107">
        <v>17</v>
      </c>
      <c r="M108" s="105">
        <f>F108/V108*60</f>
        <v>1788</v>
      </c>
      <c r="N108" s="106">
        <f>M108/L108</f>
        <v>105.17647058823529</v>
      </c>
      <c r="O108" s="108">
        <f>L108-I108</f>
        <v>-1</v>
      </c>
      <c r="P108" s="109">
        <f>N108-K108</f>
        <v>-5.9346405228758243</v>
      </c>
      <c r="Q108" s="110">
        <f>N108/K108</f>
        <v>0.94658823529411762</v>
      </c>
      <c r="R108" s="323"/>
      <c r="S108" s="47">
        <v>0.7368055555555556</v>
      </c>
      <c r="T108" s="48">
        <v>0.78075231481481489</v>
      </c>
      <c r="U108" s="111">
        <v>5.9499999999999709</v>
      </c>
      <c r="V108" s="112">
        <v>63.288590604026844</v>
      </c>
      <c r="W108" s="113"/>
      <c r="X108" s="116"/>
      <c r="Y108" s="12"/>
      <c r="Z108" s="198"/>
      <c r="AA108" s="332"/>
      <c r="AB108" s="333"/>
      <c r="AC108" s="12">
        <v>1</v>
      </c>
      <c r="AD108" s="198"/>
      <c r="AE108" s="117">
        <f>M108-J108</f>
        <v>-212</v>
      </c>
      <c r="AF108" s="110">
        <f>M108/J108</f>
        <v>0.89400000000000002</v>
      </c>
      <c r="AG108" s="328"/>
    </row>
    <row r="109" spans="1:33" ht="15.75" customHeight="1">
      <c r="A109" s="318"/>
      <c r="B109" s="163" t="s">
        <v>187</v>
      </c>
      <c r="C109" s="330" t="s">
        <v>235</v>
      </c>
      <c r="D109" s="331"/>
      <c r="E109" s="101">
        <v>50.67</v>
      </c>
      <c r="F109" s="102">
        <v>1384</v>
      </c>
      <c r="G109" s="103">
        <f t="shared" si="53"/>
        <v>70127.28</v>
      </c>
      <c r="H109" s="26"/>
      <c r="I109" s="104">
        <v>20</v>
      </c>
      <c r="J109" s="105">
        <v>2000</v>
      </c>
      <c r="K109" s="106">
        <f t="shared" si="54"/>
        <v>100</v>
      </c>
      <c r="L109" s="107">
        <v>19</v>
      </c>
      <c r="M109" s="105">
        <f>F109/V109*60</f>
        <v>1787.9999999999998</v>
      </c>
      <c r="N109" s="106">
        <f>M109/L109</f>
        <v>94.105263157894726</v>
      </c>
      <c r="O109" s="108">
        <f>L109-I109</f>
        <v>-1</v>
      </c>
      <c r="P109" s="109">
        <f>N109-K109</f>
        <v>-5.8947368421052744</v>
      </c>
      <c r="Q109" s="110">
        <f>N109/K109</f>
        <v>0.94105263157894725</v>
      </c>
      <c r="R109" s="323"/>
      <c r="S109" s="47">
        <v>0.78402777777777777</v>
      </c>
      <c r="T109" s="48">
        <v>0.81627314814814811</v>
      </c>
      <c r="U109" s="111">
        <v>4.7166666666665513</v>
      </c>
      <c r="V109" s="112">
        <v>46.442953020134233</v>
      </c>
      <c r="W109" s="113"/>
      <c r="X109" s="116"/>
      <c r="Y109" s="12"/>
      <c r="Z109" s="198"/>
      <c r="AA109" s="332"/>
      <c r="AB109" s="333"/>
      <c r="AC109" s="12">
        <v>1</v>
      </c>
      <c r="AD109" s="198"/>
      <c r="AE109" s="117">
        <f>M109-J109</f>
        <v>-212.00000000000023</v>
      </c>
      <c r="AF109" s="110">
        <f>M109/J109</f>
        <v>0.89399999999999991</v>
      </c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55">AVERAGE(I107:I122)</f>
        <v>19.666666666666668</v>
      </c>
      <c r="J123" s="137">
        <f t="shared" si="55"/>
        <v>1933.3333333333333</v>
      </c>
      <c r="K123" s="138">
        <f t="shared" ref="K123" si="56">J123/I123</f>
        <v>98.305084745762699</v>
      </c>
      <c r="L123" s="136">
        <f t="shared" ref="L123:M123" si="57">AVERAGE(L107:L122)</f>
        <v>19</v>
      </c>
      <c r="M123" s="137">
        <f t="shared" si="57"/>
        <v>1728.2351777187175</v>
      </c>
      <c r="N123" s="138">
        <f>M123/L123</f>
        <v>90.959746195721976</v>
      </c>
      <c r="O123" s="139">
        <f>L123-I123</f>
        <v>-0.66666666666666785</v>
      </c>
      <c r="P123" s="140">
        <f>N123-K123</f>
        <v>-7.3453385500407222</v>
      </c>
      <c r="Q123" s="141">
        <f>N123/K123</f>
        <v>0.92528017681855124</v>
      </c>
      <c r="R123" s="324"/>
      <c r="S123" s="142">
        <v>0.70833333333333337</v>
      </c>
      <c r="T123" s="143">
        <v>0.81627314814814811</v>
      </c>
      <c r="U123" s="144"/>
      <c r="V123" s="166"/>
      <c r="W123" s="167"/>
      <c r="X123" s="138"/>
      <c r="Y123" s="179">
        <f t="shared" ref="Y123:Z123" si="58">SUM(Y107:Y122)</f>
        <v>0</v>
      </c>
      <c r="Z123" s="180">
        <f t="shared" si="58"/>
        <v>0</v>
      </c>
      <c r="AA123" s="354"/>
      <c r="AB123" s="355"/>
      <c r="AC123" s="179">
        <f t="shared" ref="AC123" si="59">SUM(AC107:AC122)</f>
        <v>3</v>
      </c>
      <c r="AD123" s="180">
        <f t="shared" ref="AD123" si="60">SUM(AD107:AD122)</f>
        <v>0</v>
      </c>
      <c r="AE123" s="168">
        <f>M123-J123</f>
        <v>-205.09815561461573</v>
      </c>
      <c r="AF123" s="141">
        <f>M123/J123</f>
        <v>0.89391474709588836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229</v>
      </c>
      <c r="D124" s="321"/>
      <c r="E124" s="147">
        <v>56.87</v>
      </c>
      <c r="F124" s="159">
        <v>1270</v>
      </c>
      <c r="G124" s="148">
        <f t="shared" ref="G124:G127" si="61">E124*F124</f>
        <v>72224.899999999994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1790.960761140655</v>
      </c>
      <c r="N124" s="152">
        <f>M124/L124</f>
        <v>77.867859180028475</v>
      </c>
      <c r="O124" s="154">
        <f>L124-I124</f>
        <v>0</v>
      </c>
      <c r="P124" s="155">
        <f>N124-K124</f>
        <v>-9.0886625591019623</v>
      </c>
      <c r="Q124" s="156">
        <f>N124/K124</f>
        <v>0.89548038057032742</v>
      </c>
      <c r="R124" s="322">
        <f>Q140</f>
        <v>0.89594556138604409</v>
      </c>
      <c r="S124" s="157">
        <v>0.70833333333333337</v>
      </c>
      <c r="T124" s="158">
        <v>0.7378703703703704</v>
      </c>
      <c r="U124" s="159"/>
      <c r="V124" s="160">
        <v>42.546995809929726</v>
      </c>
      <c r="W124" s="97"/>
      <c r="X124" s="98"/>
      <c r="Y124" s="196"/>
      <c r="Z124" s="197"/>
      <c r="AA124" s="325"/>
      <c r="AB124" s="326"/>
      <c r="AC124" s="196">
        <v>1</v>
      </c>
      <c r="AD124" s="197"/>
      <c r="AE124" s="115">
        <f>M124-J124</f>
        <v>-209.03923885934501</v>
      </c>
      <c r="AF124" s="156">
        <f>M124/J124</f>
        <v>0.89548038057032753</v>
      </c>
      <c r="AG124" s="376">
        <f>AF140</f>
        <v>0.89594556138604398</v>
      </c>
    </row>
    <row r="125" spans="1:33" ht="15.75" customHeight="1">
      <c r="A125" s="357"/>
      <c r="B125" s="163" t="s">
        <v>187</v>
      </c>
      <c r="C125" s="330" t="s">
        <v>230</v>
      </c>
      <c r="D125" s="331"/>
      <c r="E125" s="101">
        <v>56.79</v>
      </c>
      <c r="F125" s="111">
        <v>1827</v>
      </c>
      <c r="G125" s="103">
        <f t="shared" si="61"/>
        <v>103755.33</v>
      </c>
      <c r="H125" s="26"/>
      <c r="I125" s="104">
        <v>23</v>
      </c>
      <c r="J125" s="105">
        <v>2000</v>
      </c>
      <c r="K125" s="106">
        <f t="shared" ref="K125:K127" si="62">J125/I125</f>
        <v>86.956521739130437</v>
      </c>
      <c r="L125" s="107">
        <v>23</v>
      </c>
      <c r="M125" s="105">
        <f>F125/V125*60</f>
        <v>1792.2716658094862</v>
      </c>
      <c r="N125" s="106">
        <f>M125/L125</f>
        <v>77.924855035195051</v>
      </c>
      <c r="O125" s="108">
        <f>L125-I125</f>
        <v>0</v>
      </c>
      <c r="P125" s="109">
        <f>N125-K125</f>
        <v>-9.031666703935386</v>
      </c>
      <c r="Q125" s="110">
        <f>N125/K125</f>
        <v>0.89613583290474308</v>
      </c>
      <c r="R125" s="323"/>
      <c r="S125" s="47">
        <v>0.74097222222222225</v>
      </c>
      <c r="T125" s="48">
        <v>0.78343750000000001</v>
      </c>
      <c r="U125" s="111">
        <v>5</v>
      </c>
      <c r="V125" s="112">
        <v>61.162602796875504</v>
      </c>
      <c r="W125" s="113"/>
      <c r="X125" s="116"/>
      <c r="Y125" s="12"/>
      <c r="Z125" s="198"/>
      <c r="AA125" s="332"/>
      <c r="AB125" s="333"/>
      <c r="AC125" s="12">
        <v>1</v>
      </c>
      <c r="AD125" s="198"/>
      <c r="AE125" s="117">
        <f>M125-J125</f>
        <v>-207.72833419051381</v>
      </c>
      <c r="AF125" s="110">
        <f>M125/J125</f>
        <v>0.89613583290474308</v>
      </c>
      <c r="AG125" s="369"/>
    </row>
    <row r="126" spans="1:33" ht="15.75" customHeight="1">
      <c r="A126" s="357"/>
      <c r="B126" s="163" t="s">
        <v>187</v>
      </c>
      <c r="C126" s="330" t="s">
        <v>231</v>
      </c>
      <c r="D126" s="331"/>
      <c r="E126" s="101">
        <v>47.6</v>
      </c>
      <c r="F126" s="111">
        <v>1525</v>
      </c>
      <c r="G126" s="103">
        <f t="shared" si="61"/>
        <v>72590</v>
      </c>
      <c r="H126" s="26"/>
      <c r="I126" s="104">
        <v>23</v>
      </c>
      <c r="J126" s="105">
        <v>2000</v>
      </c>
      <c r="K126" s="106">
        <f t="shared" si="62"/>
        <v>86.956521739130437</v>
      </c>
      <c r="L126" s="107">
        <v>23</v>
      </c>
      <c r="M126" s="105">
        <f>F126/V126*60</f>
        <v>1793.0183508143707</v>
      </c>
      <c r="N126" s="106">
        <f>M126/L126</f>
        <v>77.957319600624814</v>
      </c>
      <c r="O126" s="108">
        <f>L126-I126</f>
        <v>0</v>
      </c>
      <c r="P126" s="109">
        <f>N126-K126</f>
        <v>-8.9992021385056233</v>
      </c>
      <c r="Q126" s="110">
        <f>N126/K126</f>
        <v>0.89650917540718533</v>
      </c>
      <c r="R126" s="323"/>
      <c r="S126" s="47">
        <v>0.78680555555555554</v>
      </c>
      <c r="T126" s="48">
        <v>0.82223379629629623</v>
      </c>
      <c r="U126" s="111">
        <v>4.8499999999999588</v>
      </c>
      <c r="V126" s="112">
        <v>51.031268005952995</v>
      </c>
      <c r="W126" s="113"/>
      <c r="X126" s="116"/>
      <c r="Y126" s="12"/>
      <c r="Z126" s="198"/>
      <c r="AA126" s="332"/>
      <c r="AB126" s="333"/>
      <c r="AC126" s="12">
        <v>1</v>
      </c>
      <c r="AD126" s="198"/>
      <c r="AE126" s="117">
        <f>M126-J126</f>
        <v>-206.98164918562929</v>
      </c>
      <c r="AF126" s="110">
        <f>M126/J126</f>
        <v>0.89650917540718533</v>
      </c>
      <c r="AG126" s="369"/>
    </row>
    <row r="127" spans="1:33" ht="15.75" customHeight="1">
      <c r="A127" s="357"/>
      <c r="B127" s="163" t="s">
        <v>187</v>
      </c>
      <c r="C127" s="330" t="s">
        <v>233</v>
      </c>
      <c r="D127" s="331"/>
      <c r="E127" s="101">
        <v>52.21</v>
      </c>
      <c r="F127" s="111">
        <v>2206</v>
      </c>
      <c r="G127" s="103">
        <f t="shared" si="61"/>
        <v>115175.26</v>
      </c>
      <c r="H127" s="26"/>
      <c r="I127" s="104">
        <v>18</v>
      </c>
      <c r="J127" s="105">
        <v>2000</v>
      </c>
      <c r="K127" s="106">
        <f t="shared" si="62"/>
        <v>111.11111111111111</v>
      </c>
      <c r="L127" s="107">
        <v>18</v>
      </c>
      <c r="M127" s="105">
        <f>F127/V127*60</f>
        <v>1791.3137133238399</v>
      </c>
      <c r="N127" s="106">
        <f>M127/L127</f>
        <v>99.517428517991107</v>
      </c>
      <c r="O127" s="108">
        <f>L127-I127</f>
        <v>0</v>
      </c>
      <c r="P127" s="109">
        <f>N127-K127</f>
        <v>-11.593682593120008</v>
      </c>
      <c r="Q127" s="110">
        <f>N127/K127</f>
        <v>0.89565685666191996</v>
      </c>
      <c r="R127" s="323"/>
      <c r="S127" s="47">
        <v>0.8256944444444444</v>
      </c>
      <c r="T127" s="48">
        <v>0.87700231481481472</v>
      </c>
      <c r="U127" s="111">
        <v>4.9833333333333663</v>
      </c>
      <c r="V127" s="112">
        <v>73.889904942670142</v>
      </c>
      <c r="W127" s="113"/>
      <c r="X127" s="116"/>
      <c r="Y127" s="12"/>
      <c r="Z127" s="198"/>
      <c r="AA127" s="332"/>
      <c r="AB127" s="333"/>
      <c r="AC127" s="12">
        <v>2</v>
      </c>
      <c r="AD127" s="198"/>
      <c r="AE127" s="117">
        <f>M127-J127</f>
        <v>-208.68628667616008</v>
      </c>
      <c r="AF127" s="110">
        <f>M127/J127</f>
        <v>0.89565685666191996</v>
      </c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3">AVERAGE(I124:I139)</f>
        <v>21.75</v>
      </c>
      <c r="J140" s="137">
        <f t="shared" si="63"/>
        <v>2000</v>
      </c>
      <c r="K140" s="138">
        <f t="shared" ref="K140" si="64">J140/I140</f>
        <v>91.954022988505741</v>
      </c>
      <c r="L140" s="136">
        <f t="shared" ref="L140:M140" si="65">AVERAGE(L124:L139)</f>
        <v>21.75</v>
      </c>
      <c r="M140" s="137">
        <f t="shared" si="65"/>
        <v>1791.891122772088</v>
      </c>
      <c r="N140" s="138">
        <f>M140/L140</f>
        <v>82.38579874814198</v>
      </c>
      <c r="O140" s="139">
        <f>L140-I140</f>
        <v>0</v>
      </c>
      <c r="P140" s="140">
        <f>N140-K140</f>
        <v>-9.5682242403637616</v>
      </c>
      <c r="Q140" s="141">
        <f>N140/K140</f>
        <v>0.89594556138604409</v>
      </c>
      <c r="R140" s="324"/>
      <c r="S140" s="142">
        <v>0.70833333333333337</v>
      </c>
      <c r="T140" s="143">
        <v>0.87700231481481472</v>
      </c>
      <c r="U140" s="144"/>
      <c r="V140" s="166"/>
      <c r="W140" s="187"/>
      <c r="X140" s="188"/>
      <c r="Y140" s="179">
        <f t="shared" ref="Y140:Z140" si="66">SUM(Y124:Y139)</f>
        <v>0</v>
      </c>
      <c r="Z140" s="180">
        <f t="shared" si="66"/>
        <v>0</v>
      </c>
      <c r="AA140" s="354"/>
      <c r="AB140" s="355"/>
      <c r="AC140" s="179">
        <f t="shared" ref="AC140" si="67">SUM(AC124:AC139)</f>
        <v>5</v>
      </c>
      <c r="AD140" s="180">
        <f t="shared" ref="AD140" si="68">SUM(AD124:AD139)</f>
        <v>0</v>
      </c>
      <c r="AE140" s="168">
        <f>M140-J140</f>
        <v>-208.10887722791199</v>
      </c>
      <c r="AF140" s="141">
        <f>M140/J140</f>
        <v>0.89594556138604398</v>
      </c>
      <c r="AG140" s="370"/>
    </row>
    <row r="142" spans="1:33">
      <c r="AA142" s="360" t="s">
        <v>163</v>
      </c>
      <c r="AB142" s="360"/>
    </row>
    <row r="143" spans="1:33">
      <c r="AA143" s="360" t="s">
        <v>164</v>
      </c>
      <c r="AB143" s="360"/>
    </row>
    <row r="144" spans="1:33">
      <c r="AA144" s="360" t="s">
        <v>165</v>
      </c>
      <c r="AB144" s="360"/>
    </row>
    <row r="145" spans="27:28">
      <c r="AA145" s="360" t="s">
        <v>166</v>
      </c>
      <c r="AB145" s="360"/>
    </row>
    <row r="146" spans="27:28">
      <c r="AA146" s="360" t="s">
        <v>167</v>
      </c>
      <c r="AB146" s="360"/>
    </row>
    <row r="147" spans="27:28">
      <c r="AA147" s="360" t="s">
        <v>168</v>
      </c>
      <c r="AB147" s="360"/>
    </row>
    <row r="148" spans="27:28">
      <c r="AA148" s="360" t="s">
        <v>169</v>
      </c>
      <c r="AB148" s="360"/>
    </row>
    <row r="149" spans="27:28">
      <c r="AA149" s="360" t="s">
        <v>170</v>
      </c>
      <c r="AB149" s="360"/>
    </row>
    <row r="150" spans="27:28">
      <c r="AA150" s="360" t="s">
        <v>171</v>
      </c>
      <c r="AB150" s="360"/>
    </row>
    <row r="151" spans="27:28">
      <c r="AA151" s="360" t="s">
        <v>172</v>
      </c>
      <c r="AB151" s="360"/>
    </row>
    <row r="152" spans="27:28">
      <c r="AA152" s="360" t="s">
        <v>173</v>
      </c>
      <c r="AB152" s="360"/>
    </row>
    <row r="153" spans="27:28">
      <c r="AA153" s="360" t="s">
        <v>174</v>
      </c>
      <c r="AB153" s="360"/>
    </row>
    <row r="154" spans="27:28">
      <c r="AA154" s="360" t="s">
        <v>175</v>
      </c>
      <c r="AB154" s="360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452" priority="2" operator="greaterThan">
      <formula>0</formula>
    </cfRule>
  </conditionalFormatting>
  <conditionalFormatting sqref="P5:P140 AE5:AE140">
    <cfRule type="cellIs" dxfId="451" priority="5" operator="lessThan">
      <formula>0</formula>
    </cfRule>
  </conditionalFormatting>
  <conditionalFormatting sqref="Q5:Q140 AF5:AF140">
    <cfRule type="cellIs" dxfId="450" priority="3" operator="greaterThan">
      <formula>1</formula>
    </cfRule>
    <cfRule type="cellIs" dxfId="449" priority="4" operator="lessThan">
      <formula>0.8</formula>
    </cfRule>
  </conditionalFormatting>
  <conditionalFormatting sqref="AG5 R5:R140 AG107:AG124">
    <cfRule type="cellIs" dxfId="448" priority="6" operator="lessThan">
      <formula>0.8</formula>
    </cfRule>
  </conditionalFormatting>
  <conditionalFormatting sqref="AG22">
    <cfRule type="cellIs" dxfId="447" priority="11" operator="lessThan">
      <formula>0.8</formula>
    </cfRule>
  </conditionalFormatting>
  <conditionalFormatting sqref="AG37">
    <cfRule type="cellIs" dxfId="446" priority="10" operator="lessThan">
      <formula>0.8</formula>
    </cfRule>
  </conditionalFormatting>
  <conditionalFormatting sqref="AG39:AG74">
    <cfRule type="cellIs" dxfId="445" priority="8" operator="lessThan">
      <formula>0.8</formula>
    </cfRule>
  </conditionalFormatting>
  <conditionalFormatting sqref="AG80:AG88">
    <cfRule type="cellIs" dxfId="444" priority="9" operator="lessThan">
      <formula>0.8</formula>
    </cfRule>
  </conditionalFormatting>
  <conditionalFormatting sqref="AG90:AG95">
    <cfRule type="cellIs" dxfId="443" priority="7" operator="lessThan">
      <formula>0.8</formula>
    </cfRule>
  </conditionalFormatting>
  <conditionalFormatting sqref="AG139">
    <cfRule type="cellIs" dxfId="442" priority="1" operator="lessThan">
      <formula>0.8</formula>
    </cfRule>
  </conditionalFormatting>
  <dataValidations count="1">
    <dataValidation type="list" allowBlank="1" showInputMessage="1" showErrorMessage="1" sqref="AA5:AB140" xr:uid="{EC2AF7A1-64A6-4F1B-9F1E-3DEF15DDE78B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BC95C-5DBC-4436-AE98-D6CC8CF21657}">
  <sheetPr codeName="工作表4">
    <tabColor theme="9" tint="0.59999389629810485"/>
  </sheetPr>
  <dimension ref="B1:AR42"/>
  <sheetViews>
    <sheetView zoomScale="70" zoomScaleNormal="70" workbookViewId="0">
      <selection activeCell="T41" sqref="T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247</v>
      </c>
      <c r="D3" s="209"/>
      <c r="E3" s="3" t="s">
        <v>3</v>
      </c>
      <c r="F3" s="210">
        <f>'0619(18度C)'!D1+'0619(4度C)'!D1</f>
        <v>152254</v>
      </c>
      <c r="G3" s="211"/>
      <c r="H3" s="3" t="s">
        <v>4</v>
      </c>
      <c r="I3" s="212">
        <f>'0619(18度C)'!F1+'0619(4度C)'!F1</f>
        <v>4671336.0500000007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490.27352163175902</v>
      </c>
      <c r="F6" s="246" t="e">
        <f>AVERAGE(#REF!,D14:K14)</f>
        <v>#REF!</v>
      </c>
      <c r="G6" s="247">
        <f>AVERAGE(D14:K14)</f>
        <v>261.34744353249283</v>
      </c>
      <c r="H6" s="248"/>
      <c r="I6" s="247">
        <f>AVERAGE(L14:O14)</f>
        <v>95.12955386713422</v>
      </c>
      <c r="J6" s="248"/>
      <c r="K6" s="247">
        <f>AVERAGE(D32:O32)</f>
        <v>812.58741258741259</v>
      </c>
      <c r="L6" s="248"/>
      <c r="M6" s="247">
        <f>AVERAGE(P32:X32)</f>
        <v>708.92073170731715</v>
      </c>
      <c r="N6" s="248"/>
      <c r="O6" s="236">
        <f>'0619(4度C)'!Y2</f>
        <v>0</v>
      </c>
      <c r="P6" s="236">
        <f>'0619(4度C)'!Z2</f>
        <v>0</v>
      </c>
      <c r="Q6" s="236">
        <f>'0619(4度C)'!AC2</f>
        <v>40</v>
      </c>
      <c r="R6" s="236">
        <f>'0619(4度C)'!AD2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439.44741041895355</v>
      </c>
      <c r="F7" s="242" t="e">
        <f>AVERAGE(#REF!,D15:K15)</f>
        <v>#REF!</v>
      </c>
      <c r="G7" s="243">
        <f>AVERAGE(D15:K15)</f>
        <v>235.97894161581692</v>
      </c>
      <c r="H7" s="244"/>
      <c r="I7" s="243">
        <f>AVERAGE(L15:O15)</f>
        <v>86.560788259150087</v>
      </c>
      <c r="J7" s="244"/>
      <c r="K7" s="243">
        <f>AVERAGE(D33:O33)</f>
        <v>726.55933975915764</v>
      </c>
      <c r="L7" s="244"/>
      <c r="M7" s="243">
        <f>AVERAGE(P33:X33)</f>
        <v>633.98149536335632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0.8975383423436909</v>
      </c>
      <c r="F8" s="261" t="e">
        <f>AVERAGE(D16:K16,#REF!)</f>
        <v>#REF!</v>
      </c>
      <c r="G8" s="249">
        <f>AVERAGE(D16:K16)</f>
        <v>0.90112765710252063</v>
      </c>
      <c r="H8" s="250"/>
      <c r="I8" s="249">
        <f>AVERAGE(L16:O16)</f>
        <v>0.90939725948157946</v>
      </c>
      <c r="J8" s="250"/>
      <c r="K8" s="249">
        <f>AVERAGE(D34:O34)</f>
        <v>0.89087155814722674</v>
      </c>
      <c r="L8" s="250"/>
      <c r="M8" s="249">
        <f>AVERAGE(P34:X34)</f>
        <v>0.89289169583296568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91.357142857142861</v>
      </c>
      <c r="F14" s="28">
        <v>121.68674698795179</v>
      </c>
      <c r="G14" s="28">
        <v>92.561983471074385</v>
      </c>
      <c r="H14" s="28">
        <v>174.54545454545453</v>
      </c>
      <c r="I14" s="28">
        <v>654.6</v>
      </c>
      <c r="J14" s="28">
        <v>433.33333333333331</v>
      </c>
      <c r="K14" s="29" t="s">
        <v>43</v>
      </c>
      <c r="L14" s="27" t="s">
        <v>43</v>
      </c>
      <c r="M14" s="30">
        <v>98.305084745762699</v>
      </c>
      <c r="N14" s="28">
        <v>91.954022988505741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82.776806802432716</v>
      </c>
      <c r="F15" s="35">
        <v>109.58137925692562</v>
      </c>
      <c r="G15" s="35">
        <v>82.90111014761159</v>
      </c>
      <c r="H15" s="35">
        <v>156.26595604654665</v>
      </c>
      <c r="I15" s="35">
        <v>592.67141541117383</v>
      </c>
      <c r="J15" s="35">
        <v>391.67698203021126</v>
      </c>
      <c r="K15" s="36" t="s">
        <v>43</v>
      </c>
      <c r="L15" s="34" t="s">
        <v>43</v>
      </c>
      <c r="M15" s="37">
        <v>90.953430406248302</v>
      </c>
      <c r="N15" s="35">
        <v>82.168146112051858</v>
      </c>
      <c r="O15" s="38" t="s">
        <v>43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0.90607919877565124</v>
      </c>
      <c r="F16" s="43">
        <f t="shared" si="0"/>
        <v>0.90052024537869579</v>
      </c>
      <c r="G16" s="43">
        <f t="shared" si="0"/>
        <v>0.8956280649875894</v>
      </c>
      <c r="H16" s="43">
        <f t="shared" si="0"/>
        <v>0.8952737065166736</v>
      </c>
      <c r="I16" s="43">
        <f t="shared" si="0"/>
        <v>0.9053947684252579</v>
      </c>
      <c r="J16" s="43">
        <f t="shared" si="0"/>
        <v>0.90386995853125685</v>
      </c>
      <c r="K16" s="44" t="s">
        <v>43</v>
      </c>
      <c r="L16" s="42" t="s">
        <v>43</v>
      </c>
      <c r="M16" s="45">
        <f t="shared" ref="M16:N16" si="1">M15/M14</f>
        <v>0.9252159299945949</v>
      </c>
      <c r="N16" s="43">
        <f t="shared" si="1"/>
        <v>0.89357858896856401</v>
      </c>
      <c r="O16" s="46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0.25</v>
      </c>
      <c r="F17" s="48">
        <v>0.25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0.50695601851851846</v>
      </c>
      <c r="F18" s="48">
        <v>0.56728009259259249</v>
      </c>
      <c r="G18" s="48">
        <v>0.55893518518518504</v>
      </c>
      <c r="H18" s="48">
        <v>0.47572916666666654</v>
      </c>
      <c r="I18" s="48">
        <v>0.38854166666666662</v>
      </c>
      <c r="J18" s="48">
        <v>0.31975694444444441</v>
      </c>
      <c r="K18" s="48" t="s">
        <v>43</v>
      </c>
      <c r="L18" s="47" t="s">
        <v>43</v>
      </c>
      <c r="M18" s="49">
        <v>0.79805555555555563</v>
      </c>
      <c r="N18" s="48">
        <v>0.87523148148148144</v>
      </c>
      <c r="O18" s="50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>
        <v>8</v>
      </c>
      <c r="F21" s="52">
        <v>5</v>
      </c>
      <c r="G21" s="52">
        <v>8</v>
      </c>
      <c r="H21" s="52">
        <v>11</v>
      </c>
      <c r="I21" s="52">
        <v>0</v>
      </c>
      <c r="J21" s="52">
        <v>0</v>
      </c>
      <c r="K21" s="53"/>
      <c r="L21" s="54"/>
      <c r="M21" s="55">
        <v>3</v>
      </c>
      <c r="N21" s="52">
        <v>5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</v>
      </c>
      <c r="F23" s="58">
        <v>16.600000000000001</v>
      </c>
      <c r="G23" s="58">
        <v>20.166666666666668</v>
      </c>
      <c r="H23" s="58">
        <v>20.625</v>
      </c>
      <c r="I23" s="58">
        <v>5</v>
      </c>
      <c r="J23" s="58">
        <v>6</v>
      </c>
      <c r="K23" s="59" t="s">
        <v>43</v>
      </c>
      <c r="L23" s="57" t="s">
        <v>43</v>
      </c>
      <c r="M23" s="60">
        <v>19</v>
      </c>
      <c r="N23" s="58">
        <v>21.75</v>
      </c>
      <c r="O23" s="61" t="s">
        <v>43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1100</v>
      </c>
      <c r="N32" s="28">
        <v>923.07692307692298</v>
      </c>
      <c r="O32" s="28">
        <v>900</v>
      </c>
      <c r="P32" s="27">
        <v>288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775</v>
      </c>
      <c r="W32" s="28">
        <v>892.68292682926835</v>
      </c>
      <c r="X32" s="31">
        <v>880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287.24258422063451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996.41476039923782</v>
      </c>
      <c r="N33" s="35">
        <v>824.318080805455</v>
      </c>
      <c r="O33" s="35">
        <v>798.26193361130368</v>
      </c>
      <c r="P33" s="34">
        <v>254.6553729742748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700.92759159954801</v>
      </c>
      <c r="W33" s="35">
        <v>800.26337572228942</v>
      </c>
      <c r="X33" s="38">
        <v>780.07964115731318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0.87768567400749442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0.90583160036294352</v>
      </c>
      <c r="N34" s="43">
        <f>N33/N32</f>
        <v>0.89301125420590965</v>
      </c>
      <c r="O34" s="43">
        <f>O33/O32</f>
        <v>0.88695770401255969</v>
      </c>
      <c r="P34" s="42">
        <f>P33/P32</f>
        <v>0.88422004504956531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0.90442269883812643</v>
      </c>
      <c r="W34" s="43">
        <f>W33/W32</f>
        <v>0.89646990176540609</v>
      </c>
      <c r="X34" s="46">
        <f>X33/X32</f>
        <v>0.88645413767876502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0.25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0.34444444444444444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0.38854166666666662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0.37216435185185187</v>
      </c>
      <c r="N36" s="48">
        <v>0.50679398148148158</v>
      </c>
      <c r="O36" s="48">
        <v>0.48535879629629641</v>
      </c>
      <c r="P36" s="47">
        <v>0.73712962962962969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0.76277777777777778</v>
      </c>
      <c r="W36" s="48">
        <v>1.080868055555555</v>
      </c>
      <c r="X36" s="50">
        <v>1.0604976851851848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3</v>
      </c>
      <c r="N37" s="58">
        <v>3.7142857142857144</v>
      </c>
      <c r="O37" s="58">
        <v>4</v>
      </c>
      <c r="P37" s="57">
        <v>12.5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</v>
      </c>
      <c r="W37" s="58">
        <v>3.7272727272727271</v>
      </c>
      <c r="X37" s="61">
        <v>4.0909090909090908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C263-445E-47E2-899D-105348493545}">
  <sheetPr codeName="工作表5"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M41" sqref="M41"/>
      <selection activeCell="M41" sqref="M4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80365</v>
      </c>
      <c r="E1" s="88" t="s">
        <v>4</v>
      </c>
      <c r="F1" s="89">
        <f>SUM(G5:G140)</f>
        <v>1568115.6600000004</v>
      </c>
      <c r="G1" s="90" t="s">
        <v>85</v>
      </c>
      <c r="H1" s="91">
        <f>L21+L38+L55+L72+L89+L106+L123+L140</f>
        <v>46.032467532467535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46192</v>
      </c>
      <c r="B2" s="295"/>
      <c r="C2" s="92" t="s">
        <v>41</v>
      </c>
      <c r="D2" s="93">
        <f>AVERAGE(N21,N38,N55,N72,N89,N106,N123,N140)</f>
        <v>680.27041756125698</v>
      </c>
      <c r="E2" s="93" t="s">
        <v>92</v>
      </c>
      <c r="F2" s="94">
        <f>F1/D1</f>
        <v>19.512420332234186</v>
      </c>
      <c r="G2" s="95" t="s">
        <v>93</v>
      </c>
      <c r="H2" s="96">
        <f>COUNT(H5:H140)</f>
        <v>10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1282</v>
      </c>
      <c r="G5" s="148">
        <f t="shared" ref="G5:G8" si="0">E5*F5</f>
        <v>32870.480000000003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3213.4830837519812</v>
      </c>
      <c r="N5" s="152">
        <f>M5/L5</f>
        <v>321.34830837519814</v>
      </c>
      <c r="O5" s="154">
        <f>L5-I5</f>
        <v>0</v>
      </c>
      <c r="P5" s="155">
        <f>N5-K5</f>
        <v>-38.651691624801856</v>
      </c>
      <c r="Q5" s="156">
        <f>N5/K5</f>
        <v>0.89263418993110599</v>
      </c>
      <c r="R5" s="322">
        <f>Q21</f>
        <v>0.87768567400749442</v>
      </c>
      <c r="S5" s="157">
        <v>0.25</v>
      </c>
      <c r="T5" s="158">
        <v>0.26662037037037034</v>
      </c>
      <c r="U5" s="159"/>
      <c r="V5" s="160">
        <v>23.936643820819544</v>
      </c>
      <c r="W5" s="161"/>
      <c r="X5" s="162"/>
      <c r="Y5" s="325"/>
      <c r="Z5" s="326"/>
      <c r="AA5" s="115">
        <f>M5-J5</f>
        <v>-386.51691624801879</v>
      </c>
      <c r="AB5" s="156">
        <f>M5/J5</f>
        <v>0.89263418993110588</v>
      </c>
      <c r="AC5" s="327">
        <f>AB21</f>
        <v>0.87768567400749442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2031</v>
      </c>
      <c r="G6" s="103">
        <f t="shared" si="0"/>
        <v>59955.12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3157.0440984554361</v>
      </c>
      <c r="N6" s="106">
        <f>M6/L6</f>
        <v>287.00400895049421</v>
      </c>
      <c r="O6" s="108">
        <f>L6-I6</f>
        <v>0</v>
      </c>
      <c r="P6" s="109">
        <f>N6-K6</f>
        <v>-40.268718322233042</v>
      </c>
      <c r="Q6" s="110">
        <f>N6/K6</f>
        <v>0.876956694015399</v>
      </c>
      <c r="R6" s="323"/>
      <c r="S6" s="47">
        <v>0.27013888888888887</v>
      </c>
      <c r="T6" s="48">
        <v>0.29693287037037036</v>
      </c>
      <c r="U6" s="111">
        <v>5.066666666666686</v>
      </c>
      <c r="V6" s="112">
        <v>38.599397474244732</v>
      </c>
      <c r="W6" s="113"/>
      <c r="X6" s="116"/>
      <c r="Y6" s="332"/>
      <c r="Z6" s="333"/>
      <c r="AA6" s="117">
        <f>M6-J6</f>
        <v>-442.95590154456386</v>
      </c>
      <c r="AB6" s="110">
        <f>M6/J6</f>
        <v>0.87695669401539889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2312</v>
      </c>
      <c r="G7" s="103">
        <f t="shared" si="0"/>
        <v>69013.2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3157.5302009181041</v>
      </c>
      <c r="N7" s="106">
        <f>M7/L7</f>
        <v>287.048200083464</v>
      </c>
      <c r="O7" s="108">
        <f>L7-I7</f>
        <v>0</v>
      </c>
      <c r="P7" s="109">
        <f>N7-K7</f>
        <v>-40.224527189263256</v>
      </c>
      <c r="Q7" s="110">
        <f>N7/K7</f>
        <v>0.8770917224772512</v>
      </c>
      <c r="R7" s="323"/>
      <c r="S7" s="47">
        <v>0.3</v>
      </c>
      <c r="T7" s="48">
        <v>0.33049768518518519</v>
      </c>
      <c r="U7" s="111">
        <v>5</v>
      </c>
      <c r="V7" s="112">
        <v>43.933071474554659</v>
      </c>
      <c r="W7" s="113"/>
      <c r="X7" s="116"/>
      <c r="Y7" s="332"/>
      <c r="Z7" s="333"/>
      <c r="AA7" s="117">
        <f>M7-J7</f>
        <v>-442.46979908189587</v>
      </c>
      <c r="AB7" s="110">
        <f>M7/J7</f>
        <v>0.8770917224772512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1439</v>
      </c>
      <c r="G8" s="103">
        <f t="shared" si="0"/>
        <v>41112.230000000003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3110.6163225823989</v>
      </c>
      <c r="N8" s="106">
        <f>M8/L8</f>
        <v>259.21802688186659</v>
      </c>
      <c r="O8" s="108">
        <f>L8-I8</f>
        <v>0</v>
      </c>
      <c r="P8" s="109">
        <f>N8-K8</f>
        <v>-40.781973118133408</v>
      </c>
      <c r="Q8" s="110">
        <f>N8/K8</f>
        <v>0.86406008960622194</v>
      </c>
      <c r="R8" s="323"/>
      <c r="S8" s="47">
        <v>0.33333333333333331</v>
      </c>
      <c r="T8" s="48">
        <v>0.35260416666666666</v>
      </c>
      <c r="U8" s="111">
        <v>5</v>
      </c>
      <c r="V8" s="112">
        <v>27.756557236966309</v>
      </c>
      <c r="W8" s="113"/>
      <c r="X8" s="116"/>
      <c r="Y8" s="332"/>
      <c r="Z8" s="333"/>
      <c r="AA8" s="117">
        <f>M8-J8</f>
        <v>-489.38367741760112</v>
      </c>
      <c r="AB8" s="110">
        <f>M8/J8</f>
        <v>0.86406008960622194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3159.6684264269797</v>
      </c>
      <c r="N21" s="138">
        <f>M21/L21</f>
        <v>287.24258422063451</v>
      </c>
      <c r="O21" s="139">
        <f>L21-I21</f>
        <v>0</v>
      </c>
      <c r="P21" s="140">
        <f>N21-K21</f>
        <v>-40.03014305209274</v>
      </c>
      <c r="Q21" s="141">
        <f>N21/K21</f>
        <v>0.87768567400749442</v>
      </c>
      <c r="R21" s="324"/>
      <c r="S21" s="142">
        <v>0.25</v>
      </c>
      <c r="T21" s="143">
        <v>0.38854166666666662</v>
      </c>
      <c r="U21" s="144"/>
      <c r="V21" s="166"/>
      <c r="W21" s="167"/>
      <c r="X21" s="138"/>
      <c r="Y21" s="354"/>
      <c r="Z21" s="355"/>
      <c r="AA21" s="168">
        <f>M21-J21</f>
        <v>-440.33157357302025</v>
      </c>
      <c r="AB21" s="141">
        <f>M21/J21</f>
        <v>0.87768567400749442</v>
      </c>
      <c r="AC21" s="329"/>
    </row>
    <row r="22" spans="1:29" ht="15.75" customHeight="1">
      <c r="A22" s="384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1989</v>
      </c>
      <c r="G22" s="148">
        <f t="shared" ref="G22" si="5">E22*F22</f>
        <v>36856.170000000006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2989.2442811977135</v>
      </c>
      <c r="N22" s="152">
        <f>M22/L22</f>
        <v>996.41476039923782</v>
      </c>
      <c r="O22" s="154">
        <f>L22-I22</f>
        <v>0</v>
      </c>
      <c r="P22" s="155">
        <f>N22-K22</f>
        <v>-103.58523960076218</v>
      </c>
      <c r="Q22" s="156">
        <f>N22/K22</f>
        <v>0.90583160036294352</v>
      </c>
      <c r="R22" s="322">
        <f>Q38</f>
        <v>0.90583160036294352</v>
      </c>
      <c r="S22" s="157">
        <v>0.34444444444444444</v>
      </c>
      <c r="T22" s="158">
        <v>0.37216435185185187</v>
      </c>
      <c r="U22" s="159"/>
      <c r="V22" s="112">
        <v>39.923134001006943</v>
      </c>
      <c r="W22" s="161"/>
      <c r="X22" s="162"/>
      <c r="Y22" s="325"/>
      <c r="Z22" s="326"/>
      <c r="AA22" s="115">
        <f>M22-J22</f>
        <v>-310.75571880228654</v>
      </c>
      <c r="AB22" s="156">
        <f>M22/J22</f>
        <v>0.90583160036294352</v>
      </c>
      <c r="AC22" s="327">
        <f>AB38</f>
        <v>0.90583160036294352</v>
      </c>
    </row>
    <row r="23" spans="1:29" ht="15.75" customHeight="1">
      <c r="A23" s="385"/>
      <c r="B23" s="100"/>
      <c r="C23" s="330"/>
      <c r="D23" s="331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323"/>
      <c r="S23" s="47"/>
      <c r="T23" s="48"/>
      <c r="U23" s="111"/>
      <c r="V23" s="112"/>
      <c r="W23" s="113"/>
      <c r="X23" s="116"/>
      <c r="Y23" s="332"/>
      <c r="Z23" s="333"/>
      <c r="AA23" s="117"/>
      <c r="AB23" s="110"/>
      <c r="AC23" s="328"/>
    </row>
    <row r="24" spans="1:29" ht="15.75" customHeight="1">
      <c r="A24" s="385"/>
      <c r="B24" s="100"/>
      <c r="C24" s="330"/>
      <c r="D24" s="33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23"/>
      <c r="S24" s="47"/>
      <c r="T24" s="48"/>
      <c r="U24" s="111"/>
      <c r="V24" s="112"/>
      <c r="W24" s="113"/>
      <c r="X24" s="116"/>
      <c r="Y24" s="332"/>
      <c r="Z24" s="333"/>
      <c r="AA24" s="117"/>
      <c r="AB24" s="110"/>
      <c r="AC24" s="328"/>
    </row>
    <row r="25" spans="1:29" ht="15.75" customHeight="1">
      <c r="A25" s="385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85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85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85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85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85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85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85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85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85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85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85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85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86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2989.2442811977135</v>
      </c>
      <c r="N38" s="138">
        <f t="shared" ref="N38:N45" si="9">M38/L38</f>
        <v>996.41476039923782</v>
      </c>
      <c r="O38" s="139">
        <f t="shared" ref="O38:O45" si="10">L38-I38</f>
        <v>0</v>
      </c>
      <c r="P38" s="140">
        <f t="shared" ref="P38:P45" si="11">N38-K38</f>
        <v>-103.58523960076218</v>
      </c>
      <c r="Q38" s="141">
        <f t="shared" ref="Q38:Q45" si="12">N38/K38</f>
        <v>0.90583160036294352</v>
      </c>
      <c r="R38" s="324"/>
      <c r="S38" s="142">
        <v>0.34444444444444444</v>
      </c>
      <c r="T38" s="143">
        <v>0.37216435185185187</v>
      </c>
      <c r="U38" s="144"/>
      <c r="V38" s="166"/>
      <c r="W38" s="99"/>
      <c r="X38" s="69"/>
      <c r="Y38" s="354"/>
      <c r="Z38" s="355"/>
      <c r="AA38" s="168">
        <f t="shared" ref="AA38:AA45" si="13">M38-J38</f>
        <v>-310.75571880228654</v>
      </c>
      <c r="AB38" s="141">
        <f t="shared" ref="AB38:AB45" si="14">M38/J38</f>
        <v>0.90583160036294352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132</v>
      </c>
      <c r="D39" s="321"/>
      <c r="E39" s="147">
        <v>14.03</v>
      </c>
      <c r="F39" s="97">
        <v>3165</v>
      </c>
      <c r="G39" s="148">
        <f t="shared" ref="G39:G45" si="15">E39*F39</f>
        <v>44404.95</v>
      </c>
      <c r="H39" s="149"/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5" si="16">F39/V39*60</f>
        <v>2714.8100337544774</v>
      </c>
      <c r="N39" s="152">
        <f t="shared" si="9"/>
        <v>904.93667791815915</v>
      </c>
      <c r="O39" s="154">
        <f t="shared" si="10"/>
        <v>0</v>
      </c>
      <c r="P39" s="155">
        <f t="shared" si="11"/>
        <v>-95.063322081840852</v>
      </c>
      <c r="Q39" s="156">
        <f t="shared" si="12"/>
        <v>0.90493667791815913</v>
      </c>
      <c r="R39" s="322">
        <f>Q55</f>
        <v>0.89301125420590965</v>
      </c>
      <c r="S39" s="157">
        <v>0.25</v>
      </c>
      <c r="T39" s="158">
        <v>0.29856481481481484</v>
      </c>
      <c r="U39" s="159"/>
      <c r="V39" s="160">
        <v>69.949645698552118</v>
      </c>
      <c r="W39" s="161"/>
      <c r="X39" s="162"/>
      <c r="Y39" s="325"/>
      <c r="Z39" s="326"/>
      <c r="AA39" s="115">
        <f t="shared" si="13"/>
        <v>-285.18996624552256</v>
      </c>
      <c r="AB39" s="156">
        <f t="shared" si="14"/>
        <v>0.90493667791815913</v>
      </c>
      <c r="AC39" s="327">
        <f>AB55</f>
        <v>0.89301125420590965</v>
      </c>
    </row>
    <row r="40" spans="1:29" ht="15.75" customHeight="1">
      <c r="A40" s="318"/>
      <c r="B40" s="100" t="s">
        <v>120</v>
      </c>
      <c r="C40" s="330" t="s">
        <v>131</v>
      </c>
      <c r="D40" s="331"/>
      <c r="E40" s="101">
        <v>14.28</v>
      </c>
      <c r="F40" s="102">
        <v>4430</v>
      </c>
      <c r="G40" s="103">
        <f t="shared" si="15"/>
        <v>63260.399999999994</v>
      </c>
      <c r="H40" s="26"/>
      <c r="I40" s="104">
        <v>3</v>
      </c>
      <c r="J40" s="105">
        <v>3600</v>
      </c>
      <c r="K40" s="106">
        <f t="shared" ref="K40:K74" si="17">J40/I40</f>
        <v>1200</v>
      </c>
      <c r="L40" s="107">
        <v>3</v>
      </c>
      <c r="M40" s="105">
        <f t="shared" si="16"/>
        <v>3185.7640921512034</v>
      </c>
      <c r="N40" s="106">
        <f t="shared" si="9"/>
        <v>1061.9213640504011</v>
      </c>
      <c r="O40" s="108">
        <f t="shared" si="10"/>
        <v>0</v>
      </c>
      <c r="P40" s="109">
        <f t="shared" si="11"/>
        <v>-138.07863594959895</v>
      </c>
      <c r="Q40" s="110">
        <f t="shared" si="12"/>
        <v>0.88493447004200088</v>
      </c>
      <c r="R40" s="323"/>
      <c r="S40" s="47">
        <v>0.30833333333333335</v>
      </c>
      <c r="T40" s="48">
        <v>0.36627314814814815</v>
      </c>
      <c r="U40" s="111">
        <v>15</v>
      </c>
      <c r="V40" s="112">
        <v>83.433673150769053</v>
      </c>
      <c r="W40" s="113"/>
      <c r="X40" s="116"/>
      <c r="Y40" s="332"/>
      <c r="Z40" s="333"/>
      <c r="AA40" s="117">
        <f t="shared" si="13"/>
        <v>-414.23590784879661</v>
      </c>
      <c r="AB40" s="110">
        <f t="shared" si="14"/>
        <v>0.88493447004200099</v>
      </c>
      <c r="AC40" s="328"/>
    </row>
    <row r="41" spans="1:29" ht="15.75" customHeight="1">
      <c r="A41" s="318"/>
      <c r="B41" s="100" t="s">
        <v>120</v>
      </c>
      <c r="C41" s="330" t="s">
        <v>137</v>
      </c>
      <c r="D41" s="331"/>
      <c r="E41" s="101">
        <v>30</v>
      </c>
      <c r="F41" s="102">
        <v>1713</v>
      </c>
      <c r="G41" s="103">
        <f t="shared" si="15"/>
        <v>51390</v>
      </c>
      <c r="H41" s="26"/>
      <c r="I41" s="104">
        <v>4</v>
      </c>
      <c r="J41" s="105">
        <v>3600</v>
      </c>
      <c r="K41" s="106">
        <f t="shared" si="17"/>
        <v>900</v>
      </c>
      <c r="L41" s="107">
        <v>4</v>
      </c>
      <c r="M41" s="105">
        <f t="shared" si="16"/>
        <v>3188.8800000000024</v>
      </c>
      <c r="N41" s="106">
        <f t="shared" si="9"/>
        <v>797.2200000000006</v>
      </c>
      <c r="O41" s="108">
        <f t="shared" si="10"/>
        <v>0</v>
      </c>
      <c r="P41" s="109">
        <f t="shared" si="11"/>
        <v>-102.7799999999994</v>
      </c>
      <c r="Q41" s="110">
        <f t="shared" si="12"/>
        <v>0.8858000000000007</v>
      </c>
      <c r="R41" s="323"/>
      <c r="S41" s="47">
        <v>0.37638888888888894</v>
      </c>
      <c r="T41" s="48">
        <v>0.39876157407407414</v>
      </c>
      <c r="U41" s="111">
        <v>14.566666666666732</v>
      </c>
      <c r="V41" s="112">
        <v>32.23075186272294</v>
      </c>
      <c r="W41" s="113"/>
      <c r="X41" s="116"/>
      <c r="Y41" s="332"/>
      <c r="Z41" s="333"/>
      <c r="AA41" s="117">
        <f t="shared" si="13"/>
        <v>-411.11999999999762</v>
      </c>
      <c r="AB41" s="110">
        <f t="shared" si="14"/>
        <v>0.8858000000000007</v>
      </c>
      <c r="AC41" s="328"/>
    </row>
    <row r="42" spans="1:29" ht="15.75" customHeight="1">
      <c r="A42" s="318"/>
      <c r="B42" s="100" t="s">
        <v>120</v>
      </c>
      <c r="C42" s="330" t="s">
        <v>128</v>
      </c>
      <c r="D42" s="331"/>
      <c r="E42" s="101">
        <v>25.03</v>
      </c>
      <c r="F42" s="102">
        <v>916</v>
      </c>
      <c r="G42" s="103">
        <f t="shared" si="15"/>
        <v>22927.48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3189.8961676975405</v>
      </c>
      <c r="N42" s="106">
        <f t="shared" si="9"/>
        <v>637.97923353950807</v>
      </c>
      <c r="O42" s="108">
        <f t="shared" si="10"/>
        <v>0</v>
      </c>
      <c r="P42" s="109">
        <f t="shared" si="11"/>
        <v>-82.020766460491927</v>
      </c>
      <c r="Q42" s="110">
        <f t="shared" si="12"/>
        <v>0.88608226880487229</v>
      </c>
      <c r="R42" s="323"/>
      <c r="S42" s="47">
        <v>0.40902777777777782</v>
      </c>
      <c r="T42" s="48">
        <v>0.42098379629629634</v>
      </c>
      <c r="U42" s="111">
        <v>14.783333333333299</v>
      </c>
      <c r="V42" s="112">
        <v>17.229400930523077</v>
      </c>
      <c r="W42" s="113"/>
      <c r="X42" s="116"/>
      <c r="Y42" s="332"/>
      <c r="Z42" s="333"/>
      <c r="AA42" s="117">
        <f t="shared" si="13"/>
        <v>-410.10383230245952</v>
      </c>
      <c r="AB42" s="110">
        <f t="shared" si="14"/>
        <v>0.8860822688048724</v>
      </c>
      <c r="AC42" s="328"/>
    </row>
    <row r="43" spans="1:29" ht="15.75" customHeight="1">
      <c r="A43" s="318"/>
      <c r="B43" s="100" t="s">
        <v>120</v>
      </c>
      <c r="C43" s="330" t="s">
        <v>125</v>
      </c>
      <c r="D43" s="331"/>
      <c r="E43" s="101">
        <v>22.28</v>
      </c>
      <c r="F43" s="102">
        <v>783</v>
      </c>
      <c r="G43" s="103">
        <f t="shared" si="15"/>
        <v>17445.240000000002</v>
      </c>
      <c r="H43" s="13"/>
      <c r="I43" s="104">
        <v>5</v>
      </c>
      <c r="J43" s="105">
        <v>3300</v>
      </c>
      <c r="K43" s="106">
        <f t="shared" si="17"/>
        <v>660</v>
      </c>
      <c r="L43" s="107">
        <v>5</v>
      </c>
      <c r="M43" s="105">
        <f t="shared" si="16"/>
        <v>2979.7550897444576</v>
      </c>
      <c r="N43" s="106">
        <f t="shared" si="9"/>
        <v>595.95101794889149</v>
      </c>
      <c r="O43" s="108">
        <f t="shared" si="10"/>
        <v>0</v>
      </c>
      <c r="P43" s="109">
        <f t="shared" si="11"/>
        <v>-64.04898205110851</v>
      </c>
      <c r="Q43" s="110">
        <f t="shared" si="12"/>
        <v>0.90295608780135073</v>
      </c>
      <c r="R43" s="323"/>
      <c r="S43" s="47">
        <v>0.43125000000000008</v>
      </c>
      <c r="T43" s="48">
        <v>0.44218750000000007</v>
      </c>
      <c r="U43" s="111">
        <v>14.783333333333379</v>
      </c>
      <c r="V43" s="112">
        <v>15.766396426905334</v>
      </c>
      <c r="W43" s="113"/>
      <c r="X43" s="116"/>
      <c r="Y43" s="332"/>
      <c r="Z43" s="333"/>
      <c r="AA43" s="117">
        <f t="shared" si="13"/>
        <v>-320.24491025554244</v>
      </c>
      <c r="AB43" s="110">
        <f t="shared" si="14"/>
        <v>0.90295608780135073</v>
      </c>
      <c r="AC43" s="328"/>
    </row>
    <row r="44" spans="1:29" ht="15.75" customHeight="1">
      <c r="A44" s="318"/>
      <c r="B44" s="100" t="s">
        <v>120</v>
      </c>
      <c r="C44" s="330" t="s">
        <v>129</v>
      </c>
      <c r="D44" s="331"/>
      <c r="E44" s="101">
        <v>18.18</v>
      </c>
      <c r="F44" s="102">
        <v>807</v>
      </c>
      <c r="G44" s="121">
        <f t="shared" si="15"/>
        <v>14671.26</v>
      </c>
      <c r="H44" s="122"/>
      <c r="I44" s="104">
        <v>3</v>
      </c>
      <c r="J44" s="105">
        <v>3600</v>
      </c>
      <c r="K44" s="106">
        <f t="shared" si="17"/>
        <v>1200</v>
      </c>
      <c r="L44" s="107">
        <v>3</v>
      </c>
      <c r="M44" s="105">
        <f t="shared" si="16"/>
        <v>3192.7459073571749</v>
      </c>
      <c r="N44" s="106">
        <f t="shared" si="9"/>
        <v>1064.2486357857249</v>
      </c>
      <c r="O44" s="108">
        <f t="shared" si="10"/>
        <v>0</v>
      </c>
      <c r="P44" s="109">
        <f t="shared" si="11"/>
        <v>-135.7513642142751</v>
      </c>
      <c r="Q44" s="110">
        <f t="shared" si="12"/>
        <v>0.88687386315477079</v>
      </c>
      <c r="R44" s="323"/>
      <c r="S44" s="47">
        <v>0.45208333333333345</v>
      </c>
      <c r="T44" s="120">
        <v>0.46260416666666676</v>
      </c>
      <c r="U44" s="111">
        <v>15</v>
      </c>
      <c r="V44" s="112">
        <v>15.165629024352929</v>
      </c>
      <c r="W44" s="113"/>
      <c r="X44" s="116"/>
      <c r="Y44" s="332"/>
      <c r="Z44" s="333"/>
      <c r="AA44" s="117">
        <f t="shared" si="13"/>
        <v>-407.25409264282507</v>
      </c>
      <c r="AB44" s="110">
        <f t="shared" si="14"/>
        <v>0.88687386315477079</v>
      </c>
      <c r="AC44" s="328"/>
    </row>
    <row r="45" spans="1:29" ht="15.75" customHeight="1">
      <c r="A45" s="318"/>
      <c r="B45" s="100" t="s">
        <v>120</v>
      </c>
      <c r="C45" s="330" t="s">
        <v>133</v>
      </c>
      <c r="D45" s="331"/>
      <c r="E45" s="101">
        <v>17.07</v>
      </c>
      <c r="F45" s="102">
        <v>2424</v>
      </c>
      <c r="G45" s="121">
        <f t="shared" si="15"/>
        <v>41377.68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2980.4188102369731</v>
      </c>
      <c r="N45" s="106">
        <f t="shared" si="9"/>
        <v>993.47293674565765</v>
      </c>
      <c r="O45" s="123">
        <f t="shared" si="10"/>
        <v>0</v>
      </c>
      <c r="P45" s="124">
        <f t="shared" si="11"/>
        <v>-106.52706325434235</v>
      </c>
      <c r="Q45" s="125">
        <f t="shared" si="12"/>
        <v>0.90315721522332515</v>
      </c>
      <c r="R45" s="323"/>
      <c r="S45" s="47">
        <v>0.47291666666666682</v>
      </c>
      <c r="T45" s="120">
        <v>0.50679398148148158</v>
      </c>
      <c r="U45" s="111">
        <v>14.850000000000083</v>
      </c>
      <c r="V45" s="112">
        <v>48.798510967804582</v>
      </c>
      <c r="W45" s="113"/>
      <c r="X45" s="116"/>
      <c r="Y45" s="332"/>
      <c r="Z45" s="333"/>
      <c r="AA45" s="117">
        <f t="shared" si="13"/>
        <v>-319.58118976302694</v>
      </c>
      <c r="AB45" s="110">
        <f t="shared" si="14"/>
        <v>0.90315721522332515</v>
      </c>
      <c r="AC45" s="328"/>
    </row>
    <row r="46" spans="1:29" ht="15.75" customHeight="1">
      <c r="A46" s="318"/>
      <c r="B46" s="100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47"/>
      <c r="T46" s="120"/>
      <c r="U46" s="111"/>
      <c r="V46" s="112"/>
      <c r="W46" s="113"/>
      <c r="X46" s="116"/>
      <c r="Y46" s="332"/>
      <c r="Z46" s="333"/>
      <c r="AA46" s="117"/>
      <c r="AB46" s="110"/>
      <c r="AC46" s="328"/>
    </row>
    <row r="47" spans="1:29" ht="15.75" customHeight="1">
      <c r="A47" s="318"/>
      <c r="B47" s="100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47"/>
      <c r="T47" s="120"/>
      <c r="U47" s="111"/>
      <c r="V47" s="112"/>
      <c r="W47" s="113"/>
      <c r="X47" s="116"/>
      <c r="Y47" s="332"/>
      <c r="Z47" s="333"/>
      <c r="AA47" s="117"/>
      <c r="AB47" s="110"/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8">AVERAGE(I39:I54)</f>
        <v>3.7142857142857144</v>
      </c>
      <c r="J55" s="137">
        <f t="shared" si="18"/>
        <v>3428.5714285714284</v>
      </c>
      <c r="K55" s="138">
        <f t="shared" ref="K55" si="19">J55/I55</f>
        <v>923.07692307692298</v>
      </c>
      <c r="L55" s="136">
        <f t="shared" ref="L55:M55" si="20">AVERAGE(L39:L54)</f>
        <v>3.7142857142857144</v>
      </c>
      <c r="M55" s="137">
        <f t="shared" si="20"/>
        <v>3061.7528715631188</v>
      </c>
      <c r="N55" s="138">
        <f t="shared" ref="N55:N62" si="21">M55/L55</f>
        <v>824.318080805455</v>
      </c>
      <c r="O55" s="139">
        <f t="shared" ref="O55:O62" si="22">L55-I55</f>
        <v>0</v>
      </c>
      <c r="P55" s="140">
        <f t="shared" ref="P55:P62" si="23">N55-K55</f>
        <v>-98.758842271467984</v>
      </c>
      <c r="Q55" s="141">
        <f t="shared" ref="Q55:Q62" si="24">N55/K55</f>
        <v>0.89301125420590965</v>
      </c>
      <c r="R55" s="324"/>
      <c r="S55" s="142">
        <v>0.25</v>
      </c>
      <c r="T55" s="143">
        <v>0.50679398148148158</v>
      </c>
      <c r="U55" s="144"/>
      <c r="V55" s="166"/>
      <c r="W55" s="99"/>
      <c r="X55" s="69"/>
      <c r="Y55" s="354"/>
      <c r="Z55" s="355"/>
      <c r="AA55" s="168">
        <f t="shared" ref="AA55:AA62" si="25">M55-J55</f>
        <v>-366.81855700830965</v>
      </c>
      <c r="AB55" s="141">
        <f t="shared" ref="AB55:AB62" si="26">M55/J55</f>
        <v>0.89301125420590965</v>
      </c>
      <c r="AC55" s="329"/>
    </row>
    <row r="56" spans="1:29" ht="15.75" customHeight="1">
      <c r="A56" s="384" t="s">
        <v>79</v>
      </c>
      <c r="B56" s="114" t="s">
        <v>120</v>
      </c>
      <c r="C56" s="320" t="s">
        <v>134</v>
      </c>
      <c r="D56" s="321"/>
      <c r="E56" s="147">
        <v>20.72</v>
      </c>
      <c r="F56" s="97">
        <v>2404</v>
      </c>
      <c r="G56" s="148">
        <f t="shared" ref="G56:G62" si="27">E56*F56</f>
        <v>49810.879999999997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2" si="28">F56/V56*60</f>
        <v>3199.7179821693858</v>
      </c>
      <c r="N56" s="152">
        <f t="shared" si="21"/>
        <v>1066.5726607231286</v>
      </c>
      <c r="O56" s="154">
        <f t="shared" si="22"/>
        <v>0</v>
      </c>
      <c r="P56" s="155">
        <f t="shared" si="23"/>
        <v>-133.42733927687141</v>
      </c>
      <c r="Q56" s="156">
        <f t="shared" si="24"/>
        <v>0.88881055060260716</v>
      </c>
      <c r="R56" s="322">
        <f>Q72</f>
        <v>0.88695770401255969</v>
      </c>
      <c r="S56" s="157">
        <v>0.25</v>
      </c>
      <c r="T56" s="158">
        <v>0.28129629629629627</v>
      </c>
      <c r="U56" s="159"/>
      <c r="V56" s="160">
        <v>45.078972835664196</v>
      </c>
      <c r="W56" s="158"/>
      <c r="X56" s="169"/>
      <c r="Y56" s="325"/>
      <c r="Z56" s="326"/>
      <c r="AA56" s="115">
        <f t="shared" si="25"/>
        <v>-400.28201783061422</v>
      </c>
      <c r="AB56" s="156">
        <f t="shared" si="26"/>
        <v>0.88881055060260716</v>
      </c>
      <c r="AC56" s="327">
        <f>AB72</f>
        <v>0.88695770401255969</v>
      </c>
    </row>
    <row r="57" spans="1:29" ht="15.75" customHeight="1">
      <c r="A57" s="385"/>
      <c r="B57" s="100" t="s">
        <v>120</v>
      </c>
      <c r="C57" s="330" t="s">
        <v>138</v>
      </c>
      <c r="D57" s="331"/>
      <c r="E57" s="101">
        <v>16.66</v>
      </c>
      <c r="F57" s="102">
        <v>3747</v>
      </c>
      <c r="G57" s="103">
        <f t="shared" si="27"/>
        <v>62425.020000000004</v>
      </c>
      <c r="H57" s="26"/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3193.3358276693361</v>
      </c>
      <c r="N57" s="106">
        <f t="shared" si="21"/>
        <v>638.66716553386721</v>
      </c>
      <c r="O57" s="108">
        <f t="shared" si="22"/>
        <v>0</v>
      </c>
      <c r="P57" s="109">
        <f t="shared" si="23"/>
        <v>-81.332834466132795</v>
      </c>
      <c r="Q57" s="110">
        <f t="shared" si="24"/>
        <v>0.88703772990814889</v>
      </c>
      <c r="R57" s="323"/>
      <c r="S57" s="47">
        <v>0.29166666666666669</v>
      </c>
      <c r="T57" s="48">
        <v>0.34055555555555556</v>
      </c>
      <c r="U57" s="111">
        <v>14.933333333333403</v>
      </c>
      <c r="V57" s="112">
        <v>70.402867763546624</v>
      </c>
      <c r="W57" s="113"/>
      <c r="X57" s="13"/>
      <c r="Y57" s="332"/>
      <c r="Z57" s="333"/>
      <c r="AA57" s="117">
        <f t="shared" si="25"/>
        <v>-406.66417233066386</v>
      </c>
      <c r="AB57" s="110">
        <f t="shared" si="26"/>
        <v>0.88703772990814889</v>
      </c>
      <c r="AC57" s="328"/>
    </row>
    <row r="58" spans="1:29" ht="15.75" customHeight="1">
      <c r="A58" s="385"/>
      <c r="B58" s="100" t="s">
        <v>120</v>
      </c>
      <c r="C58" s="330" t="s">
        <v>135</v>
      </c>
      <c r="D58" s="331"/>
      <c r="E58" s="101">
        <v>24.82</v>
      </c>
      <c r="F58" s="102">
        <v>1253</v>
      </c>
      <c r="G58" s="103">
        <f t="shared" si="27"/>
        <v>31099.46</v>
      </c>
      <c r="H58" s="26"/>
      <c r="I58" s="104">
        <v>5</v>
      </c>
      <c r="J58" s="105">
        <v>3600</v>
      </c>
      <c r="K58" s="106">
        <f t="shared" si="17"/>
        <v>720</v>
      </c>
      <c r="L58" s="107">
        <v>5</v>
      </c>
      <c r="M58" s="105">
        <f t="shared" si="28"/>
        <v>3197.5433287546221</v>
      </c>
      <c r="N58" s="106">
        <f t="shared" si="21"/>
        <v>639.50866575092437</v>
      </c>
      <c r="O58" s="108">
        <f t="shared" si="22"/>
        <v>0</v>
      </c>
      <c r="P58" s="109">
        <f t="shared" si="23"/>
        <v>-80.491334249075635</v>
      </c>
      <c r="Q58" s="110">
        <f t="shared" si="24"/>
        <v>0.88820648020961712</v>
      </c>
      <c r="R58" s="323"/>
      <c r="S58" s="47">
        <v>0.35069444444444448</v>
      </c>
      <c r="T58" s="48">
        <v>0.36701388888888892</v>
      </c>
      <c r="U58" s="111">
        <v>14.600000000000044</v>
      </c>
      <c r="V58" s="112">
        <v>23.511800238616651</v>
      </c>
      <c r="W58" s="113"/>
      <c r="X58" s="13"/>
      <c r="Y58" s="332"/>
      <c r="Z58" s="333"/>
      <c r="AA58" s="117">
        <f t="shared" si="25"/>
        <v>-402.45667124537795</v>
      </c>
      <c r="AB58" s="110">
        <f t="shared" si="26"/>
        <v>0.88820648020961723</v>
      </c>
      <c r="AC58" s="328"/>
    </row>
    <row r="59" spans="1:29" ht="15.75" customHeight="1">
      <c r="A59" s="385"/>
      <c r="B59" s="100" t="s">
        <v>120</v>
      </c>
      <c r="C59" s="330" t="s">
        <v>136</v>
      </c>
      <c r="D59" s="331"/>
      <c r="E59" s="101">
        <v>18.18</v>
      </c>
      <c r="F59" s="102">
        <v>1599</v>
      </c>
      <c r="G59" s="103">
        <f t="shared" si="27"/>
        <v>29069.82</v>
      </c>
      <c r="H59" s="26"/>
      <c r="I59" s="104">
        <v>3</v>
      </c>
      <c r="J59" s="105">
        <v>3600</v>
      </c>
      <c r="K59" s="106">
        <f t="shared" si="17"/>
        <v>1200</v>
      </c>
      <c r="L59" s="107">
        <v>3</v>
      </c>
      <c r="M59" s="105">
        <f t="shared" si="28"/>
        <v>3191.2782864460009</v>
      </c>
      <c r="N59" s="106">
        <f t="shared" si="21"/>
        <v>1063.7594288153336</v>
      </c>
      <c r="O59" s="108">
        <f t="shared" si="22"/>
        <v>0</v>
      </c>
      <c r="P59" s="109">
        <f t="shared" si="23"/>
        <v>-136.24057118466635</v>
      </c>
      <c r="Q59" s="110">
        <f t="shared" si="24"/>
        <v>0.88646619067944465</v>
      </c>
      <c r="R59" s="323"/>
      <c r="S59" s="47">
        <v>0.37708333333333338</v>
      </c>
      <c r="T59" s="48">
        <v>0.39795138888888892</v>
      </c>
      <c r="U59" s="111">
        <v>14.500000000000028</v>
      </c>
      <c r="V59" s="112">
        <v>30.063188286485836</v>
      </c>
      <c r="W59" s="113"/>
      <c r="X59" s="116"/>
      <c r="Y59" s="332"/>
      <c r="Z59" s="333"/>
      <c r="AA59" s="117">
        <f t="shared" si="25"/>
        <v>-408.72171355399905</v>
      </c>
      <c r="AB59" s="110">
        <f t="shared" si="26"/>
        <v>0.88646619067944465</v>
      </c>
      <c r="AC59" s="328"/>
    </row>
    <row r="60" spans="1:29" ht="15.75" customHeight="1">
      <c r="A60" s="385"/>
      <c r="B60" s="100" t="s">
        <v>120</v>
      </c>
      <c r="C60" s="330" t="s">
        <v>130</v>
      </c>
      <c r="D60" s="331"/>
      <c r="E60" s="101">
        <v>23.72</v>
      </c>
      <c r="F60" s="102">
        <v>1104</v>
      </c>
      <c r="G60" s="103">
        <f t="shared" si="27"/>
        <v>26186.879999999997</v>
      </c>
      <c r="H60" s="13"/>
      <c r="I60" s="104">
        <v>5</v>
      </c>
      <c r="J60" s="105">
        <v>3600</v>
      </c>
      <c r="K60" s="106">
        <f t="shared" si="17"/>
        <v>720</v>
      </c>
      <c r="L60" s="107">
        <v>5</v>
      </c>
      <c r="M60" s="105">
        <f t="shared" si="28"/>
        <v>3196.2711494849418</v>
      </c>
      <c r="N60" s="106">
        <f t="shared" si="21"/>
        <v>639.25422989698836</v>
      </c>
      <c r="O60" s="108">
        <f t="shared" si="22"/>
        <v>0</v>
      </c>
      <c r="P60" s="109">
        <f t="shared" si="23"/>
        <v>-80.745770103011637</v>
      </c>
      <c r="Q60" s="110">
        <f t="shared" si="24"/>
        <v>0.8878530970791505</v>
      </c>
      <c r="R60" s="323"/>
      <c r="S60" s="47">
        <v>0.40833333333333338</v>
      </c>
      <c r="T60" s="48">
        <v>0.42271990740740745</v>
      </c>
      <c r="U60" s="111">
        <v>14.950000000000019</v>
      </c>
      <c r="V60" s="112">
        <v>20.724149141938142</v>
      </c>
      <c r="W60" s="113"/>
      <c r="X60" s="116"/>
      <c r="Y60" s="332"/>
      <c r="Z60" s="333"/>
      <c r="AA60" s="117">
        <f t="shared" si="25"/>
        <v>-403.72885051505818</v>
      </c>
      <c r="AB60" s="110">
        <f t="shared" si="26"/>
        <v>0.8878530970791505</v>
      </c>
      <c r="AC60" s="328"/>
    </row>
    <row r="61" spans="1:29" ht="15.75" customHeight="1">
      <c r="A61" s="385"/>
      <c r="B61" s="100" t="s">
        <v>120</v>
      </c>
      <c r="C61" s="330" t="s">
        <v>127</v>
      </c>
      <c r="D61" s="331"/>
      <c r="E61" s="101">
        <v>25.2</v>
      </c>
      <c r="F61" s="102">
        <v>1164</v>
      </c>
      <c r="G61" s="121">
        <f t="shared" si="27"/>
        <v>29332.799999999999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3185.2688959467387</v>
      </c>
      <c r="N61" s="106">
        <f t="shared" si="21"/>
        <v>1061.7562986489129</v>
      </c>
      <c r="O61" s="108">
        <f t="shared" si="22"/>
        <v>0</v>
      </c>
      <c r="P61" s="109">
        <f t="shared" si="23"/>
        <v>-138.24370135108711</v>
      </c>
      <c r="Q61" s="110">
        <f t="shared" si="24"/>
        <v>0.88479691554076079</v>
      </c>
      <c r="R61" s="323"/>
      <c r="S61" s="47">
        <v>0.43263888888888896</v>
      </c>
      <c r="T61" s="120">
        <v>0.44785879629629638</v>
      </c>
      <c r="U61" s="111">
        <v>15</v>
      </c>
      <c r="V61" s="112">
        <v>21.92593538613696</v>
      </c>
      <c r="W61" s="113"/>
      <c r="X61" s="50"/>
      <c r="Y61" s="332"/>
      <c r="Z61" s="333"/>
      <c r="AA61" s="117">
        <f t="shared" si="25"/>
        <v>-414.73110405326133</v>
      </c>
      <c r="AB61" s="110">
        <f t="shared" si="26"/>
        <v>0.88479691554076079</v>
      </c>
      <c r="AC61" s="328"/>
    </row>
    <row r="62" spans="1:29" ht="15.75" customHeight="1">
      <c r="A62" s="385"/>
      <c r="B62" s="100" t="s">
        <v>120</v>
      </c>
      <c r="C62" s="330" t="s">
        <v>126</v>
      </c>
      <c r="D62" s="331"/>
      <c r="E62" s="101">
        <v>17.89</v>
      </c>
      <c r="F62" s="102">
        <v>2121</v>
      </c>
      <c r="G62" s="121">
        <f t="shared" si="27"/>
        <v>37944.69</v>
      </c>
      <c r="H62" s="62"/>
      <c r="I62" s="104">
        <v>4</v>
      </c>
      <c r="J62" s="105">
        <v>3600</v>
      </c>
      <c r="K62" s="106">
        <f t="shared" si="17"/>
        <v>900</v>
      </c>
      <c r="L62" s="107">
        <v>4</v>
      </c>
      <c r="M62" s="105">
        <f t="shared" si="28"/>
        <v>3187.9186706454775</v>
      </c>
      <c r="N62" s="106">
        <f t="shared" si="21"/>
        <v>796.97966766136938</v>
      </c>
      <c r="O62" s="123">
        <f t="shared" si="22"/>
        <v>0</v>
      </c>
      <c r="P62" s="124">
        <f t="shared" si="23"/>
        <v>-103.02033233863062</v>
      </c>
      <c r="Q62" s="125">
        <f t="shared" si="24"/>
        <v>0.88553296406818816</v>
      </c>
      <c r="R62" s="323"/>
      <c r="S62" s="47">
        <v>0.45763888888888898</v>
      </c>
      <c r="T62" s="120">
        <v>0.48535879629629641</v>
      </c>
      <c r="U62" s="111">
        <v>15</v>
      </c>
      <c r="V62" s="112">
        <v>39.919462554618079</v>
      </c>
      <c r="W62" s="113"/>
      <c r="X62" s="116"/>
      <c r="Y62" s="332"/>
      <c r="Z62" s="333"/>
      <c r="AA62" s="117">
        <f t="shared" si="25"/>
        <v>-412.0813293545225</v>
      </c>
      <c r="AB62" s="110">
        <f t="shared" si="26"/>
        <v>0.88553296406818816</v>
      </c>
      <c r="AC62" s="328"/>
    </row>
    <row r="63" spans="1:29" ht="15.75" customHeight="1">
      <c r="A63" s="385"/>
      <c r="B63" s="100"/>
      <c r="C63" s="330"/>
      <c r="D63" s="33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3"/>
      <c r="S63" s="47"/>
      <c r="T63" s="120"/>
      <c r="U63" s="111"/>
      <c r="V63" s="112"/>
      <c r="W63" s="113"/>
      <c r="X63" s="116"/>
      <c r="Y63" s="332"/>
      <c r="Z63" s="333"/>
      <c r="AA63" s="117"/>
      <c r="AB63" s="110"/>
      <c r="AC63" s="328"/>
    </row>
    <row r="64" spans="1:29" ht="15.75" customHeight="1">
      <c r="A64" s="385"/>
      <c r="B64" s="100"/>
      <c r="C64" s="330"/>
      <c r="D64" s="33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26"/>
      <c r="X64" s="127"/>
      <c r="Y64" s="332"/>
      <c r="Z64" s="333"/>
      <c r="AA64" s="117"/>
      <c r="AB64" s="110"/>
      <c r="AC64" s="328"/>
    </row>
    <row r="65" spans="1:29" ht="15.75" customHeight="1">
      <c r="A65" s="385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85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85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85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85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85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85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86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29">AVERAGE(I56:I71)</f>
        <v>4</v>
      </c>
      <c r="J72" s="137">
        <f t="shared" si="29"/>
        <v>3600</v>
      </c>
      <c r="K72" s="138">
        <f t="shared" ref="K72" si="30">J72/I72</f>
        <v>900</v>
      </c>
      <c r="L72" s="136">
        <f t="shared" ref="L72:M72" si="31">AVERAGE(L56:L71)</f>
        <v>4</v>
      </c>
      <c r="M72" s="137">
        <f t="shared" si="31"/>
        <v>3193.0477344452147</v>
      </c>
      <c r="N72" s="138">
        <f>M72/L72</f>
        <v>798.26193361130368</v>
      </c>
      <c r="O72" s="139">
        <f>L72-I72</f>
        <v>0</v>
      </c>
      <c r="P72" s="140">
        <f>N72-K72</f>
        <v>-101.73806638869632</v>
      </c>
      <c r="Q72" s="141">
        <f>N72/K72</f>
        <v>0.88695770401255969</v>
      </c>
      <c r="R72" s="324"/>
      <c r="S72" s="142">
        <v>0.25</v>
      </c>
      <c r="T72" s="143">
        <v>0.48535879629629641</v>
      </c>
      <c r="U72" s="144"/>
      <c r="V72" s="166"/>
      <c r="W72" s="167"/>
      <c r="X72" s="138"/>
      <c r="Y72" s="354"/>
      <c r="Z72" s="355"/>
      <c r="AA72" s="168">
        <f>M72-J72</f>
        <v>-406.9522655547853</v>
      </c>
      <c r="AB72" s="141">
        <f>M72/J72</f>
        <v>0.88695770401255969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1413</v>
      </c>
      <c r="G73" s="148">
        <f t="shared" ref="G73:G74" si="32">E73*F73</f>
        <v>40369.410000000003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3105.8005559304675</v>
      </c>
      <c r="N73" s="152">
        <f>M73/L73</f>
        <v>258.8167129942056</v>
      </c>
      <c r="O73" s="154">
        <f>L73-I73</f>
        <v>0</v>
      </c>
      <c r="P73" s="155">
        <f>N73-K73</f>
        <v>-41.183287005794398</v>
      </c>
      <c r="Q73" s="156">
        <f>N73/K73</f>
        <v>0.86272237664735196</v>
      </c>
      <c r="R73" s="322">
        <f>Q89</f>
        <v>0.88422004504956531</v>
      </c>
      <c r="S73" s="157">
        <v>0.70833333333333337</v>
      </c>
      <c r="T73" s="158">
        <v>0.72728009259259263</v>
      </c>
      <c r="U73" s="159"/>
      <c r="V73" s="160">
        <v>27.297309815375684</v>
      </c>
      <c r="W73" s="158"/>
      <c r="X73" s="169"/>
      <c r="Y73" s="325"/>
      <c r="Z73" s="326"/>
      <c r="AA73" s="115">
        <f>M73-J73</f>
        <v>-494.19944406953255</v>
      </c>
      <c r="AB73" s="156">
        <f>M73/J73</f>
        <v>0.86272237664735207</v>
      </c>
      <c r="AC73" s="327">
        <f>AB89</f>
        <v>0.88422004504956531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515</v>
      </c>
      <c r="G74" s="103">
        <f t="shared" si="32"/>
        <v>10516.300000000001</v>
      </c>
      <c r="H74" s="26"/>
      <c r="I74" s="104">
        <v>13</v>
      </c>
      <c r="J74" s="105">
        <v>3600</v>
      </c>
      <c r="K74" s="106">
        <f t="shared" si="17"/>
        <v>276.92307692307691</v>
      </c>
      <c r="L74" s="107">
        <v>13</v>
      </c>
      <c r="M74" s="105">
        <f>F74/V74*60</f>
        <v>3260.5837684264025</v>
      </c>
      <c r="N74" s="106">
        <f>M74/L74</f>
        <v>250.81413603280018</v>
      </c>
      <c r="O74" s="108">
        <f>L74-I74</f>
        <v>0</v>
      </c>
      <c r="P74" s="109">
        <f>N74-K74</f>
        <v>-26.108940890276727</v>
      </c>
      <c r="Q74" s="110">
        <f>N74/K74</f>
        <v>0.90571771345177843</v>
      </c>
      <c r="R74" s="323"/>
      <c r="S74" s="47">
        <v>0.73055555555555562</v>
      </c>
      <c r="T74" s="48">
        <v>0.73712962962962969</v>
      </c>
      <c r="U74" s="111">
        <v>4.7166666666667112</v>
      </c>
      <c r="V74" s="112">
        <v>9.4768305906499428</v>
      </c>
      <c r="W74" s="113"/>
      <c r="X74" s="13"/>
      <c r="Y74" s="332"/>
      <c r="Z74" s="333"/>
      <c r="AA74" s="117">
        <f>M74-J74</f>
        <v>-339.41623157359754</v>
      </c>
      <c r="AB74" s="110">
        <f>M74/J74</f>
        <v>0.90571771345177843</v>
      </c>
      <c r="AC74" s="328"/>
    </row>
    <row r="75" spans="1:29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3"/>
      <c r="Y75" s="332"/>
      <c r="Z75" s="333"/>
      <c r="AA75" s="117"/>
      <c r="AB75" s="110"/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3">AVERAGE(I73:I88)</f>
        <v>12.5</v>
      </c>
      <c r="J89" s="137">
        <f t="shared" si="33"/>
        <v>3600</v>
      </c>
      <c r="K89" s="138">
        <f t="shared" ref="K89" si="34">J89/I89</f>
        <v>288</v>
      </c>
      <c r="L89" s="136">
        <f t="shared" ref="L89:M89" si="35">AVERAGE(L73:L88)</f>
        <v>12.5</v>
      </c>
      <c r="M89" s="137">
        <f t="shared" si="35"/>
        <v>3183.192162178435</v>
      </c>
      <c r="N89" s="138">
        <f>M89/L89</f>
        <v>254.6553729742748</v>
      </c>
      <c r="O89" s="139">
        <f>L89-I89</f>
        <v>0</v>
      </c>
      <c r="P89" s="140">
        <f>N89-K89</f>
        <v>-33.344627025725202</v>
      </c>
      <c r="Q89" s="141">
        <f>N89/K89</f>
        <v>0.88422004504956531</v>
      </c>
      <c r="R89" s="324"/>
      <c r="S89" s="142">
        <v>0.70833333333333337</v>
      </c>
      <c r="T89" s="143">
        <v>0.73712962962962969</v>
      </c>
      <c r="U89" s="144"/>
      <c r="V89" s="166"/>
      <c r="W89" s="167"/>
      <c r="X89" s="138"/>
      <c r="Y89" s="354"/>
      <c r="Z89" s="355"/>
      <c r="AA89" s="168">
        <f>M89-J89</f>
        <v>-416.80783782156504</v>
      </c>
      <c r="AB89" s="141">
        <f>M89/J89</f>
        <v>0.88422004504956531</v>
      </c>
      <c r="AC89" s="329"/>
    </row>
    <row r="90" spans="1:29" ht="15.75" customHeight="1">
      <c r="A90" s="384" t="s">
        <v>144</v>
      </c>
      <c r="B90" s="114" t="s">
        <v>120</v>
      </c>
      <c r="C90" s="320" t="s">
        <v>145</v>
      </c>
      <c r="D90" s="321"/>
      <c r="E90" s="147">
        <v>17.22</v>
      </c>
      <c r="F90" s="97">
        <v>967</v>
      </c>
      <c r="G90" s="148">
        <f t="shared" ref="G90:G92" si="36">E90*F90</f>
        <v>16651.739999999998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2991.305508145429</v>
      </c>
      <c r="N90" s="152">
        <f>M90/L90</f>
        <v>997.10183604847634</v>
      </c>
      <c r="O90" s="154">
        <f>L90-I90</f>
        <v>0</v>
      </c>
      <c r="P90" s="155">
        <f>N90-K90</f>
        <v>-102.89816395152366</v>
      </c>
      <c r="Q90" s="156">
        <f>N90/K90</f>
        <v>0.90645621458952397</v>
      </c>
      <c r="R90" s="322">
        <f>Q106</f>
        <v>0.90442269883812643</v>
      </c>
      <c r="S90" s="157">
        <v>0.70833333333333337</v>
      </c>
      <c r="T90" s="158">
        <v>0.72179398148148155</v>
      </c>
      <c r="U90" s="159"/>
      <c r="V90" s="160">
        <v>19.396213406490752</v>
      </c>
      <c r="W90" s="161"/>
      <c r="X90" s="162"/>
      <c r="Y90" s="325"/>
      <c r="Z90" s="326"/>
      <c r="AA90" s="115">
        <f>M90-J90</f>
        <v>-308.69449185457097</v>
      </c>
      <c r="AB90" s="156">
        <f>M90/J90</f>
        <v>0.90645621458952397</v>
      </c>
      <c r="AC90" s="327">
        <f>AB106</f>
        <v>0.90442269883812643</v>
      </c>
    </row>
    <row r="91" spans="1:29" ht="15.75" customHeight="1">
      <c r="A91" s="385"/>
      <c r="B91" s="100" t="s">
        <v>120</v>
      </c>
      <c r="C91" s="330" t="s">
        <v>148</v>
      </c>
      <c r="D91" s="331"/>
      <c r="E91" s="101">
        <v>24.54</v>
      </c>
      <c r="F91" s="102">
        <v>1281</v>
      </c>
      <c r="G91" s="103">
        <f t="shared" si="36"/>
        <v>31435.739999999998</v>
      </c>
      <c r="H91" s="26"/>
      <c r="I91" s="104">
        <v>4</v>
      </c>
      <c r="J91" s="105">
        <v>3000</v>
      </c>
      <c r="K91" s="106">
        <f t="shared" ref="K91:K134" si="37">J91/I91</f>
        <v>750</v>
      </c>
      <c r="L91" s="107">
        <v>4</v>
      </c>
      <c r="M91" s="105">
        <f>F91/V91*60</f>
        <v>2709.6757488864623</v>
      </c>
      <c r="N91" s="106">
        <f>M91/L91</f>
        <v>677.41893722161558</v>
      </c>
      <c r="O91" s="108">
        <f>L91-I91</f>
        <v>0</v>
      </c>
      <c r="P91" s="109">
        <f>N91-K91</f>
        <v>-72.581062778384421</v>
      </c>
      <c r="Q91" s="110">
        <f>N91/K91</f>
        <v>0.90322524962882078</v>
      </c>
      <c r="R91" s="323"/>
      <c r="S91" s="47">
        <v>0.72569444444444442</v>
      </c>
      <c r="T91" s="48">
        <v>0.74538194444444439</v>
      </c>
      <c r="U91" s="111">
        <v>5.6166666666665321</v>
      </c>
      <c r="V91" s="112">
        <v>28.3650174865334</v>
      </c>
      <c r="W91" s="113"/>
      <c r="X91" s="116"/>
      <c r="Y91" s="332"/>
      <c r="Z91" s="333"/>
      <c r="AA91" s="117">
        <f>M91-J91</f>
        <v>-290.32425111353768</v>
      </c>
      <c r="AB91" s="110">
        <f>M91/J91</f>
        <v>0.90322524962882078</v>
      </c>
      <c r="AC91" s="328"/>
    </row>
    <row r="92" spans="1:29" ht="15.75" customHeight="1">
      <c r="A92" s="385"/>
      <c r="B92" s="100" t="s">
        <v>120</v>
      </c>
      <c r="C92" s="330" t="s">
        <v>149</v>
      </c>
      <c r="D92" s="331"/>
      <c r="E92" s="101">
        <v>23.27</v>
      </c>
      <c r="F92" s="102">
        <v>877</v>
      </c>
      <c r="G92" s="103">
        <f t="shared" si="36"/>
        <v>20407.79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2710.1498421626839</v>
      </c>
      <c r="N92" s="106">
        <f>M92/L92</f>
        <v>542.02996843253675</v>
      </c>
      <c r="O92" s="108">
        <f>L92-I92</f>
        <v>0</v>
      </c>
      <c r="P92" s="109">
        <f>N92-K92</f>
        <v>-57.970031567463252</v>
      </c>
      <c r="Q92" s="110">
        <f>N92/K92</f>
        <v>0.90338328072089458</v>
      </c>
      <c r="R92" s="323"/>
      <c r="S92" s="47">
        <v>0.74930555555555556</v>
      </c>
      <c r="T92" s="48">
        <v>0.76277777777777778</v>
      </c>
      <c r="U92" s="111">
        <v>5.6500000000000838</v>
      </c>
      <c r="V92" s="112">
        <v>19.415900619727189</v>
      </c>
      <c r="W92" s="113"/>
      <c r="X92" s="116"/>
      <c r="Y92" s="332"/>
      <c r="Z92" s="333"/>
      <c r="AA92" s="117">
        <f>M92-J92</f>
        <v>-289.85015783731615</v>
      </c>
      <c r="AB92" s="110">
        <f>M92/J92</f>
        <v>0.90338328072089458</v>
      </c>
      <c r="AC92" s="328"/>
    </row>
    <row r="93" spans="1:29" ht="15.75" customHeight="1">
      <c r="A93" s="385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332"/>
      <c r="Z93" s="333"/>
      <c r="AA93" s="117"/>
      <c r="AB93" s="110"/>
      <c r="AC93" s="328"/>
    </row>
    <row r="94" spans="1:29" ht="15.75" customHeight="1">
      <c r="A94" s="385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16"/>
      <c r="Y94" s="332"/>
      <c r="Z94" s="333"/>
      <c r="AA94" s="117"/>
      <c r="AB94" s="110"/>
      <c r="AC94" s="328"/>
    </row>
    <row r="95" spans="1:29" ht="15.75" customHeight="1">
      <c r="A95" s="385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85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85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85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85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85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85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85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85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85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85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86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2803.710366398192</v>
      </c>
      <c r="N106" s="138">
        <f t="shared" ref="N106:N117" si="41">M106/L106</f>
        <v>700.92759159954801</v>
      </c>
      <c r="O106" s="139">
        <f t="shared" ref="O106:O117" si="42">L106-I106</f>
        <v>0</v>
      </c>
      <c r="P106" s="140">
        <f t="shared" ref="P106:P117" si="43">N106-K106</f>
        <v>-74.072408400451991</v>
      </c>
      <c r="Q106" s="141">
        <f t="shared" ref="Q106:Q117" si="44">N106/K106</f>
        <v>0.90442269883812643</v>
      </c>
      <c r="R106" s="324"/>
      <c r="S106" s="142">
        <v>0.70833333333333337</v>
      </c>
      <c r="T106" s="143">
        <v>0.76277777777777778</v>
      </c>
      <c r="U106" s="144"/>
      <c r="V106" s="166"/>
      <c r="W106" s="99"/>
      <c r="X106" s="69"/>
      <c r="Y106" s="354"/>
      <c r="Z106" s="355"/>
      <c r="AA106" s="168">
        <f t="shared" ref="AA106:AA117" si="45">M106-J106</f>
        <v>-296.28963360180796</v>
      </c>
      <c r="AB106" s="141">
        <f t="shared" ref="AB106:AB117" si="46">M106/J106</f>
        <v>0.90442269883812643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146</v>
      </c>
      <c r="D107" s="321"/>
      <c r="E107" s="147">
        <v>22.28</v>
      </c>
      <c r="F107" s="97">
        <v>382</v>
      </c>
      <c r="G107" s="148">
        <f t="shared" ref="G107:G117" si="47">E107*F107</f>
        <v>8510.9600000000009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7" si="48">F107/V107*60</f>
        <v>2983.0103830802277</v>
      </c>
      <c r="N107" s="152">
        <f t="shared" si="41"/>
        <v>596.60207661604557</v>
      </c>
      <c r="O107" s="154">
        <f t="shared" si="42"/>
        <v>0</v>
      </c>
      <c r="P107" s="155">
        <f t="shared" si="43"/>
        <v>-63.397923383954435</v>
      </c>
      <c r="Q107" s="156">
        <f t="shared" si="44"/>
        <v>0.90394254032734178</v>
      </c>
      <c r="R107" s="322">
        <f>Q123</f>
        <v>0.89646990176540609</v>
      </c>
      <c r="S107" s="157">
        <v>0.70833333333333337</v>
      </c>
      <c r="T107" s="158">
        <v>0.7136689814814815</v>
      </c>
      <c r="U107" s="159"/>
      <c r="V107" s="160">
        <v>7.6835133159452926</v>
      </c>
      <c r="W107" s="161"/>
      <c r="X107" s="162"/>
      <c r="Y107" s="325"/>
      <c r="Z107" s="326"/>
      <c r="AA107" s="115">
        <f t="shared" si="45"/>
        <v>-316.98961691977229</v>
      </c>
      <c r="AB107" s="156">
        <f t="shared" si="46"/>
        <v>0.90394254032734178</v>
      </c>
      <c r="AC107" s="327">
        <f>AB123</f>
        <v>0.89646990176540609</v>
      </c>
    </row>
    <row r="108" spans="1:29" ht="15.75" customHeight="1">
      <c r="A108" s="318"/>
      <c r="B108" s="100" t="s">
        <v>120</v>
      </c>
      <c r="C108" s="330" t="s">
        <v>154</v>
      </c>
      <c r="D108" s="331"/>
      <c r="E108" s="101">
        <v>25.03</v>
      </c>
      <c r="F108" s="102">
        <v>452</v>
      </c>
      <c r="G108" s="103">
        <f t="shared" si="47"/>
        <v>11313.560000000001</v>
      </c>
      <c r="H108" s="26">
        <v>2</v>
      </c>
      <c r="I108" s="104">
        <v>5</v>
      </c>
      <c r="J108" s="105">
        <v>3600</v>
      </c>
      <c r="K108" s="106">
        <f t="shared" si="37"/>
        <v>720</v>
      </c>
      <c r="L108" s="107">
        <v>5</v>
      </c>
      <c r="M108" s="105">
        <f t="shared" si="48"/>
        <v>3201.6574918322194</v>
      </c>
      <c r="N108" s="106">
        <f t="shared" si="41"/>
        <v>640.33149836644384</v>
      </c>
      <c r="O108" s="108">
        <f t="shared" si="42"/>
        <v>0</v>
      </c>
      <c r="P108" s="109">
        <f t="shared" si="43"/>
        <v>-79.668501633556161</v>
      </c>
      <c r="Q108" s="110">
        <f t="shared" si="44"/>
        <v>0.88934930328672757</v>
      </c>
      <c r="R108" s="323"/>
      <c r="S108" s="47">
        <v>0.72361111111111109</v>
      </c>
      <c r="T108" s="48">
        <v>0.72949074074074072</v>
      </c>
      <c r="U108" s="111">
        <v>15</v>
      </c>
      <c r="V108" s="112">
        <v>8.4706125090476121</v>
      </c>
      <c r="W108" s="113"/>
      <c r="X108" s="116"/>
      <c r="Y108" s="332"/>
      <c r="Z108" s="333"/>
      <c r="AA108" s="117">
        <f t="shared" si="45"/>
        <v>-398.34250816778058</v>
      </c>
      <c r="AB108" s="110">
        <f t="shared" si="46"/>
        <v>0.88934930328672757</v>
      </c>
      <c r="AC108" s="328"/>
    </row>
    <row r="109" spans="1:29" ht="15.75" customHeight="1">
      <c r="A109" s="318"/>
      <c r="B109" s="100" t="s">
        <v>120</v>
      </c>
      <c r="C109" s="330" t="s">
        <v>160</v>
      </c>
      <c r="D109" s="331"/>
      <c r="E109" s="101">
        <v>18.18</v>
      </c>
      <c r="F109" s="102">
        <v>964</v>
      </c>
      <c r="G109" s="103">
        <f t="shared" si="47"/>
        <v>17525.52</v>
      </c>
      <c r="H109" s="26"/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3200.2760598015225</v>
      </c>
      <c r="N109" s="106">
        <f t="shared" si="41"/>
        <v>1066.7586866005074</v>
      </c>
      <c r="O109" s="108">
        <f t="shared" si="42"/>
        <v>0</v>
      </c>
      <c r="P109" s="109">
        <f t="shared" si="43"/>
        <v>-133.24131339949258</v>
      </c>
      <c r="Q109" s="110">
        <f t="shared" si="44"/>
        <v>0.88896557216708949</v>
      </c>
      <c r="R109" s="323"/>
      <c r="S109" s="47">
        <v>0.73958333333333326</v>
      </c>
      <c r="T109" s="48">
        <v>0.75212962962962959</v>
      </c>
      <c r="U109" s="111">
        <v>14.53333333333326</v>
      </c>
      <c r="V109" s="112">
        <v>18.073440827972561</v>
      </c>
      <c r="W109" s="113"/>
      <c r="X109" s="116"/>
      <c r="Y109" s="332"/>
      <c r="Z109" s="333"/>
      <c r="AA109" s="117">
        <f t="shared" si="45"/>
        <v>-399.72394019847752</v>
      </c>
      <c r="AB109" s="110">
        <f t="shared" si="46"/>
        <v>0.8889655721670896</v>
      </c>
      <c r="AC109" s="328"/>
    </row>
    <row r="110" spans="1:29" ht="15.75" customHeight="1">
      <c r="A110" s="318"/>
      <c r="B110" s="100" t="s">
        <v>120</v>
      </c>
      <c r="C110" s="330" t="s">
        <v>155</v>
      </c>
      <c r="D110" s="331"/>
      <c r="E110" s="101">
        <v>18.18</v>
      </c>
      <c r="F110" s="102">
        <v>462</v>
      </c>
      <c r="G110" s="103">
        <f t="shared" si="47"/>
        <v>8399.16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2717.6368211627214</v>
      </c>
      <c r="N110" s="106">
        <f t="shared" si="41"/>
        <v>905.87894038757383</v>
      </c>
      <c r="O110" s="108">
        <f t="shared" si="42"/>
        <v>0</v>
      </c>
      <c r="P110" s="109">
        <f t="shared" si="43"/>
        <v>-94.121059612426166</v>
      </c>
      <c r="Q110" s="110">
        <f t="shared" si="44"/>
        <v>0.90587894038757388</v>
      </c>
      <c r="R110" s="323"/>
      <c r="S110" s="47">
        <v>0.76249999999999984</v>
      </c>
      <c r="T110" s="48">
        <v>0.76958333333333317</v>
      </c>
      <c r="U110" s="111">
        <v>14.933333333333163</v>
      </c>
      <c r="V110" s="112">
        <v>10.200038424611938</v>
      </c>
      <c r="W110" s="113"/>
      <c r="X110" s="116"/>
      <c r="Y110" s="332"/>
      <c r="Z110" s="333"/>
      <c r="AA110" s="117">
        <f t="shared" si="45"/>
        <v>-282.36317883727861</v>
      </c>
      <c r="AB110" s="110">
        <f t="shared" si="46"/>
        <v>0.90587894038757377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1664</v>
      </c>
      <c r="G111" s="103">
        <f t="shared" si="47"/>
        <v>23345.919999999998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2716.2250361065089</v>
      </c>
      <c r="N111" s="106">
        <f t="shared" si="41"/>
        <v>905.40834536883631</v>
      </c>
      <c r="O111" s="108">
        <f t="shared" si="42"/>
        <v>0</v>
      </c>
      <c r="P111" s="109">
        <f t="shared" si="43"/>
        <v>-94.591654631163692</v>
      </c>
      <c r="Q111" s="110">
        <f t="shared" si="44"/>
        <v>0.9054083453688363</v>
      </c>
      <c r="R111" s="323"/>
      <c r="S111" s="47">
        <v>0.77986111111111089</v>
      </c>
      <c r="T111" s="48">
        <v>0.80538194444444422</v>
      </c>
      <c r="U111" s="111">
        <v>14.799999999999915</v>
      </c>
      <c r="V111" s="112">
        <v>36.756895571183101</v>
      </c>
      <c r="W111" s="113"/>
      <c r="X111" s="116"/>
      <c r="Y111" s="332"/>
      <c r="Z111" s="333"/>
      <c r="AA111" s="117">
        <f t="shared" si="45"/>
        <v>-283.77496389349108</v>
      </c>
      <c r="AB111" s="110">
        <f t="shared" si="46"/>
        <v>0.9054083453688363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2026</v>
      </c>
      <c r="G112" s="121">
        <f t="shared" si="47"/>
        <v>28931.279999999999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3186.7314402244947</v>
      </c>
      <c r="N112" s="106">
        <f t="shared" si="41"/>
        <v>1062.2438134081649</v>
      </c>
      <c r="O112" s="108">
        <f t="shared" si="42"/>
        <v>0</v>
      </c>
      <c r="P112" s="109">
        <f t="shared" si="43"/>
        <v>-137.7561865918351</v>
      </c>
      <c r="Q112" s="110">
        <f t="shared" si="44"/>
        <v>0.88520317784013747</v>
      </c>
      <c r="R112" s="323"/>
      <c r="S112" s="47">
        <v>0.81527777777777755</v>
      </c>
      <c r="T112" s="120">
        <v>0.84175925925925899</v>
      </c>
      <c r="U112" s="111">
        <v>15</v>
      </c>
      <c r="V112" s="112">
        <v>38.145668149380199</v>
      </c>
      <c r="W112" s="113"/>
      <c r="X112" s="116"/>
      <c r="Y112" s="332"/>
      <c r="Z112" s="333"/>
      <c r="AA112" s="117">
        <f t="shared" si="45"/>
        <v>-413.26855977550531</v>
      </c>
      <c r="AB112" s="110">
        <f t="shared" si="46"/>
        <v>0.88520317784013747</v>
      </c>
      <c r="AC112" s="328"/>
    </row>
    <row r="113" spans="1:29" ht="15.75" customHeight="1">
      <c r="A113" s="318"/>
      <c r="B113" s="100" t="s">
        <v>120</v>
      </c>
      <c r="C113" s="330" t="s">
        <v>146</v>
      </c>
      <c r="D113" s="331"/>
      <c r="E113" s="101">
        <v>22.28</v>
      </c>
      <c r="F113" s="102">
        <v>1062</v>
      </c>
      <c r="G113" s="121">
        <f t="shared" si="47"/>
        <v>23661.360000000001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2983.0103830802277</v>
      </c>
      <c r="N113" s="106">
        <f t="shared" si="41"/>
        <v>596.60207661604557</v>
      </c>
      <c r="O113" s="123">
        <f t="shared" si="42"/>
        <v>0</v>
      </c>
      <c r="P113" s="124">
        <f t="shared" si="43"/>
        <v>-63.397923383954435</v>
      </c>
      <c r="Q113" s="125">
        <f t="shared" si="44"/>
        <v>0.90394254032734178</v>
      </c>
      <c r="R113" s="323"/>
      <c r="S113" s="47">
        <v>0.85208333333333308</v>
      </c>
      <c r="T113" s="120">
        <v>0.86690972222222196</v>
      </c>
      <c r="U113" s="111">
        <v>14.866666666666699</v>
      </c>
      <c r="V113" s="112">
        <v>21.360971574696077</v>
      </c>
      <c r="W113" s="113"/>
      <c r="X113" s="116"/>
      <c r="Y113" s="332"/>
      <c r="Z113" s="333"/>
      <c r="AA113" s="117">
        <f t="shared" si="45"/>
        <v>-316.98961691977229</v>
      </c>
      <c r="AB113" s="110">
        <f t="shared" si="46"/>
        <v>0.90394254032734178</v>
      </c>
      <c r="AC113" s="328"/>
    </row>
    <row r="114" spans="1:29" ht="15.75" customHeight="1">
      <c r="A114" s="318"/>
      <c r="B114" s="100" t="s">
        <v>120</v>
      </c>
      <c r="C114" s="330" t="s">
        <v>154</v>
      </c>
      <c r="D114" s="331"/>
      <c r="E114" s="101">
        <v>25.03</v>
      </c>
      <c r="F114" s="102">
        <v>996</v>
      </c>
      <c r="G114" s="121">
        <f t="shared" si="47"/>
        <v>24929.88</v>
      </c>
      <c r="H114" s="26"/>
      <c r="I114" s="104">
        <v>5</v>
      </c>
      <c r="J114" s="105">
        <v>3600</v>
      </c>
      <c r="K114" s="106">
        <f t="shared" si="37"/>
        <v>720</v>
      </c>
      <c r="L114" s="118">
        <v>5</v>
      </c>
      <c r="M114" s="105">
        <f t="shared" si="48"/>
        <v>3201.657491832219</v>
      </c>
      <c r="N114" s="106">
        <f t="shared" si="41"/>
        <v>640.33149836644384</v>
      </c>
      <c r="O114" s="123">
        <f t="shared" si="42"/>
        <v>0</v>
      </c>
      <c r="P114" s="124">
        <f t="shared" si="43"/>
        <v>-79.668501633556161</v>
      </c>
      <c r="Q114" s="125">
        <f t="shared" si="44"/>
        <v>0.88934930328672757</v>
      </c>
      <c r="R114" s="323"/>
      <c r="S114" s="47">
        <v>0.87708333333333299</v>
      </c>
      <c r="T114" s="120">
        <v>0.89003472222222191</v>
      </c>
      <c r="U114" s="111">
        <v>14.649999999999892</v>
      </c>
      <c r="V114" s="112">
        <v>18.665331988963324</v>
      </c>
      <c r="W114" s="113"/>
      <c r="X114" s="116"/>
      <c r="Y114" s="332"/>
      <c r="Z114" s="333"/>
      <c r="AA114" s="117">
        <f t="shared" si="45"/>
        <v>-398.34250816778103</v>
      </c>
      <c r="AB114" s="110">
        <f t="shared" si="46"/>
        <v>0.88934930328672746</v>
      </c>
      <c r="AC114" s="328"/>
    </row>
    <row r="115" spans="1:29" ht="15.75" customHeight="1">
      <c r="A115" s="318"/>
      <c r="B115" s="100" t="s">
        <v>120</v>
      </c>
      <c r="C115" s="330" t="s">
        <v>155</v>
      </c>
      <c r="D115" s="331"/>
      <c r="E115" s="101">
        <v>18.18</v>
      </c>
      <c r="F115" s="102">
        <v>1088</v>
      </c>
      <c r="G115" s="121">
        <f t="shared" si="47"/>
        <v>19779.84</v>
      </c>
      <c r="H115" s="62"/>
      <c r="I115" s="104">
        <v>3</v>
      </c>
      <c r="J115" s="105">
        <v>3000</v>
      </c>
      <c r="K115" s="106">
        <f t="shared" si="37"/>
        <v>1000</v>
      </c>
      <c r="L115" s="118">
        <v>3</v>
      </c>
      <c r="M115" s="105">
        <f t="shared" si="48"/>
        <v>2717.6368211627209</v>
      </c>
      <c r="N115" s="106">
        <f t="shared" si="41"/>
        <v>905.87894038757361</v>
      </c>
      <c r="O115" s="123">
        <f t="shared" si="42"/>
        <v>0</v>
      </c>
      <c r="P115" s="124">
        <f t="shared" si="43"/>
        <v>-94.121059612426393</v>
      </c>
      <c r="Q115" s="125">
        <f t="shared" si="44"/>
        <v>0.90587894038757366</v>
      </c>
      <c r="R115" s="323"/>
      <c r="S115" s="47">
        <v>0.89999999999999958</v>
      </c>
      <c r="T115" s="120">
        <v>0.91667824074074034</v>
      </c>
      <c r="U115" s="111">
        <v>15</v>
      </c>
      <c r="V115" s="112">
        <v>24.020869709908634</v>
      </c>
      <c r="W115" s="113"/>
      <c r="X115" s="116"/>
      <c r="Y115" s="332"/>
      <c r="Z115" s="333"/>
      <c r="AA115" s="117">
        <f t="shared" si="45"/>
        <v>-282.36317883727907</v>
      </c>
      <c r="AB115" s="110">
        <f t="shared" si="46"/>
        <v>0.90587894038757366</v>
      </c>
      <c r="AC115" s="328"/>
    </row>
    <row r="116" spans="1:29" ht="15.75" customHeight="1">
      <c r="A116" s="318"/>
      <c r="B116" s="100" t="s">
        <v>120</v>
      </c>
      <c r="C116" s="330" t="s">
        <v>152</v>
      </c>
      <c r="D116" s="331"/>
      <c r="E116" s="101">
        <v>14.03</v>
      </c>
      <c r="F116" s="102">
        <v>4372</v>
      </c>
      <c r="G116" s="121">
        <f t="shared" si="47"/>
        <v>61339.159999999996</v>
      </c>
      <c r="H116" s="62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2716.2250361065089</v>
      </c>
      <c r="N116" s="106">
        <f t="shared" si="41"/>
        <v>905.40834536883631</v>
      </c>
      <c r="O116" s="123">
        <f t="shared" si="42"/>
        <v>0</v>
      </c>
      <c r="P116" s="124">
        <f t="shared" si="43"/>
        <v>-94.591654631163692</v>
      </c>
      <c r="Q116" s="125">
        <f t="shared" si="44"/>
        <v>0.9054083453688363</v>
      </c>
      <c r="R116" s="323"/>
      <c r="S116" s="47">
        <v>0.92708333333333293</v>
      </c>
      <c r="T116" s="120">
        <v>0.99414351851851812</v>
      </c>
      <c r="U116" s="111">
        <v>14.983333333333331</v>
      </c>
      <c r="V116" s="112">
        <v>96.575208796401753</v>
      </c>
      <c r="W116" s="113"/>
      <c r="X116" s="116"/>
      <c r="Y116" s="332"/>
      <c r="Z116" s="333"/>
      <c r="AA116" s="117">
        <f t="shared" si="45"/>
        <v>-283.77496389349108</v>
      </c>
      <c r="AB116" s="110">
        <f t="shared" si="46"/>
        <v>0.9054083453688363</v>
      </c>
      <c r="AC116" s="328"/>
    </row>
    <row r="117" spans="1:29" ht="15.75" customHeight="1">
      <c r="A117" s="318"/>
      <c r="B117" s="100" t="s">
        <v>120</v>
      </c>
      <c r="C117" s="330" t="s">
        <v>153</v>
      </c>
      <c r="D117" s="331"/>
      <c r="E117" s="101">
        <v>14.28</v>
      </c>
      <c r="F117" s="102">
        <v>5867</v>
      </c>
      <c r="G117" s="121">
        <f t="shared" si="47"/>
        <v>83780.759999999995</v>
      </c>
      <c r="H117" s="62"/>
      <c r="I117" s="104">
        <v>3</v>
      </c>
      <c r="J117" s="105">
        <v>3600</v>
      </c>
      <c r="K117" s="106">
        <f t="shared" si="37"/>
        <v>1200</v>
      </c>
      <c r="L117" s="118">
        <v>3</v>
      </c>
      <c r="M117" s="105">
        <f t="shared" si="48"/>
        <v>3186.7314402244942</v>
      </c>
      <c r="N117" s="106">
        <f t="shared" si="41"/>
        <v>1062.2438134081647</v>
      </c>
      <c r="O117" s="123">
        <f t="shared" si="42"/>
        <v>0</v>
      </c>
      <c r="P117" s="124">
        <f t="shared" si="43"/>
        <v>-137.75618659183533</v>
      </c>
      <c r="Q117" s="125">
        <f t="shared" si="44"/>
        <v>0.88520317784013725</v>
      </c>
      <c r="R117" s="323"/>
      <c r="S117" s="47">
        <v>1.0041666666666662</v>
      </c>
      <c r="T117" s="120">
        <v>1.080868055555555</v>
      </c>
      <c r="U117" s="111">
        <v>15</v>
      </c>
      <c r="V117" s="112">
        <v>110.46428185212915</v>
      </c>
      <c r="W117" s="126"/>
      <c r="X117" s="127"/>
      <c r="Y117" s="332"/>
      <c r="Z117" s="333"/>
      <c r="AA117" s="117">
        <f t="shared" si="45"/>
        <v>-413.26855977550576</v>
      </c>
      <c r="AB117" s="110">
        <f t="shared" si="46"/>
        <v>0.88520317784013725</v>
      </c>
      <c r="AC117" s="328"/>
    </row>
    <row r="118" spans="1:29" ht="15.75" customHeight="1">
      <c r="A118" s="318"/>
      <c r="B118" s="100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47"/>
      <c r="T118" s="120"/>
      <c r="U118" s="111"/>
      <c r="V118" s="112"/>
      <c r="W118" s="126"/>
      <c r="X118" s="127"/>
      <c r="Y118" s="332"/>
      <c r="Z118" s="333"/>
      <c r="AA118" s="117"/>
      <c r="AB118" s="110"/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49">AVERAGE(I107:I122)</f>
        <v>3.7272727272727271</v>
      </c>
      <c r="J123" s="137">
        <f t="shared" si="49"/>
        <v>3327.2727272727275</v>
      </c>
      <c r="K123" s="138">
        <f t="shared" ref="K123" si="50">J123/I123</f>
        <v>892.68292682926835</v>
      </c>
      <c r="L123" s="136">
        <f t="shared" ref="L123:M123" si="51">AVERAGE(L107:L122)</f>
        <v>3.7272727272727271</v>
      </c>
      <c r="M123" s="137">
        <f t="shared" si="51"/>
        <v>2982.7998549648969</v>
      </c>
      <c r="N123" s="138">
        <f t="shared" ref="N123:N134" si="52">M123/L123</f>
        <v>800.26337572228942</v>
      </c>
      <c r="O123" s="139">
        <f t="shared" ref="O123:O134" si="53">L123-I123</f>
        <v>0</v>
      </c>
      <c r="P123" s="140">
        <f t="shared" ref="P123:P134" si="54">N123-K123</f>
        <v>-92.419551106978929</v>
      </c>
      <c r="Q123" s="141">
        <f t="shared" ref="Q123:Q134" si="55">N123/K123</f>
        <v>0.89646990176540609</v>
      </c>
      <c r="R123" s="324"/>
      <c r="S123" s="142">
        <v>0.70833333333333337</v>
      </c>
      <c r="T123" s="143">
        <v>1.080868055555555</v>
      </c>
      <c r="U123" s="144"/>
      <c r="V123" s="166"/>
      <c r="W123" s="99"/>
      <c r="X123" s="69"/>
      <c r="Y123" s="354"/>
      <c r="Z123" s="355"/>
      <c r="AA123" s="168">
        <f t="shared" ref="AA123:AA134" si="56">M123-J123</f>
        <v>-344.47287230783058</v>
      </c>
      <c r="AB123" s="141">
        <f t="shared" ref="AB123:AB134" si="57">M123/J123</f>
        <v>0.89646990176540609</v>
      </c>
      <c r="AC123" s="329"/>
    </row>
    <row r="124" spans="1:29" ht="15.75" customHeight="1">
      <c r="A124" s="384" t="s">
        <v>156</v>
      </c>
      <c r="B124" s="114" t="s">
        <v>120</v>
      </c>
      <c r="C124" s="320" t="s">
        <v>158</v>
      </c>
      <c r="D124" s="321"/>
      <c r="E124" s="147">
        <v>30</v>
      </c>
      <c r="F124" s="97">
        <v>605</v>
      </c>
      <c r="G124" s="148">
        <f t="shared" ref="G124:G134" si="58">E124*F124</f>
        <v>18150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4" si="59">F124/V124*60</f>
        <v>3189.2399999999975</v>
      </c>
      <c r="N124" s="152">
        <f t="shared" si="52"/>
        <v>797.30999999999938</v>
      </c>
      <c r="O124" s="154">
        <f t="shared" si="53"/>
        <v>0</v>
      </c>
      <c r="P124" s="155">
        <f t="shared" si="54"/>
        <v>-102.69000000000062</v>
      </c>
      <c r="Q124" s="156">
        <f t="shared" si="55"/>
        <v>0.88589999999999935</v>
      </c>
      <c r="R124" s="322">
        <f>Q140</f>
        <v>0.88645413767876502</v>
      </c>
      <c r="S124" s="157">
        <v>0.70833333333333337</v>
      </c>
      <c r="T124" s="158">
        <v>0.71622685185185186</v>
      </c>
      <c r="U124" s="159"/>
      <c r="V124" s="160">
        <v>11.382022049140243</v>
      </c>
      <c r="W124" s="158"/>
      <c r="X124" s="169"/>
      <c r="Y124" s="325"/>
      <c r="Z124" s="326"/>
      <c r="AA124" s="171">
        <f t="shared" si="56"/>
        <v>-410.76000000000249</v>
      </c>
      <c r="AB124" s="156">
        <f t="shared" si="57"/>
        <v>0.88589999999999935</v>
      </c>
      <c r="AC124" s="327">
        <f>AB140</f>
        <v>0.88645413767876502</v>
      </c>
    </row>
    <row r="125" spans="1:29" ht="15.75" customHeight="1">
      <c r="A125" s="385"/>
      <c r="B125" s="100" t="s">
        <v>120</v>
      </c>
      <c r="C125" s="330" t="s">
        <v>162</v>
      </c>
      <c r="D125" s="331"/>
      <c r="E125" s="101">
        <v>18.18</v>
      </c>
      <c r="F125" s="102">
        <v>795</v>
      </c>
      <c r="G125" s="103">
        <f t="shared" si="58"/>
        <v>14453.1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3193.2034037646636</v>
      </c>
      <c r="N125" s="106">
        <f t="shared" si="52"/>
        <v>1064.4011345882211</v>
      </c>
      <c r="O125" s="108">
        <f t="shared" si="53"/>
        <v>0</v>
      </c>
      <c r="P125" s="109">
        <f t="shared" si="54"/>
        <v>-135.59886541177889</v>
      </c>
      <c r="Q125" s="110">
        <f t="shared" si="55"/>
        <v>0.88700094549018427</v>
      </c>
      <c r="R125" s="323"/>
      <c r="S125" s="47">
        <v>0.72638888888888886</v>
      </c>
      <c r="T125" s="48">
        <v>0.73675925925925922</v>
      </c>
      <c r="U125" s="111">
        <v>14.633333333333276</v>
      </c>
      <c r="V125" s="112">
        <v>14.937977312614517</v>
      </c>
      <c r="W125" s="113"/>
      <c r="X125" s="13"/>
      <c r="Y125" s="332"/>
      <c r="Z125" s="333"/>
      <c r="AA125" s="172">
        <f t="shared" si="56"/>
        <v>-406.79659623533644</v>
      </c>
      <c r="AB125" s="110">
        <f t="shared" si="57"/>
        <v>0.88700094549018438</v>
      </c>
      <c r="AC125" s="328"/>
    </row>
    <row r="126" spans="1:29" ht="15.75" customHeight="1">
      <c r="A126" s="385"/>
      <c r="B126" s="100" t="s">
        <v>120</v>
      </c>
      <c r="C126" s="330" t="s">
        <v>161</v>
      </c>
      <c r="D126" s="331"/>
      <c r="E126" s="101">
        <v>16.7</v>
      </c>
      <c r="F126" s="102">
        <v>1461</v>
      </c>
      <c r="G126" s="103">
        <f t="shared" si="58"/>
        <v>24398.7</v>
      </c>
      <c r="H126" s="26"/>
      <c r="I126" s="104">
        <v>3</v>
      </c>
      <c r="J126" s="105">
        <v>3600</v>
      </c>
      <c r="K126" s="106">
        <f t="shared" si="37"/>
        <v>1200</v>
      </c>
      <c r="L126" s="107">
        <v>3</v>
      </c>
      <c r="M126" s="105">
        <f t="shared" si="59"/>
        <v>3194.0023507222018</v>
      </c>
      <c r="N126" s="106">
        <f t="shared" si="52"/>
        <v>1064.6674502407338</v>
      </c>
      <c r="O126" s="108">
        <f t="shared" si="53"/>
        <v>0</v>
      </c>
      <c r="P126" s="109">
        <f t="shared" si="54"/>
        <v>-135.33254975926616</v>
      </c>
      <c r="Q126" s="110">
        <f t="shared" si="55"/>
        <v>0.88722287520061149</v>
      </c>
      <c r="R126" s="323"/>
      <c r="S126" s="47">
        <v>0.74652777777777768</v>
      </c>
      <c r="T126" s="48">
        <v>0.76557870370370362</v>
      </c>
      <c r="U126" s="111">
        <v>15</v>
      </c>
      <c r="V126" s="112">
        <v>27.445189569187086</v>
      </c>
      <c r="W126" s="113"/>
      <c r="X126" s="13"/>
      <c r="Y126" s="332"/>
      <c r="Z126" s="333"/>
      <c r="AA126" s="172">
        <f t="shared" si="56"/>
        <v>-405.99764927779825</v>
      </c>
      <c r="AB126" s="110">
        <f t="shared" si="57"/>
        <v>0.8872228752006116</v>
      </c>
      <c r="AC126" s="328"/>
    </row>
    <row r="127" spans="1:29" ht="15.75" customHeight="1">
      <c r="A127" s="385"/>
      <c r="B127" s="100" t="s">
        <v>120</v>
      </c>
      <c r="C127" s="330" t="s">
        <v>159</v>
      </c>
      <c r="D127" s="331"/>
      <c r="E127" s="101">
        <v>24.82</v>
      </c>
      <c r="F127" s="102">
        <v>629</v>
      </c>
      <c r="G127" s="103">
        <f t="shared" si="58"/>
        <v>15611.78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3190.1117796373833</v>
      </c>
      <c r="N127" s="106">
        <f t="shared" si="52"/>
        <v>638.02235592747661</v>
      </c>
      <c r="O127" s="108">
        <f t="shared" si="53"/>
        <v>0</v>
      </c>
      <c r="P127" s="109">
        <f t="shared" si="54"/>
        <v>-81.97764407252339</v>
      </c>
      <c r="Q127" s="110">
        <f t="shared" si="55"/>
        <v>0.88614216101038423</v>
      </c>
      <c r="R127" s="323"/>
      <c r="S127" s="47">
        <v>0.77569444444444435</v>
      </c>
      <c r="T127" s="48">
        <v>0.7839004629629629</v>
      </c>
      <c r="U127" s="111">
        <v>14.566666666666652</v>
      </c>
      <c r="V127" s="112">
        <v>11.830306461640621</v>
      </c>
      <c r="W127" s="113"/>
      <c r="X127" s="13"/>
      <c r="Y127" s="332"/>
      <c r="Z127" s="333"/>
      <c r="AA127" s="172">
        <f t="shared" si="56"/>
        <v>-409.88822036261672</v>
      </c>
      <c r="AB127" s="110">
        <f t="shared" si="57"/>
        <v>0.88614216101038423</v>
      </c>
      <c r="AC127" s="328"/>
    </row>
    <row r="128" spans="1:29" ht="15.75" customHeight="1">
      <c r="A128" s="385"/>
      <c r="B128" s="100" t="s">
        <v>120</v>
      </c>
      <c r="C128" s="330" t="s">
        <v>147</v>
      </c>
      <c r="D128" s="331"/>
      <c r="E128" s="101">
        <v>17.89</v>
      </c>
      <c r="F128" s="102">
        <v>1134</v>
      </c>
      <c r="G128" s="103">
        <f t="shared" si="58"/>
        <v>20287.260000000002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3186.5676699049482</v>
      </c>
      <c r="N128" s="106">
        <f t="shared" si="52"/>
        <v>796.64191747623704</v>
      </c>
      <c r="O128" s="108">
        <f t="shared" si="53"/>
        <v>0</v>
      </c>
      <c r="P128" s="109">
        <f t="shared" si="54"/>
        <v>-103.35808252376296</v>
      </c>
      <c r="Q128" s="110">
        <f t="shared" si="55"/>
        <v>0.8851576860847078</v>
      </c>
      <c r="R128" s="323"/>
      <c r="S128" s="47">
        <v>0.79374999999999984</v>
      </c>
      <c r="T128" s="48">
        <v>0.80857638888888872</v>
      </c>
      <c r="U128" s="111">
        <v>15</v>
      </c>
      <c r="V128" s="112">
        <v>21.352127758840144</v>
      </c>
      <c r="W128" s="113"/>
      <c r="X128" s="116"/>
      <c r="Y128" s="332"/>
      <c r="Z128" s="333"/>
      <c r="AA128" s="172">
        <f t="shared" si="56"/>
        <v>-413.43233009505184</v>
      </c>
      <c r="AB128" s="110">
        <f t="shared" si="57"/>
        <v>0.8851576860847078</v>
      </c>
      <c r="AC128" s="328"/>
    </row>
    <row r="129" spans="1:29" ht="15.75" customHeight="1">
      <c r="A129" s="385"/>
      <c r="B129" s="100" t="s">
        <v>120</v>
      </c>
      <c r="C129" s="330" t="s">
        <v>157</v>
      </c>
      <c r="D129" s="331"/>
      <c r="E129" s="101">
        <v>16.66</v>
      </c>
      <c r="F129" s="102">
        <v>1819</v>
      </c>
      <c r="G129" s="121">
        <f t="shared" si="58"/>
        <v>30304.54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3195.6678973714538</v>
      </c>
      <c r="N129" s="106">
        <f t="shared" si="52"/>
        <v>639.13357947429074</v>
      </c>
      <c r="O129" s="108">
        <f t="shared" si="53"/>
        <v>0</v>
      </c>
      <c r="P129" s="109">
        <f t="shared" si="54"/>
        <v>-80.866420525709259</v>
      </c>
      <c r="Q129" s="110">
        <f t="shared" si="55"/>
        <v>0.88768552704762604</v>
      </c>
      <c r="R129" s="323"/>
      <c r="S129" s="47">
        <v>0.81874999999999976</v>
      </c>
      <c r="T129" s="120">
        <v>0.84246527777777758</v>
      </c>
      <c r="U129" s="111">
        <v>14.649999999999892</v>
      </c>
      <c r="V129" s="112">
        <v>34.152485021917137</v>
      </c>
      <c r="W129" s="113"/>
      <c r="X129" s="50"/>
      <c r="Y129" s="332"/>
      <c r="Z129" s="333"/>
      <c r="AA129" s="172">
        <f t="shared" si="56"/>
        <v>-404.33210262854618</v>
      </c>
      <c r="AB129" s="110">
        <f t="shared" si="57"/>
        <v>0.88768552704762604</v>
      </c>
      <c r="AC129" s="328"/>
    </row>
    <row r="130" spans="1:29" ht="15.75" customHeight="1">
      <c r="A130" s="385"/>
      <c r="B130" s="100" t="s">
        <v>120</v>
      </c>
      <c r="C130" s="330" t="s">
        <v>158</v>
      </c>
      <c r="D130" s="331"/>
      <c r="E130" s="101">
        <v>30</v>
      </c>
      <c r="F130" s="102">
        <v>1500</v>
      </c>
      <c r="G130" s="121">
        <f t="shared" si="58"/>
        <v>45000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3189.2399999999975</v>
      </c>
      <c r="N130" s="106">
        <f t="shared" si="52"/>
        <v>797.30999999999938</v>
      </c>
      <c r="O130" s="123">
        <f t="shared" si="53"/>
        <v>0</v>
      </c>
      <c r="P130" s="124">
        <f t="shared" si="54"/>
        <v>-102.69000000000062</v>
      </c>
      <c r="Q130" s="125">
        <f t="shared" si="55"/>
        <v>0.88589999999999935</v>
      </c>
      <c r="R130" s="323"/>
      <c r="S130" s="47">
        <v>0.85277777777777752</v>
      </c>
      <c r="T130" s="120">
        <v>0.87237268518518496</v>
      </c>
      <c r="U130" s="111">
        <v>14.849999999999923</v>
      </c>
      <c r="V130" s="112">
        <v>28.21988937803366</v>
      </c>
      <c r="W130" s="113"/>
      <c r="X130" s="116"/>
      <c r="Y130" s="332"/>
      <c r="Z130" s="333"/>
      <c r="AA130" s="172">
        <f t="shared" si="56"/>
        <v>-410.76000000000249</v>
      </c>
      <c r="AB130" s="110">
        <f t="shared" si="57"/>
        <v>0.88589999999999935</v>
      </c>
      <c r="AC130" s="328"/>
    </row>
    <row r="131" spans="1:29" ht="15.75" customHeight="1">
      <c r="A131" s="385"/>
      <c r="B131" s="100" t="s">
        <v>120</v>
      </c>
      <c r="C131" s="330" t="s">
        <v>162</v>
      </c>
      <c r="D131" s="331"/>
      <c r="E131" s="101">
        <v>18.18</v>
      </c>
      <c r="F131" s="102">
        <v>2064</v>
      </c>
      <c r="G131" s="121">
        <f t="shared" si="58"/>
        <v>37523.519999999997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3193.2034037646636</v>
      </c>
      <c r="N131" s="106">
        <f t="shared" si="52"/>
        <v>1064.4011345882211</v>
      </c>
      <c r="O131" s="123">
        <f t="shared" si="53"/>
        <v>0</v>
      </c>
      <c r="P131" s="124">
        <f t="shared" si="54"/>
        <v>-135.59886541177889</v>
      </c>
      <c r="Q131" s="125">
        <f t="shared" si="55"/>
        <v>0.88700094549018427</v>
      </c>
      <c r="R131" s="323"/>
      <c r="S131" s="47">
        <v>0.88263888888888864</v>
      </c>
      <c r="T131" s="120">
        <v>0.90956018518518489</v>
      </c>
      <c r="U131" s="111">
        <v>14.783333333333299</v>
      </c>
      <c r="V131" s="112">
        <v>38.782371287089767</v>
      </c>
      <c r="W131" s="113"/>
      <c r="X131" s="116"/>
      <c r="Y131" s="332"/>
      <c r="Z131" s="333"/>
      <c r="AA131" s="172">
        <f t="shared" si="56"/>
        <v>-406.79659623533644</v>
      </c>
      <c r="AB131" s="110">
        <f t="shared" si="57"/>
        <v>0.88700094549018438</v>
      </c>
      <c r="AC131" s="328"/>
    </row>
    <row r="132" spans="1:29" ht="15.75" customHeight="1">
      <c r="A132" s="385"/>
      <c r="B132" s="100" t="s">
        <v>120</v>
      </c>
      <c r="C132" s="330" t="s">
        <v>159</v>
      </c>
      <c r="D132" s="331"/>
      <c r="E132" s="101">
        <v>24.82</v>
      </c>
      <c r="F132" s="102">
        <v>1466</v>
      </c>
      <c r="G132" s="121">
        <f t="shared" si="58"/>
        <v>36386.120000000003</v>
      </c>
      <c r="H132" s="62"/>
      <c r="I132" s="104">
        <v>5</v>
      </c>
      <c r="J132" s="105">
        <v>3600</v>
      </c>
      <c r="K132" s="106">
        <f t="shared" si="37"/>
        <v>720</v>
      </c>
      <c r="L132" s="118">
        <v>5</v>
      </c>
      <c r="M132" s="105">
        <f t="shared" si="59"/>
        <v>3190.1117796373833</v>
      </c>
      <c r="N132" s="106">
        <f t="shared" si="52"/>
        <v>638.02235592747661</v>
      </c>
      <c r="O132" s="123">
        <f t="shared" si="53"/>
        <v>0</v>
      </c>
      <c r="P132" s="124">
        <f t="shared" si="54"/>
        <v>-81.97764407252339</v>
      </c>
      <c r="Q132" s="125">
        <f t="shared" si="55"/>
        <v>0.88614216101038423</v>
      </c>
      <c r="R132" s="323"/>
      <c r="S132" s="47">
        <v>0.91944444444444418</v>
      </c>
      <c r="T132" s="120">
        <v>0.93858796296296265</v>
      </c>
      <c r="U132" s="111">
        <v>15</v>
      </c>
      <c r="V132" s="112">
        <v>27.572701546526471</v>
      </c>
      <c r="W132" s="126"/>
      <c r="X132" s="127"/>
      <c r="Y132" s="332"/>
      <c r="Z132" s="333"/>
      <c r="AA132" s="172">
        <f t="shared" si="56"/>
        <v>-409.88822036261672</v>
      </c>
      <c r="AB132" s="110">
        <f t="shared" si="57"/>
        <v>0.88614216101038423</v>
      </c>
      <c r="AC132" s="328"/>
    </row>
    <row r="133" spans="1:29" ht="15.75" customHeight="1">
      <c r="A133" s="385"/>
      <c r="B133" s="100" t="s">
        <v>120</v>
      </c>
      <c r="C133" s="330" t="s">
        <v>147</v>
      </c>
      <c r="D133" s="331"/>
      <c r="E133" s="101">
        <v>17.89</v>
      </c>
      <c r="F133" s="102">
        <v>2968</v>
      </c>
      <c r="G133" s="121">
        <f t="shared" si="58"/>
        <v>53097.520000000004</v>
      </c>
      <c r="H133" s="62"/>
      <c r="I133" s="104">
        <v>4</v>
      </c>
      <c r="J133" s="105">
        <v>3600</v>
      </c>
      <c r="K133" s="106">
        <f t="shared" si="37"/>
        <v>900</v>
      </c>
      <c r="L133" s="118">
        <v>4</v>
      </c>
      <c r="M133" s="105">
        <f t="shared" si="59"/>
        <v>3186.5676699049482</v>
      </c>
      <c r="N133" s="106">
        <f t="shared" si="52"/>
        <v>796.64191747623704</v>
      </c>
      <c r="O133" s="123">
        <f t="shared" si="53"/>
        <v>0</v>
      </c>
      <c r="P133" s="124">
        <f t="shared" si="54"/>
        <v>-103.35808252376296</v>
      </c>
      <c r="Q133" s="125">
        <f t="shared" si="55"/>
        <v>0.8851576860847078</v>
      </c>
      <c r="R133" s="323"/>
      <c r="S133" s="47">
        <v>0.94861111111111085</v>
      </c>
      <c r="T133" s="120">
        <v>0.98741898148148122</v>
      </c>
      <c r="U133" s="111">
        <v>15</v>
      </c>
      <c r="V133" s="112">
        <v>55.884581294742105</v>
      </c>
      <c r="W133" s="126"/>
      <c r="X133" s="127"/>
      <c r="Y133" s="332"/>
      <c r="Z133" s="333"/>
      <c r="AA133" s="172">
        <f t="shared" si="56"/>
        <v>-413.43233009505184</v>
      </c>
      <c r="AB133" s="110">
        <f t="shared" si="57"/>
        <v>0.8851576860847078</v>
      </c>
      <c r="AC133" s="328"/>
    </row>
    <row r="134" spans="1:29" ht="15.75" customHeight="1">
      <c r="A134" s="385"/>
      <c r="B134" s="100" t="s">
        <v>120</v>
      </c>
      <c r="C134" s="330" t="s">
        <v>157</v>
      </c>
      <c r="D134" s="331"/>
      <c r="E134" s="101">
        <v>16.66</v>
      </c>
      <c r="F134" s="102">
        <v>4853</v>
      </c>
      <c r="G134" s="121">
        <f t="shared" si="58"/>
        <v>80850.98</v>
      </c>
      <c r="H134" s="62"/>
      <c r="I134" s="104">
        <v>5</v>
      </c>
      <c r="J134" s="105">
        <v>3600</v>
      </c>
      <c r="K134" s="106">
        <f t="shared" si="37"/>
        <v>720</v>
      </c>
      <c r="L134" s="118">
        <v>5</v>
      </c>
      <c r="M134" s="105">
        <f t="shared" si="59"/>
        <v>3195.6678973714534</v>
      </c>
      <c r="N134" s="106">
        <f t="shared" si="52"/>
        <v>639.13357947429063</v>
      </c>
      <c r="O134" s="123">
        <f t="shared" si="53"/>
        <v>0</v>
      </c>
      <c r="P134" s="124">
        <f t="shared" si="54"/>
        <v>-80.866420525709373</v>
      </c>
      <c r="Q134" s="125">
        <f t="shared" si="55"/>
        <v>0.88768552704762582</v>
      </c>
      <c r="R134" s="323"/>
      <c r="S134" s="47">
        <v>0.9972222222222219</v>
      </c>
      <c r="T134" s="120">
        <v>1.0604976851851848</v>
      </c>
      <c r="U134" s="111">
        <v>15</v>
      </c>
      <c r="V134" s="112">
        <v>91.117102700035119</v>
      </c>
      <c r="W134" s="126"/>
      <c r="X134" s="127"/>
      <c r="Y134" s="332"/>
      <c r="Z134" s="333"/>
      <c r="AA134" s="172">
        <f t="shared" si="56"/>
        <v>-404.33210262854664</v>
      </c>
      <c r="AB134" s="110">
        <f t="shared" si="57"/>
        <v>0.88768552704762593</v>
      </c>
      <c r="AC134" s="328"/>
    </row>
    <row r="135" spans="1:29" ht="15.75" customHeight="1">
      <c r="A135" s="385"/>
      <c r="B135" s="100"/>
      <c r="C135" s="330"/>
      <c r="D135" s="33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26"/>
      <c r="X135" s="127"/>
      <c r="Y135" s="332"/>
      <c r="Z135" s="333"/>
      <c r="AA135" s="172"/>
      <c r="AB135" s="110"/>
      <c r="AC135" s="328"/>
    </row>
    <row r="136" spans="1:29" ht="15.75" customHeight="1">
      <c r="A136" s="385"/>
      <c r="B136" s="100"/>
      <c r="C136" s="330"/>
      <c r="D136" s="33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26"/>
      <c r="X136" s="127"/>
      <c r="Y136" s="332"/>
      <c r="Z136" s="333"/>
      <c r="AA136" s="172"/>
      <c r="AB136" s="110"/>
      <c r="AC136" s="328"/>
    </row>
    <row r="137" spans="1:29" ht="15.75" customHeight="1">
      <c r="A137" s="385"/>
      <c r="B137" s="100"/>
      <c r="C137" s="330"/>
      <c r="D137" s="33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13"/>
      <c r="X137" s="116"/>
      <c r="Y137" s="332"/>
      <c r="Z137" s="333"/>
      <c r="AA137" s="172"/>
      <c r="AB137" s="110"/>
      <c r="AC137" s="328"/>
    </row>
    <row r="138" spans="1:29" ht="15.75" customHeight="1">
      <c r="A138" s="385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85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86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0">AVERAGE(I124:I139)</f>
        <v>4.0909090909090908</v>
      </c>
      <c r="J140" s="137">
        <f t="shared" si="60"/>
        <v>3600</v>
      </c>
      <c r="K140" s="138">
        <f t="shared" ref="K140" si="61">J140/I140</f>
        <v>880</v>
      </c>
      <c r="L140" s="136">
        <f t="shared" ref="L140:M140" si="62">AVERAGE(L124:L139)</f>
        <v>4.0909090909090908</v>
      </c>
      <c r="M140" s="137">
        <f t="shared" si="62"/>
        <v>3191.234895643554</v>
      </c>
      <c r="N140" s="138">
        <f>M140/L140</f>
        <v>780.07964115731318</v>
      </c>
      <c r="O140" s="139">
        <f>L140-I140</f>
        <v>0</v>
      </c>
      <c r="P140" s="140">
        <f>N140-K140</f>
        <v>-99.920358842686824</v>
      </c>
      <c r="Q140" s="141">
        <f>N140/K140</f>
        <v>0.88645413767876502</v>
      </c>
      <c r="R140" s="324"/>
      <c r="S140" s="142">
        <v>0.70833333333333337</v>
      </c>
      <c r="T140" s="143">
        <v>1.0604976851851848</v>
      </c>
      <c r="U140" s="144"/>
      <c r="V140" s="166"/>
      <c r="W140" s="167"/>
      <c r="X140" s="138"/>
      <c r="Y140" s="354"/>
      <c r="Z140" s="355"/>
      <c r="AA140" s="174">
        <f>M140-J140</f>
        <v>-408.76510435644605</v>
      </c>
      <c r="AB140" s="141">
        <f>M140/J140</f>
        <v>0.88645413767876502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441" priority="1" operator="greaterThan">
      <formula>0</formula>
    </cfRule>
  </conditionalFormatting>
  <conditionalFormatting sqref="P5:P140 AA5:AA140">
    <cfRule type="cellIs" dxfId="440" priority="4" operator="lessThan">
      <formula>0</formula>
    </cfRule>
  </conditionalFormatting>
  <conditionalFormatting sqref="Q5:Q140 AB5:AB140">
    <cfRule type="cellIs" dxfId="439" priority="2" operator="greaterThan">
      <formula>1</formula>
    </cfRule>
    <cfRule type="cellIs" dxfId="438" priority="3" operator="lessThan">
      <formula>0.8</formula>
    </cfRule>
  </conditionalFormatting>
  <conditionalFormatting sqref="AC5:AC6 R5:R140 AC73:AC78">
    <cfRule type="cellIs" dxfId="437" priority="5" operator="lessThan">
      <formula>0.8</formula>
    </cfRule>
  </conditionalFormatting>
  <conditionalFormatting sqref="AC12:AC20">
    <cfRule type="cellIs" dxfId="436" priority="12" operator="lessThan">
      <formula>0.8</formula>
    </cfRule>
  </conditionalFormatting>
  <conditionalFormatting sqref="AC22">
    <cfRule type="cellIs" dxfId="435" priority="11" operator="lessThan">
      <formula>0.8</formula>
    </cfRule>
  </conditionalFormatting>
  <conditionalFormatting sqref="AC39">
    <cfRule type="cellIs" dxfId="434" priority="7" operator="lessThan">
      <formula>0.8</formula>
    </cfRule>
  </conditionalFormatting>
  <conditionalFormatting sqref="AC56:AC61">
    <cfRule type="cellIs" dxfId="433" priority="6" operator="lessThan">
      <formula>0.8</formula>
    </cfRule>
  </conditionalFormatting>
  <conditionalFormatting sqref="AC90">
    <cfRule type="cellIs" dxfId="432" priority="10" operator="lessThan">
      <formula>0.8</formula>
    </cfRule>
  </conditionalFormatting>
  <conditionalFormatting sqref="AC107">
    <cfRule type="cellIs" dxfId="431" priority="9" operator="lessThan">
      <formula>0.8</formula>
    </cfRule>
  </conditionalFormatting>
  <conditionalFormatting sqref="AC124:AC129">
    <cfRule type="cellIs" dxfId="430" priority="8" operator="lessThan">
      <formula>0.8</formula>
    </cfRule>
  </conditionalFormatting>
  <dataValidations count="1">
    <dataValidation type="list" allowBlank="1" showInputMessage="1" showErrorMessage="1" sqref="Y5:Z140" xr:uid="{FB0D5FCA-71CD-463F-884C-701DF6C7ECDD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E2962-A8E5-4CA0-84C4-6C68B374885C}">
  <sheetPr codeName="工作表6"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M41" sqref="M4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SUM(F5:F140)</f>
        <v>71889</v>
      </c>
      <c r="E1" s="88" t="s">
        <v>4</v>
      </c>
      <c r="F1" s="89">
        <f>SUM(G5:G140)</f>
        <v>3103220.39</v>
      </c>
      <c r="G1" s="90" t="s">
        <v>85</v>
      </c>
      <c r="H1" s="91">
        <f>L21+L38+L55+L72+L89+L106+L123+L140</f>
        <v>133.14166666666665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46192</v>
      </c>
      <c r="B2" s="295"/>
      <c r="C2" s="92" t="s">
        <v>41</v>
      </c>
      <c r="D2" s="93">
        <f>AVERAGE(N21,N38,N55,N72,N89,N106,N123,N140)</f>
        <v>198.62440327665021</v>
      </c>
      <c r="E2" s="93" t="s">
        <v>92</v>
      </c>
      <c r="F2" s="94">
        <f>F1/D1</f>
        <v>43.166832060537779</v>
      </c>
      <c r="G2" s="95" t="s">
        <v>93</v>
      </c>
      <c r="H2" s="96">
        <f>COUNT(H5:H140)</f>
        <v>0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SUM(Y21,Y38,Y55,Y72,Y89,Y106,Y123,Y140)</f>
        <v>0</v>
      </c>
      <c r="Z2" s="193">
        <f>SUM(Z21,Z38,Z55,Z72,Z89,Z106,Z123,Z140)</f>
        <v>0</v>
      </c>
      <c r="AA2" s="363"/>
      <c r="AB2" s="364"/>
      <c r="AC2" s="201">
        <f>SUM(AC21,AC38,AC55,AC72,AC89,AC106,AC123,AC140)</f>
        <v>40</v>
      </c>
      <c r="AD2" s="202">
        <f>SUM(AD21,AD38,AD55,AD72,AD89,AD106,AD123,AD140)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187</v>
      </c>
      <c r="C5" s="367" t="s">
        <v>188</v>
      </c>
      <c r="D5" s="367"/>
      <c r="E5" s="147">
        <v>56.77</v>
      </c>
      <c r="F5" s="151">
        <v>2496</v>
      </c>
      <c r="G5" s="148">
        <f t="shared" ref="G5:G10" si="0">E5*F5</f>
        <v>141697.92000000001</v>
      </c>
      <c r="H5" s="149"/>
      <c r="I5" s="150">
        <v>24</v>
      </c>
      <c r="J5" s="151">
        <v>2000</v>
      </c>
      <c r="K5" s="152">
        <f>J5/I5</f>
        <v>83.333333333333329</v>
      </c>
      <c r="L5" s="107">
        <v>24</v>
      </c>
      <c r="M5" s="151">
        <f t="shared" ref="M5:M10" si="1">F5/V5*60</f>
        <v>1793.074074193182</v>
      </c>
      <c r="N5" s="152">
        <f t="shared" ref="N5:N10" si="2">M5/L5</f>
        <v>74.711419758049246</v>
      </c>
      <c r="O5" s="154">
        <f t="shared" ref="O5:O10" si="3">L5-I5</f>
        <v>0</v>
      </c>
      <c r="P5" s="155">
        <f t="shared" ref="P5:P10" si="4">N5-K5</f>
        <v>-8.6219135752840828</v>
      </c>
      <c r="Q5" s="156">
        <f t="shared" ref="Q5:Q10" si="5">N5/K5</f>
        <v>0.89653703709659105</v>
      </c>
      <c r="R5" s="322">
        <f>Q21</f>
        <v>0.90607919877565124</v>
      </c>
      <c r="S5" s="157">
        <v>0.25</v>
      </c>
      <c r="T5" s="158">
        <v>0.30799768518518517</v>
      </c>
      <c r="U5" s="159"/>
      <c r="V5" s="160">
        <v>83.521368221994138</v>
      </c>
      <c r="W5" s="181"/>
      <c r="X5" s="152"/>
      <c r="Y5" s="12"/>
      <c r="Z5" s="198"/>
      <c r="AA5" s="325"/>
      <c r="AB5" s="326"/>
      <c r="AC5" s="12">
        <v>2</v>
      </c>
      <c r="AD5" s="198"/>
      <c r="AE5" s="178">
        <f t="shared" ref="AE5:AE10" si="6">M5-J5</f>
        <v>-206.92592580681799</v>
      </c>
      <c r="AF5" s="132">
        <f t="shared" ref="AF5:AF10" si="7">M5/J5</f>
        <v>0.89653703709659105</v>
      </c>
      <c r="AG5" s="368">
        <f>AF21</f>
        <v>0.93196717588352707</v>
      </c>
    </row>
    <row r="6" spans="1:33" ht="15.75" customHeight="1">
      <c r="A6" s="318"/>
      <c r="B6" s="100" t="s">
        <v>189</v>
      </c>
      <c r="C6" s="371" t="s">
        <v>190</v>
      </c>
      <c r="D6" s="371"/>
      <c r="E6" s="101">
        <v>77.349999999999994</v>
      </c>
      <c r="F6" s="102">
        <v>698</v>
      </c>
      <c r="G6" s="103">
        <f t="shared" si="0"/>
        <v>53990.299999999996</v>
      </c>
      <c r="H6" s="26"/>
      <c r="I6" s="104">
        <v>25</v>
      </c>
      <c r="J6" s="105">
        <v>2000</v>
      </c>
      <c r="K6" s="106">
        <f t="shared" ref="K6:K44" si="8">J6/I6</f>
        <v>80</v>
      </c>
      <c r="L6" s="107">
        <v>25</v>
      </c>
      <c r="M6" s="105">
        <f t="shared" si="1"/>
        <v>1786.3662025924189</v>
      </c>
      <c r="N6" s="106">
        <f t="shared" si="2"/>
        <v>71.454648103696755</v>
      </c>
      <c r="O6" s="108">
        <f t="shared" si="3"/>
        <v>0</v>
      </c>
      <c r="P6" s="109">
        <f t="shared" si="4"/>
        <v>-8.5453518963032451</v>
      </c>
      <c r="Q6" s="110">
        <f t="shared" si="5"/>
        <v>0.89318310129620948</v>
      </c>
      <c r="R6" s="323"/>
      <c r="S6" s="47">
        <v>0.31180555555555556</v>
      </c>
      <c r="T6" s="48">
        <v>0.32807870370370373</v>
      </c>
      <c r="U6" s="111">
        <v>5.4833333333333645</v>
      </c>
      <c r="V6" s="112">
        <v>23.444241129966915</v>
      </c>
      <c r="W6" s="113"/>
      <c r="X6" s="116"/>
      <c r="Y6" s="12"/>
      <c r="Z6" s="198"/>
      <c r="AA6" s="332"/>
      <c r="AB6" s="333"/>
      <c r="AC6" s="12">
        <v>1</v>
      </c>
      <c r="AD6" s="198"/>
      <c r="AE6" s="117">
        <f t="shared" si="6"/>
        <v>-213.63379740758114</v>
      </c>
      <c r="AF6" s="110">
        <f t="shared" si="7"/>
        <v>0.89318310129620948</v>
      </c>
      <c r="AG6" s="369"/>
    </row>
    <row r="7" spans="1:33" ht="15.75" customHeight="1">
      <c r="A7" s="318"/>
      <c r="B7" s="100" t="s">
        <v>189</v>
      </c>
      <c r="C7" s="371" t="s">
        <v>191</v>
      </c>
      <c r="D7" s="371"/>
      <c r="E7" s="101">
        <v>59.34</v>
      </c>
      <c r="F7" s="102">
        <v>740</v>
      </c>
      <c r="G7" s="103">
        <f t="shared" si="0"/>
        <v>43911.600000000006</v>
      </c>
      <c r="H7" s="26"/>
      <c r="I7" s="104">
        <v>23</v>
      </c>
      <c r="J7" s="105">
        <v>2000</v>
      </c>
      <c r="K7" s="106">
        <f t="shared" si="8"/>
        <v>86.956521739130437</v>
      </c>
      <c r="L7" s="107">
        <v>23</v>
      </c>
      <c r="M7" s="105">
        <f t="shared" si="1"/>
        <v>1785.6082313195093</v>
      </c>
      <c r="N7" s="106">
        <f t="shared" si="2"/>
        <v>77.635140492152573</v>
      </c>
      <c r="O7" s="108">
        <f t="shared" si="3"/>
        <v>0</v>
      </c>
      <c r="P7" s="109">
        <f t="shared" si="4"/>
        <v>-9.3213812469778645</v>
      </c>
      <c r="Q7" s="110">
        <f t="shared" si="5"/>
        <v>0.89280411565975459</v>
      </c>
      <c r="R7" s="323"/>
      <c r="S7" s="47">
        <v>0.33194444444444443</v>
      </c>
      <c r="T7" s="48">
        <v>0.34920138888888885</v>
      </c>
      <c r="U7" s="111">
        <v>5.5666666666666043</v>
      </c>
      <c r="V7" s="112">
        <v>24.865476772130343</v>
      </c>
      <c r="W7" s="113"/>
      <c r="X7" s="116"/>
      <c r="Y7" s="12"/>
      <c r="Z7" s="198"/>
      <c r="AA7" s="332"/>
      <c r="AB7" s="333"/>
      <c r="AC7" s="12">
        <v>1</v>
      </c>
      <c r="AD7" s="198"/>
      <c r="AE7" s="117">
        <f t="shared" si="6"/>
        <v>-214.39176868049071</v>
      </c>
      <c r="AF7" s="110">
        <f t="shared" si="7"/>
        <v>0.89280411565975459</v>
      </c>
      <c r="AG7" s="369"/>
    </row>
    <row r="8" spans="1:33" ht="15.75" customHeight="1">
      <c r="A8" s="318"/>
      <c r="B8" s="100" t="s">
        <v>189</v>
      </c>
      <c r="C8" s="371" t="s">
        <v>192</v>
      </c>
      <c r="D8" s="371"/>
      <c r="E8" s="101">
        <v>77.34</v>
      </c>
      <c r="F8" s="102">
        <v>1429</v>
      </c>
      <c r="G8" s="103">
        <f t="shared" si="0"/>
        <v>110518.86</v>
      </c>
      <c r="H8" s="26"/>
      <c r="I8" s="104">
        <v>23</v>
      </c>
      <c r="J8" s="105">
        <v>2000</v>
      </c>
      <c r="K8" s="106">
        <f t="shared" si="8"/>
        <v>86.956521739130437</v>
      </c>
      <c r="L8" s="107">
        <v>23</v>
      </c>
      <c r="M8" s="105">
        <f t="shared" si="1"/>
        <v>1792.0192297084643</v>
      </c>
      <c r="N8" s="106">
        <f t="shared" si="2"/>
        <v>77.913879552541928</v>
      </c>
      <c r="O8" s="108">
        <f t="shared" si="3"/>
        <v>0</v>
      </c>
      <c r="P8" s="109">
        <f t="shared" si="4"/>
        <v>-9.0426421865885089</v>
      </c>
      <c r="Q8" s="110">
        <f t="shared" si="5"/>
        <v>0.89600961485423214</v>
      </c>
      <c r="R8" s="323"/>
      <c r="S8" s="47">
        <v>0.35277777777777775</v>
      </c>
      <c r="T8" s="48">
        <v>0.38599537037037035</v>
      </c>
      <c r="U8" s="111">
        <v>5.1500000000000057</v>
      </c>
      <c r="V8" s="112">
        <v>47.845468719634589</v>
      </c>
      <c r="W8" s="113"/>
      <c r="X8" s="116"/>
      <c r="Y8" s="12"/>
      <c r="Z8" s="198"/>
      <c r="AA8" s="332"/>
      <c r="AB8" s="333"/>
      <c r="AC8" s="12">
        <v>1</v>
      </c>
      <c r="AD8" s="198"/>
      <c r="AE8" s="117">
        <f t="shared" si="6"/>
        <v>-207.98077029153569</v>
      </c>
      <c r="AF8" s="110">
        <f t="shared" si="7"/>
        <v>0.89600961485423214</v>
      </c>
      <c r="AG8" s="369"/>
    </row>
    <row r="9" spans="1:33" ht="15.75" customHeight="1">
      <c r="A9" s="318"/>
      <c r="B9" s="100" t="s">
        <v>189</v>
      </c>
      <c r="C9" s="371" t="s">
        <v>193</v>
      </c>
      <c r="D9" s="371"/>
      <c r="E9" s="101">
        <v>59.52</v>
      </c>
      <c r="F9" s="102">
        <v>2329</v>
      </c>
      <c r="G9" s="103">
        <f t="shared" si="0"/>
        <v>138622.08000000002</v>
      </c>
      <c r="H9" s="13"/>
      <c r="I9" s="104">
        <v>24</v>
      </c>
      <c r="J9" s="105">
        <v>2000</v>
      </c>
      <c r="K9" s="106">
        <f t="shared" si="8"/>
        <v>83.333333333333329</v>
      </c>
      <c r="L9" s="107">
        <v>24</v>
      </c>
      <c r="M9" s="105">
        <f t="shared" si="1"/>
        <v>1797.8116725059676</v>
      </c>
      <c r="N9" s="106">
        <f t="shared" si="2"/>
        <v>74.908819687748647</v>
      </c>
      <c r="O9" s="108">
        <f t="shared" si="3"/>
        <v>0</v>
      </c>
      <c r="P9" s="109">
        <f t="shared" si="4"/>
        <v>-8.4245136455846819</v>
      </c>
      <c r="Q9" s="110">
        <f t="shared" si="5"/>
        <v>0.89890583625298381</v>
      </c>
      <c r="R9" s="323"/>
      <c r="S9" s="47">
        <v>0.38958333333333328</v>
      </c>
      <c r="T9" s="48">
        <v>0.44355324074074071</v>
      </c>
      <c r="U9" s="111">
        <v>5.1666666666666217</v>
      </c>
      <c r="V9" s="112">
        <v>77.727829970764716</v>
      </c>
      <c r="W9" s="113">
        <v>0.44355324074074071</v>
      </c>
      <c r="X9" s="116">
        <v>0.48194444444444434</v>
      </c>
      <c r="Y9" s="12"/>
      <c r="Z9" s="198"/>
      <c r="AA9" s="332"/>
      <c r="AB9" s="333"/>
      <c r="AC9" s="12">
        <v>2</v>
      </c>
      <c r="AD9" s="198"/>
      <c r="AE9" s="117">
        <f t="shared" si="6"/>
        <v>-202.18832749403236</v>
      </c>
      <c r="AF9" s="110">
        <f t="shared" si="7"/>
        <v>0.89890583625298381</v>
      </c>
      <c r="AG9" s="369"/>
    </row>
    <row r="10" spans="1:33" ht="15.75" customHeight="1">
      <c r="A10" s="318"/>
      <c r="B10" s="100" t="s">
        <v>201</v>
      </c>
      <c r="C10" s="371" t="s">
        <v>202</v>
      </c>
      <c r="D10" s="371"/>
      <c r="E10" s="101">
        <v>29.97</v>
      </c>
      <c r="F10" s="102">
        <v>1780</v>
      </c>
      <c r="G10" s="121">
        <f t="shared" si="0"/>
        <v>53346.6</v>
      </c>
      <c r="H10" s="122"/>
      <c r="I10" s="104">
        <v>21</v>
      </c>
      <c r="J10" s="105">
        <v>2790</v>
      </c>
      <c r="K10" s="106">
        <f t="shared" si="8"/>
        <v>132.85714285714286</v>
      </c>
      <c r="L10" s="107">
        <v>25</v>
      </c>
      <c r="M10" s="105">
        <f t="shared" si="1"/>
        <v>2964.9807692307691</v>
      </c>
      <c r="N10" s="106">
        <f t="shared" si="2"/>
        <v>118.59923076923076</v>
      </c>
      <c r="O10" s="108">
        <f t="shared" si="3"/>
        <v>4</v>
      </c>
      <c r="P10" s="109">
        <f t="shared" si="4"/>
        <v>-14.257912087912104</v>
      </c>
      <c r="Q10" s="110">
        <f t="shared" si="5"/>
        <v>0.89268238213399498</v>
      </c>
      <c r="R10" s="323"/>
      <c r="S10" s="47">
        <v>0.48194444444444434</v>
      </c>
      <c r="T10" s="120">
        <v>0.50695601851851846</v>
      </c>
      <c r="U10" s="111">
        <v>55.283333333333232</v>
      </c>
      <c r="V10" s="112">
        <v>36.020469713774254</v>
      </c>
      <c r="W10" s="113"/>
      <c r="X10" s="116"/>
      <c r="Y10" s="12"/>
      <c r="Z10" s="198"/>
      <c r="AA10" s="332"/>
      <c r="AB10" s="333"/>
      <c r="AC10" s="12">
        <v>1</v>
      </c>
      <c r="AD10" s="198"/>
      <c r="AE10" s="117">
        <f t="shared" si="6"/>
        <v>174.98076923076906</v>
      </c>
      <c r="AF10" s="110">
        <f t="shared" si="7"/>
        <v>1.0627171215880893</v>
      </c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07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07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07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9">AVERAGE(I5:I20)</f>
        <v>23.333333333333332</v>
      </c>
      <c r="J21" s="137">
        <f t="shared" si="9"/>
        <v>2131.6666666666665</v>
      </c>
      <c r="K21" s="138">
        <f t="shared" ref="K21" si="10">J21/I21</f>
        <v>91.357142857142861</v>
      </c>
      <c r="L21" s="136">
        <f t="shared" ref="L21:M21" si="11">AVERAGE(L5:L20)</f>
        <v>24</v>
      </c>
      <c r="M21" s="137">
        <f t="shared" si="11"/>
        <v>1986.6433632583851</v>
      </c>
      <c r="N21" s="138">
        <f t="shared" ref="N21:N26" si="12">M21/L21</f>
        <v>82.776806802432716</v>
      </c>
      <c r="O21" s="139">
        <f t="shared" ref="O21:O26" si="13">L21-I21</f>
        <v>0.66666666666666785</v>
      </c>
      <c r="P21" s="140">
        <f t="shared" ref="P21:P26" si="14">N21-K21</f>
        <v>-8.5803360547101448</v>
      </c>
      <c r="Q21" s="141">
        <f t="shared" ref="Q21:Q26" si="15">N21/K21</f>
        <v>0.90607919877565124</v>
      </c>
      <c r="R21" s="324"/>
      <c r="S21" s="142">
        <v>0.25</v>
      </c>
      <c r="T21" s="143">
        <v>0.50695601851851846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8</v>
      </c>
      <c r="AD21" s="180">
        <f>SUM(AD5:AD20)</f>
        <v>0</v>
      </c>
      <c r="AE21" s="168">
        <f t="shared" ref="AE21:AE26" si="16">M21-J21</f>
        <v>-145.02330340828144</v>
      </c>
      <c r="AF21" s="141">
        <f t="shared" ref="AF21:AF26" si="17">M21/J21</f>
        <v>0.93196717588352707</v>
      </c>
      <c r="AG21" s="370"/>
    </row>
    <row r="22" spans="1:33" ht="15.75" customHeight="1">
      <c r="A22" s="384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2275</v>
      </c>
      <c r="G22" s="148">
        <f t="shared" ref="G22:G26" si="18">E22*F22</f>
        <v>82923.75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>F22/V22*60</f>
        <v>1897.8458710424941</v>
      </c>
      <c r="N22" s="152">
        <f t="shared" si="12"/>
        <v>94.892293552124698</v>
      </c>
      <c r="O22" s="154">
        <f t="shared" si="13"/>
        <v>0</v>
      </c>
      <c r="P22" s="155">
        <f t="shared" si="14"/>
        <v>-10.107706447875302</v>
      </c>
      <c r="Q22" s="156">
        <f t="shared" si="15"/>
        <v>0.90373612906785428</v>
      </c>
      <c r="R22" s="322">
        <f>Q38</f>
        <v>0.90052024537869579</v>
      </c>
      <c r="S22" s="157">
        <v>0.25</v>
      </c>
      <c r="T22" s="158">
        <v>0.29994212962962963</v>
      </c>
      <c r="U22" s="159"/>
      <c r="V22" s="160">
        <v>71.92364884985102</v>
      </c>
      <c r="W22" s="97"/>
      <c r="X22" s="98"/>
      <c r="Y22" s="12"/>
      <c r="Z22" s="198"/>
      <c r="AA22" s="325"/>
      <c r="AB22" s="326"/>
      <c r="AC22" s="12">
        <v>1</v>
      </c>
      <c r="AD22" s="198"/>
      <c r="AE22" s="115">
        <f t="shared" si="16"/>
        <v>-202.15412895750592</v>
      </c>
      <c r="AF22" s="156">
        <f t="shared" si="17"/>
        <v>0.90373612906785428</v>
      </c>
      <c r="AG22" s="376">
        <f>AF38</f>
        <v>0.90052024537869568</v>
      </c>
    </row>
    <row r="23" spans="1:33" ht="15.75" customHeight="1">
      <c r="A23" s="385"/>
      <c r="B23" s="163" t="s">
        <v>185</v>
      </c>
      <c r="C23" s="330" t="s">
        <v>197</v>
      </c>
      <c r="D23" s="331"/>
      <c r="E23" s="101">
        <v>31.72</v>
      </c>
      <c r="F23" s="111">
        <v>1528</v>
      </c>
      <c r="G23" s="103">
        <f t="shared" si="18"/>
        <v>48468.159999999996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>F23/V23*60</f>
        <v>1799.807219855913</v>
      </c>
      <c r="N23" s="106">
        <f t="shared" si="12"/>
        <v>81.809419084359675</v>
      </c>
      <c r="O23" s="108">
        <f t="shared" si="13"/>
        <v>0</v>
      </c>
      <c r="P23" s="109">
        <f t="shared" si="14"/>
        <v>-9.0996718247312316</v>
      </c>
      <c r="Q23" s="110">
        <f t="shared" si="15"/>
        <v>0.89990360992795648</v>
      </c>
      <c r="R23" s="323"/>
      <c r="S23" s="47">
        <v>0.30277777777777776</v>
      </c>
      <c r="T23" s="48">
        <v>0.33814814814814814</v>
      </c>
      <c r="U23" s="111">
        <v>5</v>
      </c>
      <c r="V23" s="112">
        <v>50.938788881700127</v>
      </c>
      <c r="W23" s="113"/>
      <c r="X23" s="116"/>
      <c r="Y23" s="12"/>
      <c r="Z23" s="198"/>
      <c r="AA23" s="332"/>
      <c r="AB23" s="333"/>
      <c r="AC23" s="12">
        <v>1</v>
      </c>
      <c r="AD23" s="198"/>
      <c r="AE23" s="117">
        <f t="shared" si="16"/>
        <v>-200.19278014408701</v>
      </c>
      <c r="AF23" s="110">
        <f t="shared" si="17"/>
        <v>0.89990360992795648</v>
      </c>
      <c r="AG23" s="369"/>
    </row>
    <row r="24" spans="1:33" ht="15.75" customHeight="1">
      <c r="A24" s="385"/>
      <c r="B24" s="163" t="s">
        <v>185</v>
      </c>
      <c r="C24" s="330" t="s">
        <v>198</v>
      </c>
      <c r="D24" s="331"/>
      <c r="E24" s="101">
        <v>34.79</v>
      </c>
      <c r="F24" s="111">
        <v>1582</v>
      </c>
      <c r="G24" s="103">
        <f t="shared" si="18"/>
        <v>55037.78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>F24/V24*60</f>
        <v>1805.4362389262617</v>
      </c>
      <c r="N24" s="106">
        <f t="shared" si="12"/>
        <v>164.13056717511469</v>
      </c>
      <c r="O24" s="108">
        <f t="shared" si="13"/>
        <v>0</v>
      </c>
      <c r="P24" s="109">
        <f t="shared" si="14"/>
        <v>-17.687614643067121</v>
      </c>
      <c r="Q24" s="110">
        <f t="shared" si="15"/>
        <v>0.90271811946313085</v>
      </c>
      <c r="R24" s="323"/>
      <c r="S24" s="47">
        <v>0.34166666666666662</v>
      </c>
      <c r="T24" s="48">
        <v>0.37817129629629626</v>
      </c>
      <c r="U24" s="111">
        <v>5.066666666666606</v>
      </c>
      <c r="V24" s="112">
        <v>52.574551210100509</v>
      </c>
      <c r="W24" s="113"/>
      <c r="X24" s="116"/>
      <c r="Y24" s="12"/>
      <c r="Z24" s="198"/>
      <c r="AA24" s="332"/>
      <c r="AB24" s="333"/>
      <c r="AC24" s="12">
        <v>0</v>
      </c>
      <c r="AD24" s="198"/>
      <c r="AE24" s="117">
        <f t="shared" si="16"/>
        <v>-194.56376107373831</v>
      </c>
      <c r="AF24" s="110">
        <f t="shared" si="17"/>
        <v>0.90271811946313085</v>
      </c>
      <c r="AG24" s="369"/>
    </row>
    <row r="25" spans="1:33" ht="15.75" customHeight="1">
      <c r="A25" s="385"/>
      <c r="B25" s="163" t="s">
        <v>185</v>
      </c>
      <c r="C25" s="330" t="s">
        <v>199</v>
      </c>
      <c r="D25" s="331"/>
      <c r="E25" s="101">
        <v>33.200000000000003</v>
      </c>
      <c r="F25" s="111">
        <v>2556</v>
      </c>
      <c r="G25" s="103">
        <f t="shared" si="18"/>
        <v>84859.200000000012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>F25/V25*60</f>
        <v>1805.2838128211945</v>
      </c>
      <c r="N25" s="106">
        <f t="shared" si="12"/>
        <v>164.11671025647223</v>
      </c>
      <c r="O25" s="108">
        <f t="shared" si="13"/>
        <v>0</v>
      </c>
      <c r="P25" s="109">
        <f t="shared" si="14"/>
        <v>-17.701471561709582</v>
      </c>
      <c r="Q25" s="110">
        <f t="shared" si="15"/>
        <v>0.90264190641059727</v>
      </c>
      <c r="R25" s="323"/>
      <c r="S25" s="47">
        <v>0.38124999999999992</v>
      </c>
      <c r="T25" s="48">
        <v>0.44024305555555548</v>
      </c>
      <c r="U25" s="111">
        <v>5</v>
      </c>
      <c r="V25" s="112">
        <v>84.950631535513381</v>
      </c>
      <c r="W25" s="113">
        <v>0.44024305555555548</v>
      </c>
      <c r="X25" s="116">
        <v>0.47916666666666657</v>
      </c>
      <c r="Y25" s="12"/>
      <c r="Z25" s="198"/>
      <c r="AA25" s="332"/>
      <c r="AB25" s="333"/>
      <c r="AC25" s="12">
        <v>1</v>
      </c>
      <c r="AD25" s="198"/>
      <c r="AE25" s="117">
        <f t="shared" si="16"/>
        <v>-194.71618717880551</v>
      </c>
      <c r="AF25" s="110">
        <f t="shared" si="17"/>
        <v>0.90264190641059727</v>
      </c>
      <c r="AG25" s="369"/>
    </row>
    <row r="26" spans="1:33" ht="15.75" customHeight="1">
      <c r="A26" s="385"/>
      <c r="B26" s="163" t="s">
        <v>185</v>
      </c>
      <c r="C26" s="330" t="s">
        <v>200</v>
      </c>
      <c r="D26" s="331"/>
      <c r="E26" s="101">
        <v>51.44</v>
      </c>
      <c r="F26" s="111">
        <v>3779</v>
      </c>
      <c r="G26" s="103">
        <f t="shared" si="18"/>
        <v>194391.75999999998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>F26/V26*60</f>
        <v>1786.881335678964</v>
      </c>
      <c r="N26" s="106">
        <f t="shared" si="12"/>
        <v>94.046386088366532</v>
      </c>
      <c r="O26" s="108">
        <f t="shared" si="13"/>
        <v>0</v>
      </c>
      <c r="P26" s="109">
        <f t="shared" si="14"/>
        <v>-11.216771806370303</v>
      </c>
      <c r="Q26" s="110">
        <f t="shared" si="15"/>
        <v>0.89344066783948206</v>
      </c>
      <c r="R26" s="323"/>
      <c r="S26" s="47">
        <v>0.47916666666666657</v>
      </c>
      <c r="T26" s="48">
        <v>0.56728009259259249</v>
      </c>
      <c r="U26" s="111">
        <v>56.049999999999969</v>
      </c>
      <c r="V26" s="112">
        <v>126.89147033585488</v>
      </c>
      <c r="W26" s="113"/>
      <c r="X26" s="116"/>
      <c r="Y26" s="12"/>
      <c r="Z26" s="198"/>
      <c r="AA26" s="332"/>
      <c r="AB26" s="333"/>
      <c r="AC26" s="12">
        <v>2</v>
      </c>
      <c r="AD26" s="198"/>
      <c r="AE26" s="117">
        <f t="shared" si="16"/>
        <v>-213.11866432103602</v>
      </c>
      <c r="AF26" s="110">
        <f t="shared" si="17"/>
        <v>0.89344066783948195</v>
      </c>
      <c r="AG26" s="369"/>
    </row>
    <row r="27" spans="1:33" ht="15.75" customHeight="1">
      <c r="A27" s="385"/>
      <c r="B27" s="163"/>
      <c r="C27" s="330"/>
      <c r="D27" s="33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12"/>
      <c r="Z27" s="198"/>
      <c r="AA27" s="332"/>
      <c r="AB27" s="333"/>
      <c r="AC27" s="12"/>
      <c r="AD27" s="198"/>
      <c r="AE27" s="117"/>
      <c r="AF27" s="110"/>
      <c r="AG27" s="369"/>
    </row>
    <row r="28" spans="1:33" ht="15.75" customHeight="1">
      <c r="A28" s="385"/>
      <c r="B28" s="163"/>
      <c r="C28" s="330"/>
      <c r="D28" s="33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12"/>
      <c r="Z28" s="198"/>
      <c r="AA28" s="332"/>
      <c r="AB28" s="333"/>
      <c r="AC28" s="12"/>
      <c r="AD28" s="198"/>
      <c r="AE28" s="117"/>
      <c r="AF28" s="110"/>
      <c r="AG28" s="369"/>
    </row>
    <row r="29" spans="1:33" ht="15.75" customHeight="1">
      <c r="A29" s="385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85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85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85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85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85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85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85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85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86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19">AVERAGE(I22:I37)</f>
        <v>16.600000000000001</v>
      </c>
      <c r="J38" s="137">
        <f t="shared" si="19"/>
        <v>2020</v>
      </c>
      <c r="K38" s="138">
        <f t="shared" ref="K38" si="20">J38/I38</f>
        <v>121.68674698795179</v>
      </c>
      <c r="L38" s="136">
        <f t="shared" ref="L38:M38" si="21">AVERAGE(L22:L37)</f>
        <v>16.600000000000001</v>
      </c>
      <c r="M38" s="137">
        <f t="shared" si="21"/>
        <v>1819.0508956649653</v>
      </c>
      <c r="N38" s="138">
        <f t="shared" ref="N38:N44" si="22">M38/L38</f>
        <v>109.58137925692562</v>
      </c>
      <c r="O38" s="139">
        <f t="shared" ref="O38:O44" si="23">L38-I38</f>
        <v>0</v>
      </c>
      <c r="P38" s="140">
        <f t="shared" ref="P38:P44" si="24">N38-K38</f>
        <v>-12.105367731026178</v>
      </c>
      <c r="Q38" s="141">
        <f t="shared" ref="Q38:Q44" si="25">N38/K38</f>
        <v>0.90052024537869579</v>
      </c>
      <c r="R38" s="324"/>
      <c r="S38" s="142">
        <v>0.25</v>
      </c>
      <c r="T38" s="143">
        <v>0.56728009259259249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5</v>
      </c>
      <c r="AD38" s="180">
        <f>SUM(AD22:AD37)</f>
        <v>0</v>
      </c>
      <c r="AE38" s="168">
        <f t="shared" ref="AE38:AE44" si="26">M38-J38</f>
        <v>-200.94910433503469</v>
      </c>
      <c r="AF38" s="141">
        <f t="shared" ref="AF38:AF44" si="27">M38/J38</f>
        <v>0.90052024537869568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3345</v>
      </c>
      <c r="G39" s="148">
        <f t="shared" ref="G39:G44" si="28">E39*F39</f>
        <v>65896.5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4" si="29">F39/V39*60</f>
        <v>1080.8877035037926</v>
      </c>
      <c r="N39" s="152">
        <f t="shared" si="22"/>
        <v>83.145207961830209</v>
      </c>
      <c r="O39" s="154">
        <f t="shared" si="23"/>
        <v>0</v>
      </c>
      <c r="P39" s="155">
        <f t="shared" si="24"/>
        <v>-9.1624843458620973</v>
      </c>
      <c r="Q39" s="156">
        <f t="shared" si="25"/>
        <v>0.90073975291982733</v>
      </c>
      <c r="R39" s="322">
        <f>Q55</f>
        <v>0.8956280649875894</v>
      </c>
      <c r="S39" s="157">
        <v>0.16666666666666666</v>
      </c>
      <c r="T39" s="158">
        <v>0.29560185185185184</v>
      </c>
      <c r="U39" s="159"/>
      <c r="V39" s="160">
        <v>185.6807135000364</v>
      </c>
      <c r="W39" s="158"/>
      <c r="X39" s="169"/>
      <c r="Y39" s="12"/>
      <c r="Z39" s="198"/>
      <c r="AA39" s="325"/>
      <c r="AB39" s="326"/>
      <c r="AC39" s="12">
        <v>3</v>
      </c>
      <c r="AD39" s="198"/>
      <c r="AE39" s="115">
        <f t="shared" si="26"/>
        <v>-119.11229649620736</v>
      </c>
      <c r="AF39" s="156">
        <f t="shared" si="27"/>
        <v>0.90073975291982722</v>
      </c>
      <c r="AG39" s="327">
        <f>AF55</f>
        <v>0.89562806498758951</v>
      </c>
    </row>
    <row r="40" spans="1:33" ht="15.75" customHeight="1">
      <c r="A40" s="318"/>
      <c r="B40" s="163" t="s">
        <v>189</v>
      </c>
      <c r="C40" s="330" t="s">
        <v>205</v>
      </c>
      <c r="D40" s="331"/>
      <c r="E40" s="101">
        <v>53.76</v>
      </c>
      <c r="F40" s="102">
        <v>1976</v>
      </c>
      <c r="G40" s="103">
        <f t="shared" si="28"/>
        <v>106229.75999999999</v>
      </c>
      <c r="H40" s="26"/>
      <c r="I40" s="104">
        <v>20</v>
      </c>
      <c r="J40" s="105">
        <v>2000</v>
      </c>
      <c r="K40" s="106">
        <f t="shared" si="8"/>
        <v>100</v>
      </c>
      <c r="L40" s="107">
        <v>20</v>
      </c>
      <c r="M40" s="105">
        <f t="shared" si="29"/>
        <v>1786.6669812825851</v>
      </c>
      <c r="N40" s="106">
        <f t="shared" si="22"/>
        <v>89.333349064129251</v>
      </c>
      <c r="O40" s="108">
        <f t="shared" si="23"/>
        <v>0</v>
      </c>
      <c r="P40" s="109">
        <f t="shared" si="24"/>
        <v>-10.666650935870749</v>
      </c>
      <c r="Q40" s="110">
        <f t="shared" si="25"/>
        <v>0.89333349064129253</v>
      </c>
      <c r="R40" s="323"/>
      <c r="S40" s="47">
        <v>0.29861111111111105</v>
      </c>
      <c r="T40" s="48">
        <v>0.34468749999999992</v>
      </c>
      <c r="U40" s="111">
        <v>5</v>
      </c>
      <c r="V40" s="112">
        <v>66.358197270142625</v>
      </c>
      <c r="W40" s="113"/>
      <c r="X40" s="116"/>
      <c r="Y40" s="12"/>
      <c r="Z40" s="198"/>
      <c r="AA40" s="332"/>
      <c r="AB40" s="333"/>
      <c r="AC40" s="12">
        <v>1</v>
      </c>
      <c r="AD40" s="198"/>
      <c r="AE40" s="117">
        <f t="shared" si="26"/>
        <v>-213.33301871741492</v>
      </c>
      <c r="AF40" s="110">
        <f t="shared" si="27"/>
        <v>0.89333349064129253</v>
      </c>
      <c r="AG40" s="328"/>
    </row>
    <row r="41" spans="1:33" ht="15.75" customHeight="1">
      <c r="A41" s="318"/>
      <c r="B41" s="163" t="s">
        <v>189</v>
      </c>
      <c r="C41" s="330" t="s">
        <v>206</v>
      </c>
      <c r="D41" s="331"/>
      <c r="E41" s="101">
        <v>71.55</v>
      </c>
      <c r="F41" s="102">
        <v>1472</v>
      </c>
      <c r="G41" s="103">
        <f t="shared" si="28"/>
        <v>105321.59999999999</v>
      </c>
      <c r="H41" s="26"/>
      <c r="I41" s="104">
        <v>22</v>
      </c>
      <c r="J41" s="105">
        <v>2000</v>
      </c>
      <c r="K41" s="106">
        <f t="shared" si="8"/>
        <v>90.909090909090907</v>
      </c>
      <c r="L41" s="107">
        <v>22</v>
      </c>
      <c r="M41" s="105">
        <f t="shared" si="29"/>
        <v>1788.325455498576</v>
      </c>
      <c r="N41" s="106">
        <f t="shared" si="22"/>
        <v>81.287520704480727</v>
      </c>
      <c r="O41" s="108">
        <f t="shared" si="23"/>
        <v>0</v>
      </c>
      <c r="P41" s="109">
        <f t="shared" si="24"/>
        <v>-9.6215702046101796</v>
      </c>
      <c r="Q41" s="110">
        <f t="shared" si="25"/>
        <v>0.89416272774928807</v>
      </c>
      <c r="R41" s="323"/>
      <c r="S41" s="47">
        <v>0.34861111111111104</v>
      </c>
      <c r="T41" s="48">
        <v>0.38290509259259253</v>
      </c>
      <c r="U41" s="111">
        <v>5.6500000000000039</v>
      </c>
      <c r="V41" s="112">
        <v>49.38698363233712</v>
      </c>
      <c r="W41" s="113"/>
      <c r="X41" s="116"/>
      <c r="Y41" s="12"/>
      <c r="Z41" s="198"/>
      <c r="AA41" s="332"/>
      <c r="AB41" s="333"/>
      <c r="AC41" s="12">
        <v>1</v>
      </c>
      <c r="AD41" s="198"/>
      <c r="AE41" s="117">
        <f t="shared" si="26"/>
        <v>-211.67454450142395</v>
      </c>
      <c r="AF41" s="110">
        <f t="shared" si="27"/>
        <v>0.89416272774928807</v>
      </c>
      <c r="AG41" s="328"/>
    </row>
    <row r="42" spans="1:33" ht="15.75" customHeight="1">
      <c r="A42" s="318"/>
      <c r="B42" s="163" t="s">
        <v>189</v>
      </c>
      <c r="C42" s="330" t="s">
        <v>207</v>
      </c>
      <c r="D42" s="331"/>
      <c r="E42" s="101">
        <v>58.67</v>
      </c>
      <c r="F42" s="102">
        <v>2028</v>
      </c>
      <c r="G42" s="103">
        <f t="shared" si="28"/>
        <v>118982.76000000001</v>
      </c>
      <c r="H42" s="26"/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29"/>
        <v>1787.1270052556079</v>
      </c>
      <c r="N42" s="106">
        <f t="shared" si="22"/>
        <v>77.701174141548165</v>
      </c>
      <c r="O42" s="108">
        <f t="shared" si="23"/>
        <v>0</v>
      </c>
      <c r="P42" s="109">
        <f t="shared" si="24"/>
        <v>-9.2553475975822721</v>
      </c>
      <c r="Q42" s="110">
        <f t="shared" si="25"/>
        <v>0.89356350262780382</v>
      </c>
      <c r="R42" s="323"/>
      <c r="S42" s="47">
        <v>0.38611111111111102</v>
      </c>
      <c r="T42" s="48">
        <v>0.4333912037037036</v>
      </c>
      <c r="U42" s="111">
        <v>4.6166666666666156</v>
      </c>
      <c r="V42" s="112">
        <v>68.086934863701217</v>
      </c>
      <c r="W42" s="113">
        <v>0.4333912037037036</v>
      </c>
      <c r="X42" s="116">
        <v>0.47152777777777766</v>
      </c>
      <c r="Y42" s="12"/>
      <c r="Z42" s="198"/>
      <c r="AA42" s="332"/>
      <c r="AB42" s="333"/>
      <c r="AC42" s="12">
        <v>1</v>
      </c>
      <c r="AD42" s="198"/>
      <c r="AE42" s="117">
        <f t="shared" si="26"/>
        <v>-212.87299474439214</v>
      </c>
      <c r="AF42" s="110">
        <f t="shared" si="27"/>
        <v>0.89356350262780393</v>
      </c>
      <c r="AG42" s="328"/>
    </row>
    <row r="43" spans="1:33" ht="15.75" customHeight="1">
      <c r="A43" s="318"/>
      <c r="B43" s="163" t="s">
        <v>189</v>
      </c>
      <c r="C43" s="330" t="s">
        <v>208</v>
      </c>
      <c r="D43" s="331"/>
      <c r="E43" s="101">
        <v>59.54</v>
      </c>
      <c r="F43" s="102">
        <v>1762</v>
      </c>
      <c r="G43" s="103">
        <f t="shared" si="28"/>
        <v>104909.48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29"/>
        <v>1795.8815964524695</v>
      </c>
      <c r="N43" s="106">
        <f t="shared" si="22"/>
        <v>78.081808541411718</v>
      </c>
      <c r="O43" s="108">
        <f t="shared" si="23"/>
        <v>0</v>
      </c>
      <c r="P43" s="109">
        <f t="shared" si="24"/>
        <v>-8.8747131977187195</v>
      </c>
      <c r="Q43" s="110">
        <f t="shared" si="25"/>
        <v>0.89794079822623474</v>
      </c>
      <c r="R43" s="323"/>
      <c r="S43" s="47">
        <v>0.47152777777777766</v>
      </c>
      <c r="T43" s="48">
        <v>0.51240740740740731</v>
      </c>
      <c r="U43" s="111">
        <v>54.916666666666643</v>
      </c>
      <c r="V43" s="112">
        <v>58.868023487091861</v>
      </c>
      <c r="W43" s="113"/>
      <c r="X43" s="116"/>
      <c r="Y43" s="12"/>
      <c r="Z43" s="198"/>
      <c r="AA43" s="332"/>
      <c r="AB43" s="333"/>
      <c r="AC43" s="12">
        <v>1</v>
      </c>
      <c r="AD43" s="198"/>
      <c r="AE43" s="117">
        <f t="shared" si="26"/>
        <v>-204.11840354753053</v>
      </c>
      <c r="AF43" s="110">
        <f t="shared" si="27"/>
        <v>0.89794079822623474</v>
      </c>
      <c r="AG43" s="328"/>
    </row>
    <row r="44" spans="1:33" ht="15.75" customHeight="1">
      <c r="A44" s="318"/>
      <c r="B44" s="163" t="s">
        <v>189</v>
      </c>
      <c r="C44" s="330" t="s">
        <v>209</v>
      </c>
      <c r="D44" s="331"/>
      <c r="E44" s="101">
        <v>61.09</v>
      </c>
      <c r="F44" s="102">
        <v>1878</v>
      </c>
      <c r="G44" s="121">
        <f t="shared" si="28"/>
        <v>114727.02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29"/>
        <v>1792.1455858679724</v>
      </c>
      <c r="N44" s="106">
        <f t="shared" si="22"/>
        <v>89.607279293398619</v>
      </c>
      <c r="O44" s="108">
        <f t="shared" si="23"/>
        <v>0</v>
      </c>
      <c r="P44" s="109">
        <f t="shared" si="24"/>
        <v>-10.392720706601381</v>
      </c>
      <c r="Q44" s="110">
        <f t="shared" si="25"/>
        <v>0.89607279293398623</v>
      </c>
      <c r="R44" s="323"/>
      <c r="S44" s="47">
        <v>0.51527777777777761</v>
      </c>
      <c r="T44" s="120">
        <v>0.55893518518518504</v>
      </c>
      <c r="U44" s="111">
        <v>5</v>
      </c>
      <c r="V44" s="112">
        <v>62.874356240108028</v>
      </c>
      <c r="W44" s="113"/>
      <c r="X44" s="116"/>
      <c r="Y44" s="12"/>
      <c r="Z44" s="198"/>
      <c r="AA44" s="332"/>
      <c r="AB44" s="333"/>
      <c r="AC44" s="12">
        <v>1</v>
      </c>
      <c r="AD44" s="198"/>
      <c r="AE44" s="117">
        <f t="shared" si="26"/>
        <v>-207.85441413202761</v>
      </c>
      <c r="AF44" s="110">
        <f t="shared" si="27"/>
        <v>0.89607279293398623</v>
      </c>
      <c r="AG44" s="328"/>
    </row>
    <row r="45" spans="1:33" ht="15.75" customHeight="1">
      <c r="A45" s="318"/>
      <c r="B45" s="163"/>
      <c r="C45" s="330"/>
      <c r="D45" s="33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3"/>
      <c r="S45" s="119"/>
      <c r="T45" s="120"/>
      <c r="U45" s="111"/>
      <c r="V45" s="112"/>
      <c r="W45" s="120"/>
      <c r="X45" s="189"/>
      <c r="Y45" s="12"/>
      <c r="Z45" s="198"/>
      <c r="AA45" s="332"/>
      <c r="AB45" s="333"/>
      <c r="AC45" s="12"/>
      <c r="AD45" s="198"/>
      <c r="AE45" s="117"/>
      <c r="AF45" s="110"/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30">AVERAGE(I39:I54)</f>
        <v>20.166666666666668</v>
      </c>
      <c r="J55" s="137">
        <f t="shared" si="30"/>
        <v>1866.6666666666667</v>
      </c>
      <c r="K55" s="138">
        <f t="shared" ref="K55" si="31">J55/I55</f>
        <v>92.561983471074385</v>
      </c>
      <c r="L55" s="136">
        <f t="shared" ref="L55:M55" si="32">AVERAGE(L39:L54)</f>
        <v>20.166666666666668</v>
      </c>
      <c r="M55" s="137">
        <f t="shared" si="32"/>
        <v>1671.8390546435005</v>
      </c>
      <c r="N55" s="138">
        <f t="shared" ref="N55:N63" si="33">M55/L55</f>
        <v>82.90111014761159</v>
      </c>
      <c r="O55" s="139">
        <f t="shared" ref="O55:O63" si="34">L55-I55</f>
        <v>0</v>
      </c>
      <c r="P55" s="140">
        <f t="shared" ref="P55:P63" si="35">N55-K55</f>
        <v>-9.6608733234627948</v>
      </c>
      <c r="Q55" s="141">
        <f t="shared" ref="Q55:Q63" si="36">N55/K55</f>
        <v>0.8956280649875894</v>
      </c>
      <c r="R55" s="324"/>
      <c r="S55" s="142">
        <v>0.16666666666666666</v>
      </c>
      <c r="T55" s="143">
        <v>0.55893518518518504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8</v>
      </c>
      <c r="AD55" s="191">
        <f>SUM(AD39:AD54)</f>
        <v>0</v>
      </c>
      <c r="AE55" s="168">
        <f t="shared" ref="AE55:AE63" si="37">M55-J55</f>
        <v>-194.82761202316624</v>
      </c>
      <c r="AF55" s="141">
        <f t="shared" ref="AF55:AF63" si="38">M55/J55</f>
        <v>0.89562806498758951</v>
      </c>
      <c r="AG55" s="329"/>
    </row>
    <row r="56" spans="1:33" ht="15.75" customHeight="1">
      <c r="A56" s="384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1732</v>
      </c>
      <c r="G56" s="148">
        <f t="shared" ref="G56:G63" si="39">E56*F56</f>
        <v>49985.52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3" si="40">F56/V56*60</f>
        <v>3187.8779423240094</v>
      </c>
      <c r="N56" s="152">
        <f t="shared" si="33"/>
        <v>167.7830495960005</v>
      </c>
      <c r="O56" s="154">
        <f t="shared" si="34"/>
        <v>0</v>
      </c>
      <c r="P56" s="155">
        <f t="shared" si="35"/>
        <v>-21.690634614525834</v>
      </c>
      <c r="Q56" s="156">
        <f t="shared" si="36"/>
        <v>0.8855216506455581</v>
      </c>
      <c r="R56" s="322">
        <f>Q72</f>
        <v>0.8952737065166736</v>
      </c>
      <c r="S56" s="157">
        <v>0.16666666666666666</v>
      </c>
      <c r="T56" s="158">
        <v>0.18929398148148147</v>
      </c>
      <c r="U56" s="159"/>
      <c r="V56" s="160">
        <v>32.598487733893855</v>
      </c>
      <c r="W56" s="158"/>
      <c r="X56" s="169"/>
      <c r="Y56" s="12"/>
      <c r="Z56" s="198"/>
      <c r="AA56" s="325"/>
      <c r="AB56" s="326"/>
      <c r="AC56" s="12">
        <v>1</v>
      </c>
      <c r="AD56" s="198"/>
      <c r="AE56" s="115">
        <f t="shared" si="37"/>
        <v>-412.12205767599062</v>
      </c>
      <c r="AF56" s="156">
        <f t="shared" si="38"/>
        <v>0.88552165064555821</v>
      </c>
      <c r="AG56" s="327">
        <f>AF72</f>
        <v>0.89527370651667348</v>
      </c>
    </row>
    <row r="57" spans="1:33" ht="15.75" customHeight="1">
      <c r="A57" s="385"/>
      <c r="B57" s="100" t="s">
        <v>211</v>
      </c>
      <c r="C57" s="371" t="s">
        <v>213</v>
      </c>
      <c r="D57" s="371"/>
      <c r="E57" s="101">
        <v>31.11</v>
      </c>
      <c r="F57" s="102">
        <v>2604</v>
      </c>
      <c r="G57" s="103">
        <f t="shared" si="39"/>
        <v>81010.44</v>
      </c>
      <c r="H57" s="26"/>
      <c r="I57" s="104">
        <v>19</v>
      </c>
      <c r="J57" s="105">
        <v>3600</v>
      </c>
      <c r="K57" s="106">
        <f t="shared" ref="K57:K91" si="41">J57/I57</f>
        <v>189.47368421052633</v>
      </c>
      <c r="L57" s="107">
        <v>19</v>
      </c>
      <c r="M57" s="105">
        <f t="shared" si="40"/>
        <v>3185.3158680766505</v>
      </c>
      <c r="N57" s="106">
        <f t="shared" si="33"/>
        <v>167.64820358298161</v>
      </c>
      <c r="O57" s="108">
        <f t="shared" si="34"/>
        <v>0</v>
      </c>
      <c r="P57" s="109">
        <f t="shared" si="35"/>
        <v>-21.825480627544721</v>
      </c>
      <c r="Q57" s="110">
        <f t="shared" si="36"/>
        <v>0.88480996335462514</v>
      </c>
      <c r="R57" s="323"/>
      <c r="S57" s="47">
        <v>0.19236111111111109</v>
      </c>
      <c r="T57" s="48">
        <v>0.22642361111111109</v>
      </c>
      <c r="U57" s="111">
        <v>5</v>
      </c>
      <c r="V57" s="112">
        <v>49.050080579399634</v>
      </c>
      <c r="W57" s="113"/>
      <c r="X57" s="116"/>
      <c r="Y57" s="12"/>
      <c r="Z57" s="198"/>
      <c r="AA57" s="332"/>
      <c r="AB57" s="333"/>
      <c r="AC57" s="12">
        <v>1</v>
      </c>
      <c r="AD57" s="198"/>
      <c r="AE57" s="117">
        <f t="shared" si="37"/>
        <v>-414.68413192334947</v>
      </c>
      <c r="AF57" s="110">
        <f t="shared" si="38"/>
        <v>0.88480996335462514</v>
      </c>
      <c r="AG57" s="328"/>
    </row>
    <row r="58" spans="1:33" ht="15.75" customHeight="1">
      <c r="A58" s="385"/>
      <c r="B58" s="100" t="s">
        <v>211</v>
      </c>
      <c r="C58" s="371" t="s">
        <v>214</v>
      </c>
      <c r="D58" s="371"/>
      <c r="E58" s="101">
        <v>38.99</v>
      </c>
      <c r="F58" s="102">
        <v>1267</v>
      </c>
      <c r="G58" s="103">
        <f t="shared" si="39"/>
        <v>49400.33</v>
      </c>
      <c r="H58" s="26"/>
      <c r="I58" s="104">
        <v>19</v>
      </c>
      <c r="J58" s="105">
        <v>3600</v>
      </c>
      <c r="K58" s="106">
        <f t="shared" si="41"/>
        <v>189.47368421052633</v>
      </c>
      <c r="L58" s="107">
        <v>19</v>
      </c>
      <c r="M58" s="105">
        <f t="shared" si="40"/>
        <v>3187.2244953908094</v>
      </c>
      <c r="N58" s="106">
        <f t="shared" si="33"/>
        <v>167.74865765214787</v>
      </c>
      <c r="O58" s="108">
        <f t="shared" si="34"/>
        <v>0</v>
      </c>
      <c r="P58" s="109">
        <f t="shared" si="35"/>
        <v>-21.72502655837846</v>
      </c>
      <c r="Q58" s="110">
        <f t="shared" si="36"/>
        <v>0.88534013760855812</v>
      </c>
      <c r="R58" s="323"/>
      <c r="S58" s="47">
        <v>0.22986111111111107</v>
      </c>
      <c r="T58" s="48">
        <v>0.24642361111111108</v>
      </c>
      <c r="U58" s="111">
        <v>4.9499999999999744</v>
      </c>
      <c r="V58" s="112">
        <v>23.851473314771514</v>
      </c>
      <c r="W58" s="113"/>
      <c r="X58" s="116"/>
      <c r="Y58" s="12"/>
      <c r="Z58" s="198"/>
      <c r="AA58" s="332"/>
      <c r="AB58" s="333"/>
      <c r="AC58" s="12">
        <v>1</v>
      </c>
      <c r="AD58" s="198"/>
      <c r="AE58" s="117">
        <f t="shared" si="37"/>
        <v>-412.77550460919065</v>
      </c>
      <c r="AF58" s="110">
        <f t="shared" si="38"/>
        <v>0.88534013760855812</v>
      </c>
      <c r="AG58" s="328"/>
    </row>
    <row r="59" spans="1:33" ht="15.75" customHeight="1">
      <c r="A59" s="385"/>
      <c r="B59" s="100" t="s">
        <v>211</v>
      </c>
      <c r="C59" s="371" t="s">
        <v>215</v>
      </c>
      <c r="D59" s="371"/>
      <c r="E59" s="101">
        <v>35.89</v>
      </c>
      <c r="F59" s="102">
        <v>4120</v>
      </c>
      <c r="G59" s="103">
        <f t="shared" si="39"/>
        <v>147866.79999999999</v>
      </c>
      <c r="H59" s="26"/>
      <c r="I59" s="104">
        <v>19</v>
      </c>
      <c r="J59" s="105">
        <v>3600</v>
      </c>
      <c r="K59" s="106">
        <f t="shared" si="41"/>
        <v>189.47368421052633</v>
      </c>
      <c r="L59" s="107">
        <v>19</v>
      </c>
      <c r="M59" s="105">
        <f t="shared" si="40"/>
        <v>3188.4062249452741</v>
      </c>
      <c r="N59" s="106">
        <f t="shared" si="33"/>
        <v>167.81085394448812</v>
      </c>
      <c r="O59" s="108">
        <f t="shared" si="34"/>
        <v>0</v>
      </c>
      <c r="P59" s="109">
        <f t="shared" si="35"/>
        <v>-21.662830266038213</v>
      </c>
      <c r="Q59" s="110">
        <f t="shared" si="36"/>
        <v>0.88566839581813162</v>
      </c>
      <c r="R59" s="323"/>
      <c r="S59" s="47">
        <v>0.2493055555555555</v>
      </c>
      <c r="T59" s="48">
        <v>0.30313657407407402</v>
      </c>
      <c r="U59" s="111">
        <v>5</v>
      </c>
      <c r="V59" s="112">
        <v>77.530898687240821</v>
      </c>
      <c r="W59" s="113"/>
      <c r="X59" s="116"/>
      <c r="Y59" s="12"/>
      <c r="Z59" s="198"/>
      <c r="AA59" s="332"/>
      <c r="AB59" s="333"/>
      <c r="AC59" s="12">
        <v>2</v>
      </c>
      <c r="AD59" s="198"/>
      <c r="AE59" s="199">
        <f t="shared" si="37"/>
        <v>-411.59377505472594</v>
      </c>
      <c r="AF59" s="200">
        <f t="shared" si="38"/>
        <v>0.88566839581813173</v>
      </c>
      <c r="AG59" s="328"/>
    </row>
    <row r="60" spans="1:33" ht="15.75" customHeight="1">
      <c r="A60" s="385"/>
      <c r="B60" s="100" t="s">
        <v>211</v>
      </c>
      <c r="C60" s="371" t="s">
        <v>216</v>
      </c>
      <c r="D60" s="371"/>
      <c r="E60" s="101">
        <v>43.96</v>
      </c>
      <c r="F60" s="105">
        <v>1946</v>
      </c>
      <c r="G60" s="103">
        <f t="shared" si="39"/>
        <v>85546.16</v>
      </c>
      <c r="H60" s="13"/>
      <c r="I60" s="104">
        <v>24</v>
      </c>
      <c r="J60" s="105">
        <v>3600</v>
      </c>
      <c r="K60" s="106">
        <f t="shared" si="41"/>
        <v>150</v>
      </c>
      <c r="L60" s="107">
        <v>24</v>
      </c>
      <c r="M60" s="105">
        <f t="shared" si="40"/>
        <v>3259.1531485149408</v>
      </c>
      <c r="N60" s="106">
        <f t="shared" si="33"/>
        <v>135.79804785478919</v>
      </c>
      <c r="O60" s="108">
        <f t="shared" si="34"/>
        <v>0</v>
      </c>
      <c r="P60" s="109">
        <f t="shared" si="35"/>
        <v>-14.201952145210811</v>
      </c>
      <c r="Q60" s="110">
        <f t="shared" si="36"/>
        <v>0.90532031903192789</v>
      </c>
      <c r="R60" s="323"/>
      <c r="S60" s="47">
        <v>0.30624999999999991</v>
      </c>
      <c r="T60" s="48">
        <v>0.33112268518518512</v>
      </c>
      <c r="U60" s="111">
        <v>5</v>
      </c>
      <c r="V60" s="112">
        <v>35.825257261446161</v>
      </c>
      <c r="W60" s="113"/>
      <c r="X60" s="116"/>
      <c r="Y60" s="12"/>
      <c r="Z60" s="198"/>
      <c r="AA60" s="332"/>
      <c r="AB60" s="333"/>
      <c r="AC60" s="12">
        <v>1</v>
      </c>
      <c r="AD60" s="198"/>
      <c r="AE60" s="199">
        <f t="shared" si="37"/>
        <v>-340.84685148505923</v>
      </c>
      <c r="AF60" s="200">
        <f t="shared" si="38"/>
        <v>0.905320319031928</v>
      </c>
      <c r="AG60" s="328"/>
    </row>
    <row r="61" spans="1:33" ht="15.75" customHeight="1">
      <c r="A61" s="385"/>
      <c r="B61" s="100" t="s">
        <v>211</v>
      </c>
      <c r="C61" s="371" t="s">
        <v>217</v>
      </c>
      <c r="D61" s="371"/>
      <c r="E61" s="101">
        <v>46.93</v>
      </c>
      <c r="F61" s="105">
        <v>1537</v>
      </c>
      <c r="G61" s="121">
        <f t="shared" si="39"/>
        <v>72131.41</v>
      </c>
      <c r="H61" s="122"/>
      <c r="I61" s="104">
        <v>24</v>
      </c>
      <c r="J61" s="105">
        <v>3600</v>
      </c>
      <c r="K61" s="106">
        <f t="shared" si="41"/>
        <v>150</v>
      </c>
      <c r="L61" s="107">
        <v>24</v>
      </c>
      <c r="M61" s="105">
        <f t="shared" si="40"/>
        <v>3260.0125959878133</v>
      </c>
      <c r="N61" s="106">
        <f t="shared" si="33"/>
        <v>135.83385816615888</v>
      </c>
      <c r="O61" s="108">
        <f t="shared" si="34"/>
        <v>0</v>
      </c>
      <c r="P61" s="109">
        <f t="shared" si="35"/>
        <v>-14.166141833841124</v>
      </c>
      <c r="Q61" s="110">
        <f t="shared" si="36"/>
        <v>0.90555905444105922</v>
      </c>
      <c r="R61" s="323"/>
      <c r="S61" s="47">
        <v>0.3340277777777777</v>
      </c>
      <c r="T61" s="120">
        <v>0.3536689814814814</v>
      </c>
      <c r="U61" s="111">
        <v>5</v>
      </c>
      <c r="V61" s="112">
        <v>28.288234258204305</v>
      </c>
      <c r="W61" s="113"/>
      <c r="X61" s="116"/>
      <c r="Y61" s="12"/>
      <c r="Z61" s="198"/>
      <c r="AA61" s="332"/>
      <c r="AB61" s="333"/>
      <c r="AC61" s="12">
        <v>1</v>
      </c>
      <c r="AD61" s="198"/>
      <c r="AE61" s="199">
        <f t="shared" si="37"/>
        <v>-339.98740401218674</v>
      </c>
      <c r="AF61" s="200">
        <f t="shared" si="38"/>
        <v>0.90555905444105922</v>
      </c>
      <c r="AG61" s="328"/>
    </row>
    <row r="62" spans="1:33" ht="15.75" customHeight="1">
      <c r="A62" s="385"/>
      <c r="B62" s="100" t="s">
        <v>211</v>
      </c>
      <c r="C62" s="371" t="s">
        <v>218</v>
      </c>
      <c r="D62" s="371"/>
      <c r="E62" s="101">
        <v>38.479999999999997</v>
      </c>
      <c r="F62" s="105">
        <v>3774</v>
      </c>
      <c r="G62" s="121">
        <f t="shared" si="39"/>
        <v>145223.51999999999</v>
      </c>
      <c r="H62" s="62"/>
      <c r="I62" s="104">
        <v>20</v>
      </c>
      <c r="J62" s="105">
        <v>3600</v>
      </c>
      <c r="K62" s="106">
        <f t="shared" si="41"/>
        <v>180</v>
      </c>
      <c r="L62" s="107">
        <v>20</v>
      </c>
      <c r="M62" s="105">
        <f t="shared" si="40"/>
        <v>3259.4765221447597</v>
      </c>
      <c r="N62" s="106">
        <f t="shared" si="33"/>
        <v>162.97382610723798</v>
      </c>
      <c r="O62" s="123">
        <f t="shared" si="34"/>
        <v>0</v>
      </c>
      <c r="P62" s="124">
        <f t="shared" si="35"/>
        <v>-17.026173892762017</v>
      </c>
      <c r="Q62" s="125">
        <f t="shared" si="36"/>
        <v>0.905410145040211</v>
      </c>
      <c r="R62" s="323"/>
      <c r="S62" s="47">
        <v>0.35694444444444434</v>
      </c>
      <c r="T62" s="120">
        <v>0.40518518518518509</v>
      </c>
      <c r="U62" s="111">
        <v>4.7166666666666313</v>
      </c>
      <c r="V62" s="112">
        <v>69.471278121371711</v>
      </c>
      <c r="W62" s="113"/>
      <c r="X62" s="116"/>
      <c r="Y62" s="12"/>
      <c r="Z62" s="198"/>
      <c r="AA62" s="332"/>
      <c r="AB62" s="333"/>
      <c r="AC62" s="12">
        <v>2</v>
      </c>
      <c r="AD62" s="198"/>
      <c r="AE62" s="199">
        <f t="shared" si="37"/>
        <v>-340.52347785524034</v>
      </c>
      <c r="AF62" s="200">
        <f t="shared" si="38"/>
        <v>0.905410145040211</v>
      </c>
      <c r="AG62" s="328"/>
    </row>
    <row r="63" spans="1:33" ht="15.75" customHeight="1">
      <c r="A63" s="385"/>
      <c r="B63" s="100" t="s">
        <v>211</v>
      </c>
      <c r="C63" s="371" t="s">
        <v>219</v>
      </c>
      <c r="D63" s="371"/>
      <c r="E63" s="101">
        <v>37.799999999999997</v>
      </c>
      <c r="F63" s="105">
        <v>5268</v>
      </c>
      <c r="G63" s="121">
        <f t="shared" si="39"/>
        <v>199130.4</v>
      </c>
      <c r="H63" s="62"/>
      <c r="I63" s="104">
        <v>21</v>
      </c>
      <c r="J63" s="105">
        <v>3600</v>
      </c>
      <c r="K63" s="106">
        <f t="shared" si="41"/>
        <v>171.42857142857142</v>
      </c>
      <c r="L63" s="107">
        <v>21</v>
      </c>
      <c r="M63" s="105">
        <f t="shared" si="40"/>
        <v>3256.4159502959369</v>
      </c>
      <c r="N63" s="106">
        <f t="shared" si="33"/>
        <v>155.06742620456842</v>
      </c>
      <c r="O63" s="123">
        <f t="shared" si="34"/>
        <v>0</v>
      </c>
      <c r="P63" s="124">
        <f t="shared" si="35"/>
        <v>-16.361145224002996</v>
      </c>
      <c r="Q63" s="125">
        <f t="shared" si="36"/>
        <v>0.9045599861933159</v>
      </c>
      <c r="R63" s="323"/>
      <c r="S63" s="47">
        <v>0.40833333333333321</v>
      </c>
      <c r="T63" s="120">
        <v>0.47572916666666654</v>
      </c>
      <c r="U63" s="111">
        <v>4.5333333333332959</v>
      </c>
      <c r="V63" s="112">
        <v>97.063767290316605</v>
      </c>
      <c r="W63" s="113"/>
      <c r="X63" s="116"/>
      <c r="Y63" s="12"/>
      <c r="Z63" s="198"/>
      <c r="AA63" s="332"/>
      <c r="AB63" s="333"/>
      <c r="AC63" s="12">
        <v>2</v>
      </c>
      <c r="AD63" s="198"/>
      <c r="AE63" s="199">
        <f t="shared" si="37"/>
        <v>-343.58404970406309</v>
      </c>
      <c r="AF63" s="200">
        <f t="shared" si="38"/>
        <v>0.90455998619331579</v>
      </c>
      <c r="AG63" s="328"/>
    </row>
    <row r="64" spans="1:33" ht="15.75" customHeight="1">
      <c r="A64" s="385"/>
      <c r="B64" s="100"/>
      <c r="C64" s="371"/>
      <c r="D64" s="371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13"/>
      <c r="X64" s="116"/>
      <c r="Y64" s="12"/>
      <c r="Z64" s="198"/>
      <c r="AA64" s="332"/>
      <c r="AB64" s="333"/>
      <c r="AC64" s="12"/>
      <c r="AD64" s="198"/>
      <c r="AE64" s="199"/>
      <c r="AF64" s="200"/>
      <c r="AG64" s="328"/>
    </row>
    <row r="65" spans="1:33" ht="15.75" customHeight="1">
      <c r="A65" s="385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85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85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85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85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85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85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86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42">AVERAGE(I56:I71)</f>
        <v>20.625</v>
      </c>
      <c r="J72" s="137">
        <f t="shared" si="42"/>
        <v>3600</v>
      </c>
      <c r="K72" s="138">
        <f t="shared" ref="K72:K74" si="43">J72/I72</f>
        <v>174.54545454545453</v>
      </c>
      <c r="L72" s="136">
        <f t="shared" ref="L72:M72" si="44">AVERAGE(L56:L71)</f>
        <v>20.625</v>
      </c>
      <c r="M72" s="137">
        <f t="shared" si="44"/>
        <v>3222.9853434600245</v>
      </c>
      <c r="N72" s="138">
        <f>M72/L72</f>
        <v>156.26595604654665</v>
      </c>
      <c r="O72" s="139">
        <f>L72-I72</f>
        <v>0</v>
      </c>
      <c r="P72" s="140">
        <f>N72-K72</f>
        <v>-18.279498498907884</v>
      </c>
      <c r="Q72" s="141">
        <f>N72/K72</f>
        <v>0.8952737065166736</v>
      </c>
      <c r="R72" s="324"/>
      <c r="S72" s="142">
        <v>0.16666666666666666</v>
      </c>
      <c r="T72" s="143">
        <v>0.47572916666666654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11</v>
      </c>
      <c r="AD72" s="191">
        <f>SUM(AD56:AD71)</f>
        <v>0</v>
      </c>
      <c r="AE72" s="168">
        <f>M72-J72</f>
        <v>-377.01465653997548</v>
      </c>
      <c r="AF72" s="141">
        <f>M72/J72</f>
        <v>0.89527370651667348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220</v>
      </c>
      <c r="D73" s="331"/>
      <c r="E73" s="101">
        <v>27.05</v>
      </c>
      <c r="F73" s="102">
        <v>833</v>
      </c>
      <c r="G73" s="103">
        <f t="shared" ref="G73:G74" si="45">E73*F73</f>
        <v>22532.65</v>
      </c>
      <c r="H73" s="13"/>
      <c r="I73" s="104">
        <v>5</v>
      </c>
      <c r="J73" s="105">
        <v>3273</v>
      </c>
      <c r="K73" s="106">
        <f t="shared" si="43"/>
        <v>654.6</v>
      </c>
      <c r="L73" s="107">
        <v>5</v>
      </c>
      <c r="M73" s="105">
        <f>F73/V73*60</f>
        <v>2962.9510775921876</v>
      </c>
      <c r="N73" s="106">
        <f>M73/L73</f>
        <v>592.5902155184375</v>
      </c>
      <c r="O73" s="108">
        <f>L73-I73</f>
        <v>0</v>
      </c>
      <c r="P73" s="109">
        <f>N73-K73</f>
        <v>-62.009784481562519</v>
      </c>
      <c r="Q73" s="110">
        <f>N73/K73</f>
        <v>0.90527072337066528</v>
      </c>
      <c r="R73" s="322">
        <f>Q89</f>
        <v>0.9053947684252579</v>
      </c>
      <c r="S73" s="47">
        <v>0.35555555555555551</v>
      </c>
      <c r="T73" s="48">
        <v>0.36726851851851849</v>
      </c>
      <c r="U73" s="111">
        <v>5</v>
      </c>
      <c r="V73" s="112">
        <v>16.868317664095805</v>
      </c>
      <c r="W73" s="113"/>
      <c r="X73" s="116"/>
      <c r="Y73" s="12"/>
      <c r="Z73" s="198"/>
      <c r="AA73" s="325"/>
      <c r="AB73" s="326"/>
      <c r="AC73" s="12">
        <v>0</v>
      </c>
      <c r="AD73" s="198"/>
      <c r="AE73" s="115">
        <f>M73-J73</f>
        <v>-310.04892240781237</v>
      </c>
      <c r="AF73" s="156">
        <f>M73/J73</f>
        <v>0.90527072337066539</v>
      </c>
      <c r="AG73" s="327">
        <f>AF89</f>
        <v>0.9053947684252579</v>
      </c>
    </row>
    <row r="74" spans="1:33" ht="15.75" customHeight="1">
      <c r="A74" s="318"/>
      <c r="B74" s="100" t="s">
        <v>195</v>
      </c>
      <c r="C74" s="330" t="s">
        <v>221</v>
      </c>
      <c r="D74" s="331"/>
      <c r="E74" s="101">
        <v>27.05</v>
      </c>
      <c r="F74" s="102">
        <v>1309</v>
      </c>
      <c r="G74" s="121">
        <f t="shared" si="45"/>
        <v>35408.450000000004</v>
      </c>
      <c r="H74" s="122"/>
      <c r="I74" s="104">
        <v>5</v>
      </c>
      <c r="J74" s="105">
        <v>3273</v>
      </c>
      <c r="K74" s="106">
        <f t="shared" si="43"/>
        <v>654.6</v>
      </c>
      <c r="L74" s="107">
        <v>5</v>
      </c>
      <c r="M74" s="105">
        <f>F74/V74*60</f>
        <v>2963.7630765195509</v>
      </c>
      <c r="N74" s="106">
        <f>M74/L74</f>
        <v>592.75261530391015</v>
      </c>
      <c r="O74" s="108">
        <f>L74-I74</f>
        <v>0</v>
      </c>
      <c r="P74" s="109">
        <f>N74-K74</f>
        <v>-61.847384696089875</v>
      </c>
      <c r="Q74" s="110">
        <f>N74/K74</f>
        <v>0.90551881347985053</v>
      </c>
      <c r="R74" s="323"/>
      <c r="S74" s="47">
        <v>0.37013888888888885</v>
      </c>
      <c r="T74" s="120">
        <v>0.38854166666666662</v>
      </c>
      <c r="U74" s="111">
        <v>5</v>
      </c>
      <c r="V74" s="112">
        <v>26.500093959005735</v>
      </c>
      <c r="W74" s="113"/>
      <c r="X74" s="116"/>
      <c r="Y74" s="12"/>
      <c r="Z74" s="198"/>
      <c r="AA74" s="332"/>
      <c r="AB74" s="333"/>
      <c r="AC74" s="12">
        <v>0</v>
      </c>
      <c r="AD74" s="198"/>
      <c r="AE74" s="117">
        <f>M74-J74</f>
        <v>-309.23692348044915</v>
      </c>
      <c r="AF74" s="110">
        <f>M74/J74</f>
        <v>0.90551881347985053</v>
      </c>
      <c r="AG74" s="328"/>
    </row>
    <row r="75" spans="1:33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16"/>
      <c r="Y75" s="12"/>
      <c r="Z75" s="198"/>
      <c r="AA75" s="332"/>
      <c r="AB75" s="333"/>
      <c r="AC75" s="12"/>
      <c r="AD75" s="198"/>
      <c r="AE75" s="117"/>
      <c r="AF75" s="110"/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6">AVERAGE(I73:I88)</f>
        <v>5</v>
      </c>
      <c r="J89" s="137">
        <f t="shared" si="46"/>
        <v>3273</v>
      </c>
      <c r="K89" s="138">
        <f t="shared" ref="K89" si="47">J89/I89</f>
        <v>654.6</v>
      </c>
      <c r="L89" s="136">
        <f t="shared" ref="L89:M89" si="48">AVERAGE(L73:L88)</f>
        <v>5</v>
      </c>
      <c r="M89" s="137">
        <f t="shared" si="48"/>
        <v>2963.357077055869</v>
      </c>
      <c r="N89" s="138">
        <f>M89/L89</f>
        <v>592.67141541117383</v>
      </c>
      <c r="O89" s="139">
        <f>L89-I89</f>
        <v>0</v>
      </c>
      <c r="P89" s="140">
        <f>N89-K89</f>
        <v>-61.928584588826197</v>
      </c>
      <c r="Q89" s="141">
        <f>N89/K89</f>
        <v>0.9053947684252579</v>
      </c>
      <c r="R89" s="324"/>
      <c r="S89" s="142">
        <v>0.25</v>
      </c>
      <c r="T89" s="143">
        <v>0.38854166666666662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0</v>
      </c>
      <c r="AD89" s="191">
        <f>SUM(AD73:AD88)</f>
        <v>0</v>
      </c>
      <c r="AE89" s="168">
        <f>M89-J89</f>
        <v>-309.64292294413099</v>
      </c>
      <c r="AF89" s="141">
        <f>M89/J89</f>
        <v>0.9053947684252579</v>
      </c>
      <c r="AG89" s="329"/>
    </row>
    <row r="90" spans="1:33" ht="15.75" customHeight="1">
      <c r="A90" s="384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1825</v>
      </c>
      <c r="G90" s="148">
        <f t="shared" ref="G90:G91" si="49">E90*F90</f>
        <v>28305.75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2350.6171420572391</v>
      </c>
      <c r="N90" s="152">
        <f>M90/L90</f>
        <v>391.76952367620652</v>
      </c>
      <c r="O90" s="154">
        <f>L90-I90</f>
        <v>0</v>
      </c>
      <c r="P90" s="155">
        <f>N90-K90</f>
        <v>-41.563809657126797</v>
      </c>
      <c r="Q90" s="156">
        <f>N90/K90</f>
        <v>0.90408351617586125</v>
      </c>
      <c r="R90" s="322">
        <f>Q106</f>
        <v>0.90386995853125685</v>
      </c>
      <c r="S90" s="157">
        <v>0.25</v>
      </c>
      <c r="T90" s="158">
        <v>0.28234953703703702</v>
      </c>
      <c r="U90" s="159"/>
      <c r="V90" s="160">
        <v>46.583511215342618</v>
      </c>
      <c r="W90" s="158"/>
      <c r="X90" s="169"/>
      <c r="Y90" s="12"/>
      <c r="Z90" s="198"/>
      <c r="AA90" s="325"/>
      <c r="AB90" s="326"/>
      <c r="AC90" s="12">
        <v>0</v>
      </c>
      <c r="AD90" s="198"/>
      <c r="AE90" s="115">
        <f>M90-J90</f>
        <v>-249.38285794276089</v>
      </c>
      <c r="AF90" s="156">
        <f>M90/J90</f>
        <v>0.90408351617586125</v>
      </c>
      <c r="AG90" s="327">
        <f>AF106</f>
        <v>0.90386995853125673</v>
      </c>
    </row>
    <row r="91" spans="1:33" ht="15.75" customHeight="1">
      <c r="A91" s="385"/>
      <c r="B91" s="100" t="s">
        <v>195</v>
      </c>
      <c r="C91" s="330" t="s">
        <v>224</v>
      </c>
      <c r="D91" s="331"/>
      <c r="E91" s="101">
        <v>15.01</v>
      </c>
      <c r="F91" s="102">
        <v>1937</v>
      </c>
      <c r="G91" s="103">
        <f t="shared" si="49"/>
        <v>29074.37</v>
      </c>
      <c r="H91" s="26"/>
      <c r="I91" s="104">
        <v>6</v>
      </c>
      <c r="J91" s="105">
        <v>2600</v>
      </c>
      <c r="K91" s="106">
        <f t="shared" si="41"/>
        <v>433.33333333333331</v>
      </c>
      <c r="L91" s="107">
        <v>6</v>
      </c>
      <c r="M91" s="105">
        <f>F91/V91*60</f>
        <v>2349.5066423052958</v>
      </c>
      <c r="N91" s="106">
        <f>M91/L91</f>
        <v>391.58444038421595</v>
      </c>
      <c r="O91" s="108">
        <f>L91-I91</f>
        <v>0</v>
      </c>
      <c r="P91" s="109">
        <f>N91-K91</f>
        <v>-41.748892949117362</v>
      </c>
      <c r="Q91" s="110">
        <f>N91/K91</f>
        <v>0.90365640088665222</v>
      </c>
      <c r="R91" s="323"/>
      <c r="S91" s="47">
        <v>0.28541666666666665</v>
      </c>
      <c r="T91" s="48">
        <v>0.31975694444444441</v>
      </c>
      <c r="U91" s="111">
        <v>5</v>
      </c>
      <c r="V91" s="112">
        <v>49.465703951348232</v>
      </c>
      <c r="W91" s="113"/>
      <c r="X91" s="13"/>
      <c r="Y91" s="12"/>
      <c r="Z91" s="198"/>
      <c r="AA91" s="332"/>
      <c r="AB91" s="333"/>
      <c r="AC91" s="12">
        <v>0</v>
      </c>
      <c r="AD91" s="198"/>
      <c r="AE91" s="117">
        <f>M91-J91</f>
        <v>-250.49335769470417</v>
      </c>
      <c r="AF91" s="110">
        <f>M91/J91</f>
        <v>0.90365640088665222</v>
      </c>
      <c r="AG91" s="328"/>
    </row>
    <row r="92" spans="1:33" ht="15.75" customHeight="1">
      <c r="A92" s="385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85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85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85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85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85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85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85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85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85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85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85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85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85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86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50">AVERAGE(I90:I105)</f>
        <v>6</v>
      </c>
      <c r="J106" s="137">
        <f t="shared" si="50"/>
        <v>2600</v>
      </c>
      <c r="K106" s="138">
        <f t="shared" ref="K106" si="51">J106/I106</f>
        <v>433.33333333333331</v>
      </c>
      <c r="L106" s="136">
        <f t="shared" ref="L106:M106" si="52">AVERAGE(L90:L105)</f>
        <v>6</v>
      </c>
      <c r="M106" s="137">
        <f t="shared" si="52"/>
        <v>2350.0618921812675</v>
      </c>
      <c r="N106" s="138">
        <f>M106/L106</f>
        <v>391.67698203021126</v>
      </c>
      <c r="O106" s="139">
        <f>L106-I106</f>
        <v>0</v>
      </c>
      <c r="P106" s="140">
        <f>N106-K106</f>
        <v>-41.656351303122051</v>
      </c>
      <c r="Q106" s="141">
        <f>N106/K106</f>
        <v>0.90386995853125685</v>
      </c>
      <c r="R106" s="324"/>
      <c r="S106" s="142">
        <v>0.25</v>
      </c>
      <c r="T106" s="143">
        <v>0.31975694444444441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0</v>
      </c>
      <c r="AD106" s="191">
        <f>SUM(AD90:AD105)</f>
        <v>0</v>
      </c>
      <c r="AE106" s="168">
        <f>M106-J106</f>
        <v>-249.93810781873253</v>
      </c>
      <c r="AF106" s="141">
        <f>M106/J106</f>
        <v>0.90386995853125673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863</v>
      </c>
      <c r="G107" s="148">
        <f t="shared" ref="G107:G109" si="53">E107*F107</f>
        <v>38817.74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1608.3455331561527</v>
      </c>
      <c r="N107" s="152">
        <f>M107/L107</f>
        <v>76.58788253124537</v>
      </c>
      <c r="O107" s="154">
        <f>L107-I107</f>
        <v>0</v>
      </c>
      <c r="P107" s="155">
        <f>N107-K107</f>
        <v>-9.1264031830403383</v>
      </c>
      <c r="Q107" s="156">
        <f>N107/K107</f>
        <v>0.8935252961978627</v>
      </c>
      <c r="R107" s="322">
        <f>Q123</f>
        <v>0.9252159299945949</v>
      </c>
      <c r="S107" s="157">
        <v>0.70833333333333337</v>
      </c>
      <c r="T107" s="158">
        <v>0.73068287037037039</v>
      </c>
      <c r="U107" s="159"/>
      <c r="V107" s="160">
        <v>32.194574444702198</v>
      </c>
      <c r="W107" s="158"/>
      <c r="X107" s="169"/>
      <c r="Y107" s="196"/>
      <c r="Z107" s="197"/>
      <c r="AA107" s="325"/>
      <c r="AB107" s="326"/>
      <c r="AC107" s="196">
        <v>1</v>
      </c>
      <c r="AD107" s="197"/>
      <c r="AE107" s="115">
        <f>M107-J107</f>
        <v>-191.65446684384733</v>
      </c>
      <c r="AF107" s="156">
        <f>M107/J107</f>
        <v>0.89352529619786258</v>
      </c>
      <c r="AG107" s="327">
        <f>AF123</f>
        <v>0.89385267813037117</v>
      </c>
    </row>
    <row r="108" spans="1:33" ht="15.75" customHeight="1">
      <c r="A108" s="318"/>
      <c r="B108" s="163" t="s">
        <v>187</v>
      </c>
      <c r="C108" s="330" t="s">
        <v>234</v>
      </c>
      <c r="D108" s="331"/>
      <c r="E108" s="101">
        <v>58.17</v>
      </c>
      <c r="F108" s="102">
        <v>1477</v>
      </c>
      <c r="G108" s="103">
        <f t="shared" si="53"/>
        <v>85917.09</v>
      </c>
      <c r="H108" s="26"/>
      <c r="I108" s="104">
        <v>18</v>
      </c>
      <c r="J108" s="105">
        <v>2000</v>
      </c>
      <c r="K108" s="106">
        <f t="shared" ref="K108:K109" si="54">J108/I108</f>
        <v>111.11111111111111</v>
      </c>
      <c r="L108" s="107">
        <v>17</v>
      </c>
      <c r="M108" s="105">
        <f>F108/V108*60</f>
        <v>1787.9999999999998</v>
      </c>
      <c r="N108" s="106">
        <f>M108/L108</f>
        <v>105.17647058823528</v>
      </c>
      <c r="O108" s="108">
        <f>L108-I108</f>
        <v>-1</v>
      </c>
      <c r="P108" s="109">
        <f>N108-K108</f>
        <v>-5.9346405228758385</v>
      </c>
      <c r="Q108" s="110">
        <f>N108/K108</f>
        <v>0.94658823529411751</v>
      </c>
      <c r="R108" s="323"/>
      <c r="S108" s="47">
        <v>0.73472222222222228</v>
      </c>
      <c r="T108" s="48">
        <v>0.76913194444444455</v>
      </c>
      <c r="U108" s="111">
        <v>5.8166666666667233</v>
      </c>
      <c r="V108" s="112">
        <v>49.56375838926175</v>
      </c>
      <c r="W108" s="113"/>
      <c r="X108" s="116"/>
      <c r="Y108" s="12"/>
      <c r="Z108" s="198"/>
      <c r="AA108" s="332"/>
      <c r="AB108" s="333"/>
      <c r="AC108" s="12">
        <v>1</v>
      </c>
      <c r="AD108" s="198"/>
      <c r="AE108" s="117">
        <f>M108-J108</f>
        <v>-212.00000000000023</v>
      </c>
      <c r="AF108" s="110">
        <f>M108/J108</f>
        <v>0.89399999999999991</v>
      </c>
      <c r="AG108" s="328"/>
    </row>
    <row r="109" spans="1:33" ht="15.75" customHeight="1">
      <c r="A109" s="318"/>
      <c r="B109" s="163" t="s">
        <v>187</v>
      </c>
      <c r="C109" s="330" t="s">
        <v>235</v>
      </c>
      <c r="D109" s="331"/>
      <c r="E109" s="101">
        <v>50.67</v>
      </c>
      <c r="F109" s="102">
        <v>1079</v>
      </c>
      <c r="G109" s="103">
        <f t="shared" si="53"/>
        <v>54672.93</v>
      </c>
      <c r="H109" s="26"/>
      <c r="I109" s="104">
        <v>20</v>
      </c>
      <c r="J109" s="105">
        <v>2000</v>
      </c>
      <c r="K109" s="106">
        <f t="shared" si="54"/>
        <v>100</v>
      </c>
      <c r="L109" s="107">
        <v>19</v>
      </c>
      <c r="M109" s="105">
        <f>F109/V109*60</f>
        <v>1788</v>
      </c>
      <c r="N109" s="106">
        <f>M109/L109</f>
        <v>94.10526315789474</v>
      </c>
      <c r="O109" s="108">
        <f>L109-I109</f>
        <v>-1</v>
      </c>
      <c r="P109" s="109">
        <f>N109-K109</f>
        <v>-5.8947368421052602</v>
      </c>
      <c r="Q109" s="110">
        <f>N109/K109</f>
        <v>0.94105263157894736</v>
      </c>
      <c r="R109" s="323"/>
      <c r="S109" s="47">
        <v>0.7729166666666667</v>
      </c>
      <c r="T109" s="48">
        <v>0.79805555555555563</v>
      </c>
      <c r="U109" s="111">
        <v>5.4499999999998927</v>
      </c>
      <c r="V109" s="112">
        <v>36.208053691275168</v>
      </c>
      <c r="W109" s="113"/>
      <c r="X109" s="116"/>
      <c r="Y109" s="12"/>
      <c r="Z109" s="198"/>
      <c r="AA109" s="332"/>
      <c r="AB109" s="333"/>
      <c r="AC109" s="12">
        <v>1</v>
      </c>
      <c r="AD109" s="198"/>
      <c r="AE109" s="117">
        <f>M109-J109</f>
        <v>-212</v>
      </c>
      <c r="AF109" s="110">
        <f>M109/J109</f>
        <v>0.89400000000000002</v>
      </c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55">AVERAGE(I107:I122)</f>
        <v>19.666666666666668</v>
      </c>
      <c r="J123" s="137">
        <f t="shared" si="55"/>
        <v>1933.3333333333333</v>
      </c>
      <c r="K123" s="138">
        <f t="shared" ref="K123" si="56">J123/I123</f>
        <v>98.305084745762699</v>
      </c>
      <c r="L123" s="136">
        <f t="shared" ref="L123:M123" si="57">AVERAGE(L107:L122)</f>
        <v>19</v>
      </c>
      <c r="M123" s="137">
        <f t="shared" si="57"/>
        <v>1728.1151777187176</v>
      </c>
      <c r="N123" s="138">
        <f>M123/L123</f>
        <v>90.953430406248302</v>
      </c>
      <c r="O123" s="139">
        <f>L123-I123</f>
        <v>-0.66666666666666785</v>
      </c>
      <c r="P123" s="140">
        <f>N123-K123</f>
        <v>-7.351654339514397</v>
      </c>
      <c r="Q123" s="141">
        <f>N123/K123</f>
        <v>0.9252159299945949</v>
      </c>
      <c r="R123" s="324"/>
      <c r="S123" s="142">
        <v>0.70833333333333337</v>
      </c>
      <c r="T123" s="143">
        <v>0.79805555555555563</v>
      </c>
      <c r="U123" s="144"/>
      <c r="V123" s="166"/>
      <c r="W123" s="167"/>
      <c r="X123" s="138"/>
      <c r="Y123" s="179">
        <f t="shared" ref="Y123:Z123" si="58">SUM(Y107:Y122)</f>
        <v>0</v>
      </c>
      <c r="Z123" s="180">
        <f t="shared" si="58"/>
        <v>0</v>
      </c>
      <c r="AA123" s="354"/>
      <c r="AB123" s="355"/>
      <c r="AC123" s="179">
        <f t="shared" ref="AC123" si="59">SUM(AC107:AC122)</f>
        <v>3</v>
      </c>
      <c r="AD123" s="180">
        <f t="shared" ref="AD123" si="60">SUM(AD107:AD122)</f>
        <v>0</v>
      </c>
      <c r="AE123" s="168">
        <f>M123-J123</f>
        <v>-205.21815561461563</v>
      </c>
      <c r="AF123" s="141">
        <f>M123/J123</f>
        <v>0.89385267813037117</v>
      </c>
      <c r="AG123" s="329"/>
    </row>
    <row r="124" spans="1:33" ht="15.75" customHeight="1">
      <c r="A124" s="384" t="s">
        <v>228</v>
      </c>
      <c r="B124" s="146" t="s">
        <v>187</v>
      </c>
      <c r="C124" s="320" t="s">
        <v>229</v>
      </c>
      <c r="D124" s="321"/>
      <c r="E124" s="147">
        <v>56.87</v>
      </c>
      <c r="F124" s="159">
        <v>1207</v>
      </c>
      <c r="G124" s="148">
        <f t="shared" ref="G124:G127" si="61">E124*F124</f>
        <v>68642.09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1789.9607611406554</v>
      </c>
      <c r="N124" s="152">
        <f>M124/L124</f>
        <v>77.824380919158926</v>
      </c>
      <c r="O124" s="154">
        <f>L124-I124</f>
        <v>0</v>
      </c>
      <c r="P124" s="155">
        <f>N124-K124</f>
        <v>-9.1321408199715108</v>
      </c>
      <c r="Q124" s="156">
        <f>N124/K124</f>
        <v>0.89498038057032758</v>
      </c>
      <c r="R124" s="322">
        <f>Q140</f>
        <v>0.89357858896856401</v>
      </c>
      <c r="S124" s="157">
        <v>0.70833333333333337</v>
      </c>
      <c r="T124" s="158">
        <v>0.7364236111111111</v>
      </c>
      <c r="U124" s="159"/>
      <c r="V124" s="160">
        <v>40.458987466211404</v>
      </c>
      <c r="W124" s="97"/>
      <c r="X124" s="98"/>
      <c r="Y124" s="196"/>
      <c r="Z124" s="197"/>
      <c r="AA124" s="325"/>
      <c r="AB124" s="326"/>
      <c r="AC124" s="196">
        <v>1</v>
      </c>
      <c r="AD124" s="197"/>
      <c r="AE124" s="115">
        <f>M124-J124</f>
        <v>-210.03923885934455</v>
      </c>
      <c r="AF124" s="156">
        <f>M124/J124</f>
        <v>0.89498038057032769</v>
      </c>
      <c r="AG124" s="376">
        <f>AF140</f>
        <v>0.89357858896856401</v>
      </c>
    </row>
    <row r="125" spans="1:33" ht="15.75" customHeight="1">
      <c r="A125" s="385"/>
      <c r="B125" s="163" t="s">
        <v>187</v>
      </c>
      <c r="C125" s="330" t="s">
        <v>230</v>
      </c>
      <c r="D125" s="331"/>
      <c r="E125" s="101">
        <v>56.79</v>
      </c>
      <c r="F125" s="111">
        <v>1644</v>
      </c>
      <c r="G125" s="103">
        <f t="shared" si="61"/>
        <v>93362.76</v>
      </c>
      <c r="H125" s="26"/>
      <c r="I125" s="104">
        <v>23</v>
      </c>
      <c r="J125" s="105">
        <v>2000</v>
      </c>
      <c r="K125" s="106">
        <f t="shared" ref="K125:K127" si="62">J125/I125</f>
        <v>86.956521739130437</v>
      </c>
      <c r="L125" s="107">
        <v>23</v>
      </c>
      <c r="M125" s="105">
        <f>F125/V125*60</f>
        <v>1792.6716658094861</v>
      </c>
      <c r="N125" s="106">
        <f>M125/L125</f>
        <v>77.942246339542876</v>
      </c>
      <c r="O125" s="108">
        <f>L125-I125</f>
        <v>0</v>
      </c>
      <c r="P125" s="109">
        <f>N125-K125</f>
        <v>-9.0142753995875609</v>
      </c>
      <c r="Q125" s="110">
        <f>N125/K125</f>
        <v>0.89633583290474306</v>
      </c>
      <c r="R125" s="323"/>
      <c r="S125" s="47">
        <v>0.74027777777777781</v>
      </c>
      <c r="T125" s="48">
        <v>0.77848379629629638</v>
      </c>
      <c r="U125" s="111">
        <v>5.5500000000000682</v>
      </c>
      <c r="V125" s="112">
        <v>55.024019111418724</v>
      </c>
      <c r="W125" s="113"/>
      <c r="X125" s="116"/>
      <c r="Y125" s="12"/>
      <c r="Z125" s="198"/>
      <c r="AA125" s="332"/>
      <c r="AB125" s="333"/>
      <c r="AC125" s="12">
        <v>1</v>
      </c>
      <c r="AD125" s="198"/>
      <c r="AE125" s="117">
        <f>M125-J125</f>
        <v>-207.32833419051394</v>
      </c>
      <c r="AF125" s="110">
        <f>M125/J125</f>
        <v>0.89633583290474306</v>
      </c>
      <c r="AG125" s="369"/>
    </row>
    <row r="126" spans="1:33" ht="15.75" customHeight="1">
      <c r="A126" s="385"/>
      <c r="B126" s="163" t="s">
        <v>187</v>
      </c>
      <c r="C126" s="330" t="s">
        <v>231</v>
      </c>
      <c r="D126" s="331"/>
      <c r="E126" s="101">
        <v>47.6</v>
      </c>
      <c r="F126" s="111">
        <v>1469</v>
      </c>
      <c r="G126" s="103">
        <f t="shared" si="61"/>
        <v>69924.400000000009</v>
      </c>
      <c r="H126" s="26"/>
      <c r="I126" s="104">
        <v>23</v>
      </c>
      <c r="J126" s="105">
        <v>2000</v>
      </c>
      <c r="K126" s="106">
        <f t="shared" si="62"/>
        <v>86.956521739130437</v>
      </c>
      <c r="L126" s="107">
        <v>23</v>
      </c>
      <c r="M126" s="105">
        <f>F126/V126*60</f>
        <v>1792.8183508143711</v>
      </c>
      <c r="N126" s="106">
        <f>M126/L126</f>
        <v>77.948623948450916</v>
      </c>
      <c r="O126" s="108">
        <f>L126-I126</f>
        <v>0</v>
      </c>
      <c r="P126" s="109">
        <f>N126-K126</f>
        <v>-9.0078977906795217</v>
      </c>
      <c r="Q126" s="110">
        <f>N126/K126</f>
        <v>0.89640917540718545</v>
      </c>
      <c r="R126" s="323"/>
      <c r="S126" s="47">
        <v>0.78263888888888888</v>
      </c>
      <c r="T126" s="48">
        <v>0.81677083333333333</v>
      </c>
      <c r="U126" s="111">
        <v>5.9833333333332028</v>
      </c>
      <c r="V126" s="112">
        <v>49.162816723715046</v>
      </c>
      <c r="W126" s="113"/>
      <c r="X126" s="116"/>
      <c r="Y126" s="12"/>
      <c r="Z126" s="198"/>
      <c r="AA126" s="332"/>
      <c r="AB126" s="333"/>
      <c r="AC126" s="12">
        <v>1</v>
      </c>
      <c r="AD126" s="198"/>
      <c r="AE126" s="117">
        <f>M126-J126</f>
        <v>-207.18164918562888</v>
      </c>
      <c r="AF126" s="110">
        <f>M126/J126</f>
        <v>0.89640917540718557</v>
      </c>
      <c r="AG126" s="369"/>
    </row>
    <row r="127" spans="1:33" ht="15.75" customHeight="1">
      <c r="A127" s="385"/>
      <c r="B127" s="163" t="s">
        <v>187</v>
      </c>
      <c r="C127" s="330" t="s">
        <v>233</v>
      </c>
      <c r="D127" s="331"/>
      <c r="E127" s="101">
        <v>52.21</v>
      </c>
      <c r="F127" s="111">
        <v>2345</v>
      </c>
      <c r="G127" s="103">
        <f t="shared" si="61"/>
        <v>122432.45</v>
      </c>
      <c r="H127" s="26"/>
      <c r="I127" s="104">
        <v>18</v>
      </c>
      <c r="J127" s="105">
        <v>2000</v>
      </c>
      <c r="K127" s="106">
        <f t="shared" si="62"/>
        <v>111.11111111111111</v>
      </c>
      <c r="L127" s="107">
        <v>18</v>
      </c>
      <c r="M127" s="105">
        <f>F127/V127*60</f>
        <v>1773.177933984</v>
      </c>
      <c r="N127" s="106">
        <f>M127/L127</f>
        <v>98.509885221333334</v>
      </c>
      <c r="O127" s="108">
        <f>L127-I127</f>
        <v>0</v>
      </c>
      <c r="P127" s="109">
        <f>N127-K127</f>
        <v>-12.60122588977778</v>
      </c>
      <c r="Q127" s="110">
        <f>N127/K127</f>
        <v>0.88658896699199996</v>
      </c>
      <c r="R127" s="323"/>
      <c r="S127" s="47">
        <v>0.82013888888888886</v>
      </c>
      <c r="T127" s="48">
        <v>0.87523148148148144</v>
      </c>
      <c r="U127" s="111">
        <v>4.8499999999999588</v>
      </c>
      <c r="V127" s="112">
        <v>79.349058717346736</v>
      </c>
      <c r="W127" s="113"/>
      <c r="X127" s="116"/>
      <c r="Y127" s="12"/>
      <c r="Z127" s="198"/>
      <c r="AA127" s="332"/>
      <c r="AB127" s="333"/>
      <c r="AC127" s="12">
        <v>2</v>
      </c>
      <c r="AD127" s="198"/>
      <c r="AE127" s="117">
        <f>M127-J127</f>
        <v>-226.82206601600001</v>
      </c>
      <c r="AF127" s="110">
        <f>M127/J127</f>
        <v>0.88658896699199996</v>
      </c>
      <c r="AG127" s="369"/>
    </row>
    <row r="128" spans="1:33" ht="15.75" customHeight="1">
      <c r="A128" s="385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85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85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85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85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85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85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85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85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85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85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85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86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3">AVERAGE(I124:I139)</f>
        <v>21.75</v>
      </c>
      <c r="J140" s="137">
        <f t="shared" si="63"/>
        <v>2000</v>
      </c>
      <c r="K140" s="138">
        <f t="shared" ref="K140" si="64">J140/I140</f>
        <v>91.954022988505741</v>
      </c>
      <c r="L140" s="136">
        <f t="shared" ref="L140:M140" si="65">AVERAGE(L124:L139)</f>
        <v>21.75</v>
      </c>
      <c r="M140" s="137">
        <f t="shared" si="65"/>
        <v>1787.1571779371279</v>
      </c>
      <c r="N140" s="138">
        <f>M140/L140</f>
        <v>82.168146112051858</v>
      </c>
      <c r="O140" s="139">
        <f>L140-I140</f>
        <v>0</v>
      </c>
      <c r="P140" s="140">
        <f>N140-K140</f>
        <v>-9.7858768764538837</v>
      </c>
      <c r="Q140" s="141">
        <f>N140/K140</f>
        <v>0.89357858896856401</v>
      </c>
      <c r="R140" s="324"/>
      <c r="S140" s="142">
        <v>0.70833333333333337</v>
      </c>
      <c r="T140" s="143">
        <v>0.87523148148148144</v>
      </c>
      <c r="U140" s="144"/>
      <c r="V140" s="166"/>
      <c r="W140" s="187"/>
      <c r="X140" s="188"/>
      <c r="Y140" s="179">
        <f t="shared" ref="Y140:Z140" si="66">SUM(Y124:Y139)</f>
        <v>0</v>
      </c>
      <c r="Z140" s="180">
        <f t="shared" si="66"/>
        <v>0</v>
      </c>
      <c r="AA140" s="354"/>
      <c r="AB140" s="355"/>
      <c r="AC140" s="179">
        <f t="shared" ref="AC140" si="67">SUM(AC124:AC139)</f>
        <v>5</v>
      </c>
      <c r="AD140" s="180">
        <f t="shared" ref="AD140" si="68">SUM(AD124:AD139)</f>
        <v>0</v>
      </c>
      <c r="AE140" s="168">
        <f>M140-J140</f>
        <v>-212.84282206287207</v>
      </c>
      <c r="AF140" s="141">
        <f>M140/J140</f>
        <v>0.89357858896856401</v>
      </c>
      <c r="AG140" s="370"/>
    </row>
    <row r="142" spans="1:33">
      <c r="AA142" s="360" t="s">
        <v>163</v>
      </c>
      <c r="AB142" s="360"/>
    </row>
    <row r="143" spans="1:33">
      <c r="AA143" s="360" t="s">
        <v>164</v>
      </c>
      <c r="AB143" s="360"/>
    </row>
    <row r="144" spans="1:33">
      <c r="AA144" s="360" t="s">
        <v>165</v>
      </c>
      <c r="AB144" s="360"/>
    </row>
    <row r="145" spans="27:28">
      <c r="AA145" s="360" t="s">
        <v>166</v>
      </c>
      <c r="AB145" s="360"/>
    </row>
    <row r="146" spans="27:28">
      <c r="AA146" s="360" t="s">
        <v>167</v>
      </c>
      <c r="AB146" s="360"/>
    </row>
    <row r="147" spans="27:28">
      <c r="AA147" s="360" t="s">
        <v>168</v>
      </c>
      <c r="AB147" s="360"/>
    </row>
    <row r="148" spans="27:28">
      <c r="AA148" s="360" t="s">
        <v>169</v>
      </c>
      <c r="AB148" s="360"/>
    </row>
    <row r="149" spans="27:28">
      <c r="AA149" s="360" t="s">
        <v>170</v>
      </c>
      <c r="AB149" s="360"/>
    </row>
    <row r="150" spans="27:28">
      <c r="AA150" s="360" t="s">
        <v>171</v>
      </c>
      <c r="AB150" s="360"/>
    </row>
    <row r="151" spans="27:28">
      <c r="AA151" s="360" t="s">
        <v>172</v>
      </c>
      <c r="AB151" s="360"/>
    </row>
    <row r="152" spans="27:28">
      <c r="AA152" s="360" t="s">
        <v>173</v>
      </c>
      <c r="AB152" s="360"/>
    </row>
    <row r="153" spans="27:28">
      <c r="AA153" s="360" t="s">
        <v>174</v>
      </c>
      <c r="AB153" s="360"/>
    </row>
    <row r="154" spans="27:28">
      <c r="AA154" s="360" t="s">
        <v>175</v>
      </c>
      <c r="AB154" s="360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429" priority="2" operator="greaterThan">
      <formula>0</formula>
    </cfRule>
  </conditionalFormatting>
  <conditionalFormatting sqref="P5:P140 AE5:AE140">
    <cfRule type="cellIs" dxfId="428" priority="5" operator="lessThan">
      <formula>0</formula>
    </cfRule>
  </conditionalFormatting>
  <conditionalFormatting sqref="Q5:Q140 AF5:AF140">
    <cfRule type="cellIs" dxfId="427" priority="3" operator="greaterThan">
      <formula>1</formula>
    </cfRule>
    <cfRule type="cellIs" dxfId="426" priority="4" operator="lessThan">
      <formula>0.8</formula>
    </cfRule>
  </conditionalFormatting>
  <conditionalFormatting sqref="AG5 R5:R140 AG107:AG124">
    <cfRule type="cellIs" dxfId="425" priority="6" operator="lessThan">
      <formula>0.8</formula>
    </cfRule>
  </conditionalFormatting>
  <conditionalFormatting sqref="AG22">
    <cfRule type="cellIs" dxfId="424" priority="11" operator="lessThan">
      <formula>0.8</formula>
    </cfRule>
  </conditionalFormatting>
  <conditionalFormatting sqref="AG37">
    <cfRule type="cellIs" dxfId="423" priority="10" operator="lessThan">
      <formula>0.8</formula>
    </cfRule>
  </conditionalFormatting>
  <conditionalFormatting sqref="AG39:AG74">
    <cfRule type="cellIs" dxfId="422" priority="8" operator="lessThan">
      <formula>0.8</formula>
    </cfRule>
  </conditionalFormatting>
  <conditionalFormatting sqref="AG80:AG88">
    <cfRule type="cellIs" dxfId="421" priority="9" operator="lessThan">
      <formula>0.8</formula>
    </cfRule>
  </conditionalFormatting>
  <conditionalFormatting sqref="AG90:AG95">
    <cfRule type="cellIs" dxfId="420" priority="7" operator="lessThan">
      <formula>0.8</formula>
    </cfRule>
  </conditionalFormatting>
  <conditionalFormatting sqref="AG139">
    <cfRule type="cellIs" dxfId="419" priority="1" operator="lessThan">
      <formula>0.8</formula>
    </cfRule>
  </conditionalFormatting>
  <dataValidations count="1">
    <dataValidation type="list" allowBlank="1" showInputMessage="1" showErrorMessage="1" sqref="AA5:AB140" xr:uid="{BA059544-7AA8-46F5-AE6F-6678D0CDB999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8675-7590-4B00-B503-A281B2A0EE20}">
  <sheetPr>
    <tabColor theme="8" tint="0.59999389629810485"/>
  </sheetPr>
  <dimension ref="B1:AR42"/>
  <sheetViews>
    <sheetView zoomScale="70" zoomScaleNormal="70" workbookViewId="0">
      <selection activeCell="P51" sqref="P50:P5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248</v>
      </c>
      <c r="D3" s="209"/>
      <c r="E3" s="3" t="s">
        <v>3</v>
      </c>
      <c r="F3" s="210">
        <f>'0618(18度C)'!D1+'0618(4度C)'!D1</f>
        <v>151413</v>
      </c>
      <c r="G3" s="211"/>
      <c r="H3" s="3" t="s">
        <v>4</v>
      </c>
      <c r="I3" s="212">
        <f>'0618(18度C)'!F1+'0618(4度C)'!F1</f>
        <v>4590374.6899999995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467.67587976293407</v>
      </c>
      <c r="F6" s="246" t="e">
        <f>AVERAGE(#REF!,D14:K14)</f>
        <v>#REF!</v>
      </c>
      <c r="G6" s="247">
        <f>AVERAGE(D14:K14)</f>
        <v>261.34744353249283</v>
      </c>
      <c r="H6" s="248"/>
      <c r="I6" s="247">
        <f>AVERAGE(L14:O14)</f>
        <v>98.79090586533475</v>
      </c>
      <c r="J6" s="248"/>
      <c r="K6" s="247">
        <f>AVERAGE(D32:O32)</f>
        <v>812.58741258741259</v>
      </c>
      <c r="L6" s="248"/>
      <c r="M6" s="247">
        <f>AVERAGE(P32:X32)</f>
        <v>708.92073170731715</v>
      </c>
      <c r="N6" s="248"/>
      <c r="O6" s="236">
        <f>'0618(4度C)'!Y2</f>
        <v>0</v>
      </c>
      <c r="P6" s="236">
        <f>'0618(4度C)'!Z2</f>
        <v>0</v>
      </c>
      <c r="Q6" s="236">
        <f>'0618(4度C)'!AC2</f>
        <v>40</v>
      </c>
      <c r="R6" s="236">
        <f>'0618(4度C)'!AD2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419.02279484654213</v>
      </c>
      <c r="F7" s="242" t="e">
        <f>AVERAGE(#REF!,D15:K15)</f>
        <v>#REF!</v>
      </c>
      <c r="G7" s="243">
        <f>AVERAGE(D15:K15)</f>
        <v>235.96988658952262</v>
      </c>
      <c r="H7" s="244"/>
      <c r="I7" s="243">
        <f>AVERAGE(L15:O15)</f>
        <v>88.478469114310485</v>
      </c>
      <c r="J7" s="244"/>
      <c r="K7" s="243">
        <f>AVERAGE(D33:O33)</f>
        <v>726.56332452439244</v>
      </c>
      <c r="L7" s="244"/>
      <c r="M7" s="243">
        <f>AVERAGE(P33:X33)</f>
        <v>633.96987185339458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0.89601399895347844</v>
      </c>
      <c r="F8" s="261" t="e">
        <f>AVERAGE(D16:K16,#REF!)</f>
        <v>#REF!</v>
      </c>
      <c r="G8" s="249">
        <f>AVERAGE(D16:K16)</f>
        <v>0.90118324994334642</v>
      </c>
      <c r="H8" s="250"/>
      <c r="I8" s="249">
        <f>AVERAGE(L16:O16)</f>
        <v>0.8967966520184748</v>
      </c>
      <c r="J8" s="250"/>
      <c r="K8" s="249">
        <f>AVERAGE(D34:O34)</f>
        <v>0.89082240636151244</v>
      </c>
      <c r="L8" s="250"/>
      <c r="M8" s="249">
        <f>AVERAGE(P34:X34)</f>
        <v>0.89286472526189531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91.357142857142861</v>
      </c>
      <c r="F14" s="28">
        <v>121.68674698795179</v>
      </c>
      <c r="G14" s="28">
        <v>92.561983471074385</v>
      </c>
      <c r="H14" s="28">
        <v>174.54545454545453</v>
      </c>
      <c r="I14" s="28">
        <v>654.6</v>
      </c>
      <c r="J14" s="28">
        <v>433.33333333333331</v>
      </c>
      <c r="K14" s="29" t="s">
        <v>43</v>
      </c>
      <c r="L14" s="27" t="s">
        <v>43</v>
      </c>
      <c r="M14" s="30">
        <v>98.305084745762699</v>
      </c>
      <c r="N14" s="28">
        <v>86.956521739130437</v>
      </c>
      <c r="O14" s="31">
        <v>111.11111111111111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82.787917913543836</v>
      </c>
      <c r="F15" s="35">
        <v>109.59077684728707</v>
      </c>
      <c r="G15" s="35">
        <v>82.922597750917376</v>
      </c>
      <c r="H15" s="35">
        <v>156.25767625066911</v>
      </c>
      <c r="I15" s="35">
        <v>592.47503541117396</v>
      </c>
      <c r="J15" s="35">
        <v>391.7853153635445</v>
      </c>
      <c r="K15" s="36" t="s">
        <v>43</v>
      </c>
      <c r="L15" s="34" t="s">
        <v>43</v>
      </c>
      <c r="M15" s="37">
        <v>90.979057902866046</v>
      </c>
      <c r="N15" s="35">
        <v>77.922475040065407</v>
      </c>
      <c r="O15" s="38">
        <v>96.533874400000002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0.90620082157123816</v>
      </c>
      <c r="F16" s="43">
        <f t="shared" si="0"/>
        <v>0.90059747310146809</v>
      </c>
      <c r="G16" s="43">
        <f t="shared" si="0"/>
        <v>0.8958602078447323</v>
      </c>
      <c r="H16" s="43">
        <f t="shared" si="0"/>
        <v>0.89522627018612511</v>
      </c>
      <c r="I16" s="43">
        <f t="shared" si="0"/>
        <v>0.90509476842525804</v>
      </c>
      <c r="J16" s="43">
        <f t="shared" si="0"/>
        <v>0.9041199585312566</v>
      </c>
      <c r="K16" s="44" t="s">
        <v>43</v>
      </c>
      <c r="L16" s="42" t="s">
        <v>43</v>
      </c>
      <c r="M16" s="45">
        <f t="shared" ref="M16:O16" si="1">M15/M14</f>
        <v>0.92547662349467197</v>
      </c>
      <c r="N16" s="43">
        <f t="shared" si="1"/>
        <v>0.89610846296075219</v>
      </c>
      <c r="O16" s="46">
        <f t="shared" si="1"/>
        <v>0.86880486960000003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0.25</v>
      </c>
      <c r="F17" s="48">
        <v>0.25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0.535486111111111</v>
      </c>
      <c r="F18" s="48">
        <v>0.55040509259259252</v>
      </c>
      <c r="G18" s="48">
        <v>0.55491898148148144</v>
      </c>
      <c r="H18" s="48">
        <v>0.44197916666666659</v>
      </c>
      <c r="I18" s="48">
        <v>0.39519675925925918</v>
      </c>
      <c r="J18" s="48">
        <v>0.32497685185185182</v>
      </c>
      <c r="K18" s="48" t="s">
        <v>43</v>
      </c>
      <c r="L18" s="47" t="s">
        <v>43</v>
      </c>
      <c r="M18" s="49">
        <v>0.79283564814814822</v>
      </c>
      <c r="N18" s="48">
        <v>0.80170138888888887</v>
      </c>
      <c r="O18" s="50">
        <v>0.77250000000000008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>
        <v>8</v>
      </c>
      <c r="F21" s="52">
        <v>5</v>
      </c>
      <c r="G21" s="52">
        <v>9</v>
      </c>
      <c r="H21" s="52">
        <v>9</v>
      </c>
      <c r="I21" s="52">
        <v>0</v>
      </c>
      <c r="J21" s="52">
        <v>0</v>
      </c>
      <c r="K21" s="53"/>
      <c r="L21" s="54"/>
      <c r="M21" s="55">
        <v>3</v>
      </c>
      <c r="N21" s="52">
        <v>3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</v>
      </c>
      <c r="F23" s="58">
        <v>16.600000000000001</v>
      </c>
      <c r="G23" s="58">
        <v>20.166666666666668</v>
      </c>
      <c r="H23" s="58">
        <v>20.625</v>
      </c>
      <c r="I23" s="58">
        <v>5</v>
      </c>
      <c r="J23" s="58">
        <v>6</v>
      </c>
      <c r="K23" s="59" t="s">
        <v>43</v>
      </c>
      <c r="L23" s="57" t="s">
        <v>43</v>
      </c>
      <c r="M23" s="60">
        <v>19</v>
      </c>
      <c r="N23" s="58">
        <v>23</v>
      </c>
      <c r="O23" s="61">
        <v>18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1100</v>
      </c>
      <c r="N32" s="28">
        <v>923.07692307692298</v>
      </c>
      <c r="O32" s="28">
        <v>900</v>
      </c>
      <c r="P32" s="27">
        <v>288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775</v>
      </c>
      <c r="W32" s="28">
        <v>892.68292682926835</v>
      </c>
      <c r="X32" s="31">
        <v>880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287.14440240245273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996.52476039923783</v>
      </c>
      <c r="N33" s="35">
        <v>824.36077311314716</v>
      </c>
      <c r="O33" s="35">
        <v>798.2233621827321</v>
      </c>
      <c r="P33" s="34">
        <v>254.64097297427477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700.78652194994527</v>
      </c>
      <c r="W33" s="35">
        <v>800.24435133204543</v>
      </c>
      <c r="X33" s="38">
        <v>780.20764115731322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0.87738567400749445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0.90593160036294351</v>
      </c>
      <c r="N34" s="43">
        <f>N33/N32</f>
        <v>0.89305750420590957</v>
      </c>
      <c r="O34" s="43">
        <f>O33/O32</f>
        <v>0.88691484686970234</v>
      </c>
      <c r="P34" s="42">
        <f>P33/P32</f>
        <v>0.8841700450495652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0.90424067348380033</v>
      </c>
      <c r="W34" s="43">
        <f>W33/W32</f>
        <v>0.89644859028999613</v>
      </c>
      <c r="X34" s="46">
        <f>X33/X32</f>
        <v>0.88659959222421958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0.25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0.34930555555555554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0.39519675925925918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0.37674768518518514</v>
      </c>
      <c r="N36" s="48">
        <v>0.51230324074074085</v>
      </c>
      <c r="O36" s="48">
        <v>0.48869212962962971</v>
      </c>
      <c r="P36" s="47">
        <v>0.73722222222222233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0.7608449074074074</v>
      </c>
      <c r="W36" s="48">
        <v>1.0881018518518515</v>
      </c>
      <c r="X36" s="50">
        <v>1.0679861111111109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3</v>
      </c>
      <c r="N37" s="58">
        <v>3.7142857142857144</v>
      </c>
      <c r="O37" s="58">
        <v>4</v>
      </c>
      <c r="P37" s="57">
        <v>12.5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</v>
      </c>
      <c r="W37" s="58">
        <v>3.7272727272727271</v>
      </c>
      <c r="X37" s="61">
        <v>4.0909090909090908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2941-FCF4-4CCA-ACDF-030E25E3AD48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P26" sqref="P26"/>
      <selection activeCell="P26" sqref="P2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82047</v>
      </c>
      <c r="E1" s="88" t="s">
        <v>4</v>
      </c>
      <c r="F1" s="89">
        <f>SUM(G5:G140)</f>
        <v>1595046.6</v>
      </c>
      <c r="G1" s="90" t="s">
        <v>85</v>
      </c>
      <c r="H1" s="91">
        <f>L21+L38+L55+L72+L89+L106+L123+L140</f>
        <v>46.032467532467535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46191</v>
      </c>
      <c r="B2" s="295"/>
      <c r="C2" s="92" t="s">
        <v>41</v>
      </c>
      <c r="D2" s="93">
        <f>AVERAGE(N21,N38,N55,N72,N89,N106,N123,N140)</f>
        <v>680.26659818889368</v>
      </c>
      <c r="E2" s="93" t="s">
        <v>92</v>
      </c>
      <c r="F2" s="94">
        <f>F1/D1</f>
        <v>19.440644996160739</v>
      </c>
      <c r="G2" s="95" t="s">
        <v>93</v>
      </c>
      <c r="H2" s="96">
        <f>COUNT(H5:H140)</f>
        <v>10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1224</v>
      </c>
      <c r="G5" s="148">
        <f t="shared" ref="G5:G8" si="0">E5*F5</f>
        <v>31383.360000000001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3211.6830837519815</v>
      </c>
      <c r="N5" s="152">
        <f>M5/L5</f>
        <v>321.16830837519814</v>
      </c>
      <c r="O5" s="154">
        <f>L5-I5</f>
        <v>0</v>
      </c>
      <c r="P5" s="155">
        <f>N5-K5</f>
        <v>-38.831691624801863</v>
      </c>
      <c r="Q5" s="156">
        <f>N5/K5</f>
        <v>0.89213418993110594</v>
      </c>
      <c r="R5" s="322">
        <f>Q21</f>
        <v>0.87738567400749445</v>
      </c>
      <c r="S5" s="157">
        <v>0.25</v>
      </c>
      <c r="T5" s="158">
        <v>0.26586805555555554</v>
      </c>
      <c r="U5" s="159"/>
      <c r="V5" s="160">
        <v>22.866515183747602</v>
      </c>
      <c r="W5" s="161"/>
      <c r="X5" s="162"/>
      <c r="Y5" s="325"/>
      <c r="Z5" s="326"/>
      <c r="AA5" s="115">
        <f>M5-J5</f>
        <v>-388.31691624801852</v>
      </c>
      <c r="AB5" s="156">
        <f>M5/J5</f>
        <v>0.89213418993110594</v>
      </c>
      <c r="AC5" s="327">
        <f>AB21</f>
        <v>0.87738567400749434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2037</v>
      </c>
      <c r="G6" s="103">
        <f t="shared" si="0"/>
        <v>60132.24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3156.3240984554359</v>
      </c>
      <c r="N6" s="106">
        <f>M6/L6</f>
        <v>286.93855440503961</v>
      </c>
      <c r="O6" s="108">
        <f>L6-I6</f>
        <v>0</v>
      </c>
      <c r="P6" s="109">
        <f>N6-K6</f>
        <v>-40.334172867687641</v>
      </c>
      <c r="Q6" s="110">
        <f>N6/K6</f>
        <v>0.87675669401539891</v>
      </c>
      <c r="R6" s="323"/>
      <c r="S6" s="47">
        <v>0.26874999999999999</v>
      </c>
      <c r="T6" s="48">
        <v>0.29563657407407407</v>
      </c>
      <c r="U6" s="111">
        <v>5</v>
      </c>
      <c r="V6" s="112">
        <v>38.722259244482849</v>
      </c>
      <c r="W6" s="113"/>
      <c r="X6" s="116"/>
      <c r="Y6" s="332"/>
      <c r="Z6" s="333"/>
      <c r="AA6" s="117">
        <f>M6-J6</f>
        <v>-443.67590154456411</v>
      </c>
      <c r="AB6" s="110">
        <f>M6/J6</f>
        <v>0.87675669401539891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2320</v>
      </c>
      <c r="G7" s="103">
        <f t="shared" si="0"/>
        <v>69252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3157.5302009181037</v>
      </c>
      <c r="N7" s="106">
        <f>M7/L7</f>
        <v>287.048200083464</v>
      </c>
      <c r="O7" s="108">
        <f>L7-I7</f>
        <v>0</v>
      </c>
      <c r="P7" s="109">
        <f>N7-K7</f>
        <v>-40.224527189263256</v>
      </c>
      <c r="Q7" s="110">
        <f>N7/K7</f>
        <v>0.8770917224772512</v>
      </c>
      <c r="R7" s="323"/>
      <c r="S7" s="47">
        <v>0.29930555555555555</v>
      </c>
      <c r="T7" s="48">
        <v>0.32991898148148147</v>
      </c>
      <c r="U7" s="111">
        <v>5.2833333333333332</v>
      </c>
      <c r="V7" s="112">
        <v>44.085089022909521</v>
      </c>
      <c r="W7" s="113"/>
      <c r="X7" s="116"/>
      <c r="Y7" s="332"/>
      <c r="Z7" s="333"/>
      <c r="AA7" s="117">
        <f>M7-J7</f>
        <v>-442.46979908189633</v>
      </c>
      <c r="AB7" s="110">
        <f>M7/J7</f>
        <v>0.87709172247725098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1452</v>
      </c>
      <c r="G8" s="103">
        <f t="shared" si="0"/>
        <v>41483.64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3108.8163225823987</v>
      </c>
      <c r="N8" s="106">
        <f>M8/L8</f>
        <v>259.06802688186656</v>
      </c>
      <c r="O8" s="108">
        <f>L8-I8</f>
        <v>0</v>
      </c>
      <c r="P8" s="109">
        <f>N8-K8</f>
        <v>-40.931973118133442</v>
      </c>
      <c r="Q8" s="110">
        <f>N8/K8</f>
        <v>0.86356008960622188</v>
      </c>
      <c r="R8" s="323"/>
      <c r="S8" s="47">
        <v>0.33402777777777776</v>
      </c>
      <c r="T8" s="48">
        <v>0.35348379629629628</v>
      </c>
      <c r="U8" s="111">
        <v>5.916666666666659</v>
      </c>
      <c r="V8" s="112">
        <v>28.023527593818113</v>
      </c>
      <c r="W8" s="113"/>
      <c r="X8" s="116"/>
      <c r="Y8" s="332"/>
      <c r="Z8" s="333"/>
      <c r="AA8" s="117">
        <f>M8-J8</f>
        <v>-491.1836774176013</v>
      </c>
      <c r="AB8" s="110">
        <f>M8/J8</f>
        <v>0.86356008960622188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3158.5884264269798</v>
      </c>
      <c r="N21" s="138">
        <f>M21/L21</f>
        <v>287.14440240245273</v>
      </c>
      <c r="O21" s="139">
        <f>L21-I21</f>
        <v>0</v>
      </c>
      <c r="P21" s="140">
        <f>N21-K21</f>
        <v>-40.128324870274525</v>
      </c>
      <c r="Q21" s="141">
        <f>N21/K21</f>
        <v>0.87738567400749445</v>
      </c>
      <c r="R21" s="324"/>
      <c r="S21" s="142">
        <v>0.25</v>
      </c>
      <c r="T21" s="143">
        <v>0.39519675925925918</v>
      </c>
      <c r="U21" s="144"/>
      <c r="V21" s="166"/>
      <c r="W21" s="167"/>
      <c r="X21" s="138"/>
      <c r="Y21" s="354"/>
      <c r="Z21" s="355"/>
      <c r="AA21" s="168">
        <f>M21-J21</f>
        <v>-441.41157357302018</v>
      </c>
      <c r="AB21" s="141">
        <f>M21/J21</f>
        <v>0.87738567400749434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1969</v>
      </c>
      <c r="G22" s="148">
        <f t="shared" ref="G22" si="5">E22*F22</f>
        <v>36485.57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2989.5742811977134</v>
      </c>
      <c r="N22" s="152">
        <f>M22/L22</f>
        <v>996.52476039923783</v>
      </c>
      <c r="O22" s="154">
        <f>L22-I22</f>
        <v>0</v>
      </c>
      <c r="P22" s="155">
        <f>N22-K22</f>
        <v>-103.47523960076217</v>
      </c>
      <c r="Q22" s="156">
        <f>N22/K22</f>
        <v>0.90593160036294351</v>
      </c>
      <c r="R22" s="322">
        <f>Q38</f>
        <v>0.90593160036294351</v>
      </c>
      <c r="S22" s="157">
        <v>0.34930555555555554</v>
      </c>
      <c r="T22" s="158">
        <v>0.37674768518518514</v>
      </c>
      <c r="U22" s="159"/>
      <c r="V22" s="112">
        <v>39.517332197770166</v>
      </c>
      <c r="W22" s="161"/>
      <c r="X22" s="162"/>
      <c r="Y22" s="325"/>
      <c r="Z22" s="326"/>
      <c r="AA22" s="115">
        <f>M22-J22</f>
        <v>-310.42571880228661</v>
      </c>
      <c r="AB22" s="156">
        <f>M22/J22</f>
        <v>0.9059316003629434</v>
      </c>
      <c r="AC22" s="327">
        <f>AB38</f>
        <v>0.9059316003629434</v>
      </c>
    </row>
    <row r="23" spans="1:29" ht="15.75" customHeight="1">
      <c r="A23" s="357"/>
      <c r="B23" s="100"/>
      <c r="C23" s="330"/>
      <c r="D23" s="331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323"/>
      <c r="S23" s="47"/>
      <c r="T23" s="48"/>
      <c r="U23" s="111"/>
      <c r="V23" s="112"/>
      <c r="W23" s="113"/>
      <c r="X23" s="116"/>
      <c r="Y23" s="332"/>
      <c r="Z23" s="333"/>
      <c r="AA23" s="117"/>
      <c r="AB23" s="110"/>
      <c r="AC23" s="328"/>
    </row>
    <row r="24" spans="1:29" ht="15.75" customHeight="1">
      <c r="A24" s="357"/>
      <c r="B24" s="100"/>
      <c r="C24" s="330"/>
      <c r="D24" s="33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23"/>
      <c r="S24" s="47"/>
      <c r="T24" s="48"/>
      <c r="U24" s="111"/>
      <c r="V24" s="112"/>
      <c r="W24" s="113"/>
      <c r="X24" s="116"/>
      <c r="Y24" s="332"/>
      <c r="Z24" s="333"/>
      <c r="AA24" s="117"/>
      <c r="AB24" s="110"/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2989.5742811977134</v>
      </c>
      <c r="N38" s="138">
        <f t="shared" ref="N38:N45" si="9">M38/L38</f>
        <v>996.52476039923783</v>
      </c>
      <c r="O38" s="139">
        <f t="shared" ref="O38:O45" si="10">L38-I38</f>
        <v>0</v>
      </c>
      <c r="P38" s="140">
        <f t="shared" ref="P38:P45" si="11">N38-K38</f>
        <v>-103.47523960076217</v>
      </c>
      <c r="Q38" s="141">
        <f t="shared" ref="Q38:Q45" si="12">N38/K38</f>
        <v>0.90593160036294351</v>
      </c>
      <c r="R38" s="324"/>
      <c r="S38" s="142">
        <v>0.34930555555555554</v>
      </c>
      <c r="T38" s="143">
        <v>0.37674768518518514</v>
      </c>
      <c r="U38" s="144"/>
      <c r="V38" s="166"/>
      <c r="W38" s="99"/>
      <c r="X38" s="69"/>
      <c r="Y38" s="354"/>
      <c r="Z38" s="355"/>
      <c r="AA38" s="168">
        <f t="shared" ref="AA38:AA45" si="13">M38-J38</f>
        <v>-310.42571880228661</v>
      </c>
      <c r="AB38" s="141">
        <f t="shared" ref="AB38:AB45" si="14">M38/J38</f>
        <v>0.9059316003629434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132</v>
      </c>
      <c r="D39" s="321"/>
      <c r="E39" s="147">
        <v>14.03</v>
      </c>
      <c r="F39" s="97">
        <v>3258</v>
      </c>
      <c r="G39" s="148">
        <f t="shared" ref="G39:G45" si="15">E39*F39</f>
        <v>45709.74</v>
      </c>
      <c r="H39" s="149"/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5" si="16">F39/V39*60</f>
        <v>2714.2100337544771</v>
      </c>
      <c r="N39" s="152">
        <f t="shared" si="9"/>
        <v>904.73667791815899</v>
      </c>
      <c r="O39" s="154">
        <f t="shared" si="10"/>
        <v>0</v>
      </c>
      <c r="P39" s="155">
        <f t="shared" si="11"/>
        <v>-95.263322081841011</v>
      </c>
      <c r="Q39" s="156">
        <f t="shared" si="12"/>
        <v>0.90473667791815904</v>
      </c>
      <c r="R39" s="322">
        <f>Q55</f>
        <v>0.89305750420590957</v>
      </c>
      <c r="S39" s="157">
        <v>0.25</v>
      </c>
      <c r="T39" s="158">
        <v>0.30001157407407408</v>
      </c>
      <c r="U39" s="159"/>
      <c r="V39" s="160">
        <v>72.020955478378724</v>
      </c>
      <c r="W39" s="161"/>
      <c r="X39" s="162"/>
      <c r="Y39" s="325"/>
      <c r="Z39" s="326"/>
      <c r="AA39" s="115">
        <f t="shared" si="13"/>
        <v>-285.78996624552292</v>
      </c>
      <c r="AB39" s="156">
        <f t="shared" si="14"/>
        <v>0.90473667791815904</v>
      </c>
      <c r="AC39" s="327">
        <f>AB55</f>
        <v>0.89305750420590946</v>
      </c>
    </row>
    <row r="40" spans="1:29" ht="15.75" customHeight="1">
      <c r="A40" s="318"/>
      <c r="B40" s="100" t="s">
        <v>120</v>
      </c>
      <c r="C40" s="330" t="s">
        <v>131</v>
      </c>
      <c r="D40" s="331"/>
      <c r="E40" s="101">
        <v>14.28</v>
      </c>
      <c r="F40" s="102">
        <v>4619</v>
      </c>
      <c r="G40" s="103">
        <f t="shared" si="15"/>
        <v>65959.319999999992</v>
      </c>
      <c r="H40" s="26"/>
      <c r="I40" s="104">
        <v>3</v>
      </c>
      <c r="J40" s="105">
        <v>3600</v>
      </c>
      <c r="K40" s="106">
        <f t="shared" ref="K40:K74" si="17">J40/I40</f>
        <v>1200</v>
      </c>
      <c r="L40" s="107">
        <v>3</v>
      </c>
      <c r="M40" s="105">
        <f t="shared" si="16"/>
        <v>3186.8440921512038</v>
      </c>
      <c r="N40" s="106">
        <f t="shared" si="9"/>
        <v>1062.2813640504012</v>
      </c>
      <c r="O40" s="108">
        <f t="shared" si="10"/>
        <v>0</v>
      </c>
      <c r="P40" s="109">
        <f t="shared" si="11"/>
        <v>-137.71863594959882</v>
      </c>
      <c r="Q40" s="110">
        <f t="shared" si="12"/>
        <v>0.88523447004200095</v>
      </c>
      <c r="R40" s="323"/>
      <c r="S40" s="47">
        <v>0.31041666666666667</v>
      </c>
      <c r="T40" s="48">
        <v>0.37079861111111112</v>
      </c>
      <c r="U40" s="111">
        <v>14.983333333333331</v>
      </c>
      <c r="V40" s="112">
        <v>86.963777325210543</v>
      </c>
      <c r="W40" s="113"/>
      <c r="X40" s="116"/>
      <c r="Y40" s="332"/>
      <c r="Z40" s="333"/>
      <c r="AA40" s="117">
        <f t="shared" si="13"/>
        <v>-413.15590784879623</v>
      </c>
      <c r="AB40" s="110">
        <f t="shared" si="14"/>
        <v>0.88523447004200106</v>
      </c>
      <c r="AC40" s="328"/>
    </row>
    <row r="41" spans="1:29" ht="15.75" customHeight="1">
      <c r="A41" s="318"/>
      <c r="B41" s="100" t="s">
        <v>120</v>
      </c>
      <c r="C41" s="330" t="s">
        <v>137</v>
      </c>
      <c r="D41" s="331"/>
      <c r="E41" s="101">
        <v>30</v>
      </c>
      <c r="F41" s="102">
        <v>1739</v>
      </c>
      <c r="G41" s="103">
        <f t="shared" si="15"/>
        <v>52170</v>
      </c>
      <c r="H41" s="26"/>
      <c r="I41" s="104">
        <v>4</v>
      </c>
      <c r="J41" s="105">
        <v>3600</v>
      </c>
      <c r="K41" s="106">
        <f t="shared" si="17"/>
        <v>900</v>
      </c>
      <c r="L41" s="107">
        <v>4</v>
      </c>
      <c r="M41" s="105">
        <f t="shared" si="16"/>
        <v>3188.1600000000017</v>
      </c>
      <c r="N41" s="106">
        <f t="shared" si="9"/>
        <v>797.04000000000042</v>
      </c>
      <c r="O41" s="108">
        <f t="shared" si="10"/>
        <v>0</v>
      </c>
      <c r="P41" s="109">
        <f t="shared" si="11"/>
        <v>-102.95999999999958</v>
      </c>
      <c r="Q41" s="110">
        <f t="shared" si="12"/>
        <v>0.8856000000000005</v>
      </c>
      <c r="R41" s="323"/>
      <c r="S41" s="47">
        <v>0.38055555555555559</v>
      </c>
      <c r="T41" s="48">
        <v>0.40327546296296302</v>
      </c>
      <c r="U41" s="111">
        <v>15</v>
      </c>
      <c r="V41" s="112">
        <v>32.727341162300498</v>
      </c>
      <c r="W41" s="113"/>
      <c r="X41" s="116"/>
      <c r="Y41" s="332"/>
      <c r="Z41" s="333"/>
      <c r="AA41" s="117">
        <f t="shared" si="13"/>
        <v>-411.83999999999833</v>
      </c>
      <c r="AB41" s="110">
        <f t="shared" si="14"/>
        <v>0.8856000000000005</v>
      </c>
      <c r="AC41" s="328"/>
    </row>
    <row r="42" spans="1:29" ht="15.75" customHeight="1">
      <c r="A42" s="318"/>
      <c r="B42" s="100" t="s">
        <v>120</v>
      </c>
      <c r="C42" s="330" t="s">
        <v>128</v>
      </c>
      <c r="D42" s="331"/>
      <c r="E42" s="101">
        <v>25.03</v>
      </c>
      <c r="F42" s="102">
        <v>929</v>
      </c>
      <c r="G42" s="103">
        <f t="shared" si="15"/>
        <v>23252.870000000003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3189.8961676975409</v>
      </c>
      <c r="N42" s="106">
        <f t="shared" si="9"/>
        <v>637.97923353950819</v>
      </c>
      <c r="O42" s="108">
        <f t="shared" si="10"/>
        <v>0</v>
      </c>
      <c r="P42" s="109">
        <f t="shared" si="11"/>
        <v>-82.020766460491814</v>
      </c>
      <c r="Q42" s="110">
        <f t="shared" si="12"/>
        <v>0.88608226880487251</v>
      </c>
      <c r="R42" s="323"/>
      <c r="S42" s="47">
        <v>0.41319444444444448</v>
      </c>
      <c r="T42" s="48">
        <v>0.42532407407407413</v>
      </c>
      <c r="U42" s="111">
        <v>15</v>
      </c>
      <c r="V42" s="112">
        <v>17.473922996130934</v>
      </c>
      <c r="W42" s="113"/>
      <c r="X42" s="116"/>
      <c r="Y42" s="332"/>
      <c r="Z42" s="333"/>
      <c r="AA42" s="117">
        <f t="shared" si="13"/>
        <v>-410.10383230245907</v>
      </c>
      <c r="AB42" s="110">
        <f t="shared" si="14"/>
        <v>0.88608226880487251</v>
      </c>
      <c r="AC42" s="328"/>
    </row>
    <row r="43" spans="1:29" ht="15.75" customHeight="1">
      <c r="A43" s="318"/>
      <c r="B43" s="100" t="s">
        <v>120</v>
      </c>
      <c r="C43" s="330" t="s">
        <v>125</v>
      </c>
      <c r="D43" s="331"/>
      <c r="E43" s="101">
        <v>22.28</v>
      </c>
      <c r="F43" s="102">
        <v>819</v>
      </c>
      <c r="G43" s="103">
        <f t="shared" si="15"/>
        <v>18247.32</v>
      </c>
      <c r="H43" s="13"/>
      <c r="I43" s="104">
        <v>5</v>
      </c>
      <c r="J43" s="105">
        <v>3300</v>
      </c>
      <c r="K43" s="106">
        <f t="shared" si="17"/>
        <v>660</v>
      </c>
      <c r="L43" s="107">
        <v>5</v>
      </c>
      <c r="M43" s="105">
        <f t="shared" si="16"/>
        <v>2981.0750897444577</v>
      </c>
      <c r="N43" s="106">
        <f t="shared" si="9"/>
        <v>596.2150179488915</v>
      </c>
      <c r="O43" s="108">
        <f t="shared" si="10"/>
        <v>0</v>
      </c>
      <c r="P43" s="109">
        <f t="shared" si="11"/>
        <v>-63.7849820511085</v>
      </c>
      <c r="Q43" s="110">
        <f t="shared" si="12"/>
        <v>0.90335608780135079</v>
      </c>
      <c r="R43" s="323"/>
      <c r="S43" s="47">
        <v>0.43541666666666673</v>
      </c>
      <c r="T43" s="48">
        <v>0.44686342592592598</v>
      </c>
      <c r="U43" s="111">
        <v>14.53333333333334</v>
      </c>
      <c r="V43" s="112">
        <v>16.483985985140801</v>
      </c>
      <c r="W43" s="113"/>
      <c r="X43" s="116"/>
      <c r="Y43" s="332"/>
      <c r="Z43" s="333"/>
      <c r="AA43" s="117">
        <f t="shared" si="13"/>
        <v>-318.92491025554227</v>
      </c>
      <c r="AB43" s="110">
        <f t="shared" si="14"/>
        <v>0.90335608780135079</v>
      </c>
      <c r="AC43" s="328"/>
    </row>
    <row r="44" spans="1:29" ht="15.75" customHeight="1">
      <c r="A44" s="318"/>
      <c r="B44" s="100" t="s">
        <v>120</v>
      </c>
      <c r="C44" s="330" t="s">
        <v>129</v>
      </c>
      <c r="D44" s="331"/>
      <c r="E44" s="101">
        <v>18.18</v>
      </c>
      <c r="F44" s="102">
        <v>801</v>
      </c>
      <c r="G44" s="121">
        <f t="shared" si="15"/>
        <v>14562.18</v>
      </c>
      <c r="H44" s="122"/>
      <c r="I44" s="104">
        <v>3</v>
      </c>
      <c r="J44" s="105">
        <v>3600</v>
      </c>
      <c r="K44" s="106">
        <f t="shared" si="17"/>
        <v>1200</v>
      </c>
      <c r="L44" s="107">
        <v>3</v>
      </c>
      <c r="M44" s="105">
        <f t="shared" si="16"/>
        <v>3193.1059073571741</v>
      </c>
      <c r="N44" s="106">
        <f t="shared" si="9"/>
        <v>1064.3686357857248</v>
      </c>
      <c r="O44" s="108">
        <f t="shared" si="10"/>
        <v>0</v>
      </c>
      <c r="P44" s="109">
        <f t="shared" si="11"/>
        <v>-135.63136421427521</v>
      </c>
      <c r="Q44" s="110">
        <f t="shared" si="12"/>
        <v>0.88697386315477067</v>
      </c>
      <c r="R44" s="323"/>
      <c r="S44" s="47">
        <v>0.45694444444444454</v>
      </c>
      <c r="T44" s="120">
        <v>0.46739583333333345</v>
      </c>
      <c r="U44" s="111">
        <v>14.516666666666724</v>
      </c>
      <c r="V44" s="112">
        <v>15.051176313715708</v>
      </c>
      <c r="W44" s="113"/>
      <c r="X44" s="116"/>
      <c r="Y44" s="332"/>
      <c r="Z44" s="333"/>
      <c r="AA44" s="117">
        <f t="shared" si="13"/>
        <v>-406.89409264282585</v>
      </c>
      <c r="AB44" s="110">
        <f t="shared" si="14"/>
        <v>0.88697386315477056</v>
      </c>
      <c r="AC44" s="328"/>
    </row>
    <row r="45" spans="1:29" ht="15.75" customHeight="1">
      <c r="A45" s="318"/>
      <c r="B45" s="100" t="s">
        <v>120</v>
      </c>
      <c r="C45" s="330" t="s">
        <v>133</v>
      </c>
      <c r="D45" s="331"/>
      <c r="E45" s="101">
        <v>17.07</v>
      </c>
      <c r="F45" s="102">
        <v>2470</v>
      </c>
      <c r="G45" s="121">
        <f t="shared" si="15"/>
        <v>42162.9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2980.0888102369727</v>
      </c>
      <c r="N45" s="106">
        <f t="shared" si="9"/>
        <v>993.36293674565752</v>
      </c>
      <c r="O45" s="123">
        <f t="shared" si="10"/>
        <v>0</v>
      </c>
      <c r="P45" s="124">
        <f t="shared" si="11"/>
        <v>-106.63706325434248</v>
      </c>
      <c r="Q45" s="125">
        <f t="shared" si="12"/>
        <v>0.90305721522332505</v>
      </c>
      <c r="R45" s="323"/>
      <c r="S45" s="47">
        <v>0.47777777777777791</v>
      </c>
      <c r="T45" s="120">
        <v>0.51230324074074085</v>
      </c>
      <c r="U45" s="111">
        <v>14.950000000000019</v>
      </c>
      <c r="V45" s="112">
        <v>49.730061564244238</v>
      </c>
      <c r="W45" s="113"/>
      <c r="X45" s="116"/>
      <c r="Y45" s="332"/>
      <c r="Z45" s="333"/>
      <c r="AA45" s="117">
        <f t="shared" si="13"/>
        <v>-319.91118976302732</v>
      </c>
      <c r="AB45" s="110">
        <f t="shared" si="14"/>
        <v>0.90305721522332505</v>
      </c>
      <c r="AC45" s="328"/>
    </row>
    <row r="46" spans="1:29" ht="15.75" customHeight="1">
      <c r="A46" s="318"/>
      <c r="B46" s="100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47"/>
      <c r="T46" s="120"/>
      <c r="U46" s="111"/>
      <c r="V46" s="112"/>
      <c r="W46" s="113"/>
      <c r="X46" s="116"/>
      <c r="Y46" s="332"/>
      <c r="Z46" s="333"/>
      <c r="AA46" s="117"/>
      <c r="AB46" s="110"/>
      <c r="AC46" s="328"/>
    </row>
    <row r="47" spans="1:29" ht="15.75" customHeight="1">
      <c r="A47" s="318"/>
      <c r="B47" s="100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47"/>
      <c r="T47" s="120"/>
      <c r="U47" s="111"/>
      <c r="V47" s="112"/>
      <c r="W47" s="113"/>
      <c r="X47" s="116"/>
      <c r="Y47" s="332"/>
      <c r="Z47" s="333"/>
      <c r="AA47" s="117"/>
      <c r="AB47" s="110"/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8">AVERAGE(I39:I54)</f>
        <v>3.7142857142857144</v>
      </c>
      <c r="J55" s="137">
        <f t="shared" si="18"/>
        <v>3428.5714285714284</v>
      </c>
      <c r="K55" s="138">
        <f t="shared" ref="K55" si="19">J55/I55</f>
        <v>923.07692307692298</v>
      </c>
      <c r="L55" s="136">
        <f t="shared" ref="L55:M55" si="20">AVERAGE(L39:L54)</f>
        <v>3.7142857142857144</v>
      </c>
      <c r="M55" s="137">
        <f t="shared" si="20"/>
        <v>3061.9114429916895</v>
      </c>
      <c r="N55" s="138">
        <f t="shared" ref="N55:N62" si="21">M55/L55</f>
        <v>824.36077311314716</v>
      </c>
      <c r="O55" s="139">
        <f t="shared" ref="O55:O62" si="22">L55-I55</f>
        <v>0</v>
      </c>
      <c r="P55" s="140">
        <f t="shared" ref="P55:P62" si="23">N55-K55</f>
        <v>-98.71614996377582</v>
      </c>
      <c r="Q55" s="141">
        <f t="shared" ref="Q55:Q62" si="24">N55/K55</f>
        <v>0.89305750420590957</v>
      </c>
      <c r="R55" s="324"/>
      <c r="S55" s="142">
        <v>0.25</v>
      </c>
      <c r="T55" s="143">
        <v>0.51230324074074085</v>
      </c>
      <c r="U55" s="144"/>
      <c r="V55" s="166"/>
      <c r="W55" s="99"/>
      <c r="X55" s="69"/>
      <c r="Y55" s="354"/>
      <c r="Z55" s="355"/>
      <c r="AA55" s="168">
        <f t="shared" ref="AA55:AA62" si="25">M55-J55</f>
        <v>-366.65998557973899</v>
      </c>
      <c r="AB55" s="141">
        <f t="shared" ref="AB55:AB62" si="26">M55/J55</f>
        <v>0.89305750420590946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134</v>
      </c>
      <c r="D56" s="321"/>
      <c r="E56" s="147">
        <v>20.72</v>
      </c>
      <c r="F56" s="97">
        <v>2466</v>
      </c>
      <c r="G56" s="148">
        <f t="shared" ref="G56:G62" si="27">E56*F56</f>
        <v>51095.519999999997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2" si="28">F56/V56*60</f>
        <v>3200.4379821693856</v>
      </c>
      <c r="N56" s="152">
        <f t="shared" si="21"/>
        <v>1066.8126607231286</v>
      </c>
      <c r="O56" s="154">
        <f t="shared" si="22"/>
        <v>0</v>
      </c>
      <c r="P56" s="155">
        <f t="shared" si="23"/>
        <v>-133.1873392768714</v>
      </c>
      <c r="Q56" s="156">
        <f t="shared" si="24"/>
        <v>0.88901055060260714</v>
      </c>
      <c r="R56" s="322">
        <f>Q72</f>
        <v>0.88691484686970234</v>
      </c>
      <c r="S56" s="157">
        <v>0.25</v>
      </c>
      <c r="T56" s="158">
        <v>0.28209490740740739</v>
      </c>
      <c r="U56" s="159"/>
      <c r="V56" s="160">
        <v>46.231172365885612</v>
      </c>
      <c r="W56" s="158"/>
      <c r="X56" s="169"/>
      <c r="Y56" s="325"/>
      <c r="Z56" s="326"/>
      <c r="AA56" s="115">
        <f t="shared" si="25"/>
        <v>-399.56201783061442</v>
      </c>
      <c r="AB56" s="156">
        <f t="shared" si="26"/>
        <v>0.88901055060260714</v>
      </c>
      <c r="AC56" s="327">
        <f>AB72</f>
        <v>0.88691484686970234</v>
      </c>
    </row>
    <row r="57" spans="1:29" ht="15.75" customHeight="1">
      <c r="A57" s="357"/>
      <c r="B57" s="100" t="s">
        <v>120</v>
      </c>
      <c r="C57" s="330" t="s">
        <v>138</v>
      </c>
      <c r="D57" s="331"/>
      <c r="E57" s="101">
        <v>16.66</v>
      </c>
      <c r="F57" s="102">
        <v>3781</v>
      </c>
      <c r="G57" s="103">
        <f t="shared" si="27"/>
        <v>62991.46</v>
      </c>
      <c r="H57" s="26"/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3192.6158276693363</v>
      </c>
      <c r="N57" s="106">
        <f t="shared" si="21"/>
        <v>638.52316553386731</v>
      </c>
      <c r="O57" s="108">
        <f t="shared" si="22"/>
        <v>0</v>
      </c>
      <c r="P57" s="109">
        <f t="shared" si="23"/>
        <v>-81.476834466132686</v>
      </c>
      <c r="Q57" s="110">
        <f t="shared" si="24"/>
        <v>0.88683772990814902</v>
      </c>
      <c r="R57" s="323"/>
      <c r="S57" s="47">
        <v>0.29236111111111113</v>
      </c>
      <c r="T57" s="48">
        <v>0.3417013888888889</v>
      </c>
      <c r="U57" s="111">
        <v>14.783333333333379</v>
      </c>
      <c r="V57" s="112">
        <v>71.057719514474641</v>
      </c>
      <c r="W57" s="113"/>
      <c r="X57" s="13"/>
      <c r="Y57" s="332"/>
      <c r="Z57" s="333"/>
      <c r="AA57" s="117">
        <f t="shared" si="25"/>
        <v>-407.38417233066366</v>
      </c>
      <c r="AB57" s="110">
        <f t="shared" si="26"/>
        <v>0.88683772990814902</v>
      </c>
      <c r="AC57" s="328"/>
    </row>
    <row r="58" spans="1:29" ht="15.75" customHeight="1">
      <c r="A58" s="357"/>
      <c r="B58" s="100" t="s">
        <v>120</v>
      </c>
      <c r="C58" s="330" t="s">
        <v>135</v>
      </c>
      <c r="D58" s="331"/>
      <c r="E58" s="101">
        <v>24.82</v>
      </c>
      <c r="F58" s="102">
        <v>1243</v>
      </c>
      <c r="G58" s="103">
        <f t="shared" si="27"/>
        <v>30851.260000000002</v>
      </c>
      <c r="H58" s="26"/>
      <c r="I58" s="104">
        <v>5</v>
      </c>
      <c r="J58" s="105">
        <v>3600</v>
      </c>
      <c r="K58" s="106">
        <f t="shared" si="17"/>
        <v>720</v>
      </c>
      <c r="L58" s="107">
        <v>5</v>
      </c>
      <c r="M58" s="105">
        <f t="shared" si="28"/>
        <v>3198.9833287546217</v>
      </c>
      <c r="N58" s="106">
        <f t="shared" si="21"/>
        <v>639.79666575092438</v>
      </c>
      <c r="O58" s="108">
        <f t="shared" si="22"/>
        <v>0</v>
      </c>
      <c r="P58" s="109">
        <f t="shared" si="23"/>
        <v>-80.203334249075624</v>
      </c>
      <c r="Q58" s="110">
        <f t="shared" si="24"/>
        <v>0.88860648020961719</v>
      </c>
      <c r="R58" s="323"/>
      <c r="S58" s="47">
        <v>0.35208333333333336</v>
      </c>
      <c r="T58" s="48">
        <v>0.36826388888888889</v>
      </c>
      <c r="U58" s="111">
        <v>14.950000000000019</v>
      </c>
      <c r="V58" s="112">
        <v>23.31365697646018</v>
      </c>
      <c r="W58" s="113"/>
      <c r="X58" s="13"/>
      <c r="Y58" s="332"/>
      <c r="Z58" s="333"/>
      <c r="AA58" s="117">
        <f t="shared" si="25"/>
        <v>-401.01667124537835</v>
      </c>
      <c r="AB58" s="110">
        <f t="shared" si="26"/>
        <v>0.88860648020961708</v>
      </c>
      <c r="AC58" s="328"/>
    </row>
    <row r="59" spans="1:29" ht="15.75" customHeight="1">
      <c r="A59" s="357"/>
      <c r="B59" s="100" t="s">
        <v>120</v>
      </c>
      <c r="C59" s="330" t="s">
        <v>136</v>
      </c>
      <c r="D59" s="331"/>
      <c r="E59" s="101">
        <v>18.18</v>
      </c>
      <c r="F59" s="102">
        <v>1613</v>
      </c>
      <c r="G59" s="103">
        <f t="shared" si="27"/>
        <v>29324.34</v>
      </c>
      <c r="H59" s="26"/>
      <c r="I59" s="104">
        <v>3</v>
      </c>
      <c r="J59" s="105">
        <v>3600</v>
      </c>
      <c r="K59" s="106">
        <f t="shared" si="17"/>
        <v>1200</v>
      </c>
      <c r="L59" s="107">
        <v>3</v>
      </c>
      <c r="M59" s="105">
        <f t="shared" si="28"/>
        <v>3191.2782864460005</v>
      </c>
      <c r="N59" s="106">
        <f t="shared" si="21"/>
        <v>1063.7594288153334</v>
      </c>
      <c r="O59" s="108">
        <f t="shared" si="22"/>
        <v>0</v>
      </c>
      <c r="P59" s="109">
        <f t="shared" si="23"/>
        <v>-136.24057118466658</v>
      </c>
      <c r="Q59" s="110">
        <f t="shared" si="24"/>
        <v>0.88646619067944454</v>
      </c>
      <c r="R59" s="323"/>
      <c r="S59" s="47">
        <v>0.37847222222222227</v>
      </c>
      <c r="T59" s="48">
        <v>0.39952546296296299</v>
      </c>
      <c r="U59" s="111">
        <v>14.70000000000006</v>
      </c>
      <c r="V59" s="112">
        <v>30.326405694872832</v>
      </c>
      <c r="W59" s="113"/>
      <c r="X59" s="116"/>
      <c r="Y59" s="332"/>
      <c r="Z59" s="333"/>
      <c r="AA59" s="117">
        <f t="shared" si="25"/>
        <v>-408.72171355399951</v>
      </c>
      <c r="AB59" s="110">
        <f t="shared" si="26"/>
        <v>0.88646619067944454</v>
      </c>
      <c r="AC59" s="328"/>
    </row>
    <row r="60" spans="1:29" ht="15.75" customHeight="1">
      <c r="A60" s="358"/>
      <c r="B60" s="100" t="s">
        <v>120</v>
      </c>
      <c r="C60" s="330" t="s">
        <v>130</v>
      </c>
      <c r="D60" s="331"/>
      <c r="E60" s="101">
        <v>23.72</v>
      </c>
      <c r="F60" s="102">
        <v>1119</v>
      </c>
      <c r="G60" s="103">
        <f t="shared" si="27"/>
        <v>26542.68</v>
      </c>
      <c r="H60" s="13"/>
      <c r="I60" s="104">
        <v>5</v>
      </c>
      <c r="J60" s="105">
        <v>3600</v>
      </c>
      <c r="K60" s="106">
        <f t="shared" si="17"/>
        <v>720</v>
      </c>
      <c r="L60" s="107">
        <v>5</v>
      </c>
      <c r="M60" s="105">
        <f t="shared" si="28"/>
        <v>3194.4711494849425</v>
      </c>
      <c r="N60" s="106">
        <f t="shared" si="21"/>
        <v>638.89422989698846</v>
      </c>
      <c r="O60" s="108">
        <f t="shared" si="22"/>
        <v>0</v>
      </c>
      <c r="P60" s="109">
        <f t="shared" si="23"/>
        <v>-81.105770103011537</v>
      </c>
      <c r="Q60" s="110">
        <f t="shared" si="24"/>
        <v>0.88735309707915067</v>
      </c>
      <c r="R60" s="323"/>
      <c r="S60" s="47">
        <v>0.40972222222222227</v>
      </c>
      <c r="T60" s="48">
        <v>0.4243171296296297</v>
      </c>
      <c r="U60" s="111">
        <v>14.683333333333364</v>
      </c>
      <c r="V60" s="112">
        <v>21.017563426993309</v>
      </c>
      <c r="W60" s="113"/>
      <c r="X60" s="116"/>
      <c r="Y60" s="332"/>
      <c r="Z60" s="333"/>
      <c r="AA60" s="117">
        <f t="shared" si="25"/>
        <v>-405.52885051505746</v>
      </c>
      <c r="AB60" s="110">
        <f t="shared" si="26"/>
        <v>0.88735309707915067</v>
      </c>
      <c r="AC60" s="328"/>
    </row>
    <row r="61" spans="1:29" ht="15.75" customHeight="1">
      <c r="A61" s="358"/>
      <c r="B61" s="100" t="s">
        <v>120</v>
      </c>
      <c r="C61" s="330" t="s">
        <v>127</v>
      </c>
      <c r="D61" s="331"/>
      <c r="E61" s="101">
        <v>25.2</v>
      </c>
      <c r="F61" s="102">
        <v>1174</v>
      </c>
      <c r="G61" s="121">
        <f t="shared" si="27"/>
        <v>29584.799999999999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3185.9888959467385</v>
      </c>
      <c r="N61" s="106">
        <f t="shared" si="21"/>
        <v>1061.9962986489129</v>
      </c>
      <c r="O61" s="108">
        <f t="shared" si="22"/>
        <v>0</v>
      </c>
      <c r="P61" s="109">
        <f t="shared" si="23"/>
        <v>-138.0037013510871</v>
      </c>
      <c r="Q61" s="110">
        <f t="shared" si="24"/>
        <v>0.88499691554076076</v>
      </c>
      <c r="R61" s="323"/>
      <c r="S61" s="47">
        <v>0.43472222222222229</v>
      </c>
      <c r="T61" s="120">
        <v>0.45006944444444452</v>
      </c>
      <c r="U61" s="111">
        <v>14.983333333333331</v>
      </c>
      <c r="V61" s="112">
        <v>22.109304928719244</v>
      </c>
      <c r="W61" s="113"/>
      <c r="X61" s="50"/>
      <c r="Y61" s="332"/>
      <c r="Z61" s="333"/>
      <c r="AA61" s="117">
        <f t="shared" si="25"/>
        <v>-414.01110405326153</v>
      </c>
      <c r="AB61" s="110">
        <f t="shared" si="26"/>
        <v>0.88499691554076065</v>
      </c>
      <c r="AC61" s="328"/>
    </row>
    <row r="62" spans="1:29" ht="15.75" customHeight="1">
      <c r="A62" s="358"/>
      <c r="B62" s="100" t="s">
        <v>120</v>
      </c>
      <c r="C62" s="330" t="s">
        <v>126</v>
      </c>
      <c r="D62" s="331"/>
      <c r="E62" s="101">
        <v>17.89</v>
      </c>
      <c r="F62" s="102">
        <v>2163</v>
      </c>
      <c r="G62" s="121">
        <f t="shared" si="27"/>
        <v>38696.07</v>
      </c>
      <c r="H62" s="62"/>
      <c r="I62" s="104">
        <v>4</v>
      </c>
      <c r="J62" s="105">
        <v>3600</v>
      </c>
      <c r="K62" s="106">
        <f t="shared" si="17"/>
        <v>900</v>
      </c>
      <c r="L62" s="107">
        <v>4</v>
      </c>
      <c r="M62" s="105">
        <f t="shared" si="28"/>
        <v>3186.4786706454775</v>
      </c>
      <c r="N62" s="106">
        <f t="shared" si="21"/>
        <v>796.61966766136936</v>
      </c>
      <c r="O62" s="123">
        <f t="shared" si="22"/>
        <v>0</v>
      </c>
      <c r="P62" s="124">
        <f t="shared" si="23"/>
        <v>-103.38033233863064</v>
      </c>
      <c r="Q62" s="125">
        <f t="shared" si="24"/>
        <v>0.8851329640681882</v>
      </c>
      <c r="R62" s="323"/>
      <c r="S62" s="47">
        <v>0.46041666666666675</v>
      </c>
      <c r="T62" s="120">
        <v>0.48869212962962971</v>
      </c>
      <c r="U62" s="111">
        <v>14.900000000000011</v>
      </c>
      <c r="V62" s="112">
        <v>40.72834417363628</v>
      </c>
      <c r="W62" s="113"/>
      <c r="X62" s="116"/>
      <c r="Y62" s="332"/>
      <c r="Z62" s="333"/>
      <c r="AA62" s="117">
        <f t="shared" si="25"/>
        <v>-413.52132935452255</v>
      </c>
      <c r="AB62" s="110">
        <f t="shared" si="26"/>
        <v>0.8851329640681882</v>
      </c>
      <c r="AC62" s="328"/>
    </row>
    <row r="63" spans="1:29" ht="15.75" customHeight="1">
      <c r="A63" s="358"/>
      <c r="B63" s="100"/>
      <c r="C63" s="330"/>
      <c r="D63" s="33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3"/>
      <c r="S63" s="47"/>
      <c r="T63" s="120"/>
      <c r="U63" s="111"/>
      <c r="V63" s="112"/>
      <c r="W63" s="113"/>
      <c r="X63" s="116"/>
      <c r="Y63" s="332"/>
      <c r="Z63" s="333"/>
      <c r="AA63" s="117"/>
      <c r="AB63" s="110"/>
      <c r="AC63" s="328"/>
    </row>
    <row r="64" spans="1:29" ht="15.75" customHeight="1">
      <c r="A64" s="358"/>
      <c r="B64" s="100"/>
      <c r="C64" s="330"/>
      <c r="D64" s="33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26"/>
      <c r="X64" s="127"/>
      <c r="Y64" s="332"/>
      <c r="Z64" s="333"/>
      <c r="AA64" s="117"/>
      <c r="AB64" s="110"/>
      <c r="AC64" s="328"/>
    </row>
    <row r="65" spans="1:29" ht="15.75" customHeight="1">
      <c r="A65" s="358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29">AVERAGE(I56:I71)</f>
        <v>4</v>
      </c>
      <c r="J72" s="137">
        <f t="shared" si="29"/>
        <v>3600</v>
      </c>
      <c r="K72" s="138">
        <f t="shared" ref="K72" si="30">J72/I72</f>
        <v>900</v>
      </c>
      <c r="L72" s="136">
        <f t="shared" ref="L72:M72" si="31">AVERAGE(L56:L71)</f>
        <v>4</v>
      </c>
      <c r="M72" s="137">
        <f t="shared" si="31"/>
        <v>3192.8934487309284</v>
      </c>
      <c r="N72" s="138">
        <f>M72/L72</f>
        <v>798.2233621827321</v>
      </c>
      <c r="O72" s="139">
        <f>L72-I72</f>
        <v>0</v>
      </c>
      <c r="P72" s="140">
        <f>N72-K72</f>
        <v>-101.7766378172679</v>
      </c>
      <c r="Q72" s="141">
        <f>N72/K72</f>
        <v>0.88691484686970234</v>
      </c>
      <c r="R72" s="324"/>
      <c r="S72" s="142">
        <v>0.25</v>
      </c>
      <c r="T72" s="143">
        <v>0.48869212962962971</v>
      </c>
      <c r="U72" s="144"/>
      <c r="V72" s="166"/>
      <c r="W72" s="167"/>
      <c r="X72" s="138"/>
      <c r="Y72" s="354"/>
      <c r="Z72" s="355"/>
      <c r="AA72" s="168">
        <f>M72-J72</f>
        <v>-407.10655126907159</v>
      </c>
      <c r="AB72" s="141">
        <f>M72/J72</f>
        <v>0.88691484686970234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1439</v>
      </c>
      <c r="G73" s="148">
        <f t="shared" ref="G73:G74" si="32">E73*F73</f>
        <v>41112.230000000003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3106.5205559304673</v>
      </c>
      <c r="N73" s="152">
        <f>M73/L73</f>
        <v>258.8767129942056</v>
      </c>
      <c r="O73" s="154">
        <f>L73-I73</f>
        <v>0</v>
      </c>
      <c r="P73" s="155">
        <f>N73-K73</f>
        <v>-41.123287005794396</v>
      </c>
      <c r="Q73" s="156">
        <f>N73/K73</f>
        <v>0.86292237664735205</v>
      </c>
      <c r="R73" s="322">
        <f>Q89</f>
        <v>0.8841700450495652</v>
      </c>
      <c r="S73" s="157">
        <v>0.70833333333333337</v>
      </c>
      <c r="T73" s="158">
        <v>0.72762731481481491</v>
      </c>
      <c r="U73" s="159"/>
      <c r="V73" s="160">
        <v>27.793152643131112</v>
      </c>
      <c r="W73" s="158"/>
      <c r="X73" s="169"/>
      <c r="Y73" s="325"/>
      <c r="Z73" s="326"/>
      <c r="AA73" s="115">
        <f>M73-J73</f>
        <v>-493.47944406953275</v>
      </c>
      <c r="AB73" s="156">
        <f>M73/J73</f>
        <v>0.86292237664735205</v>
      </c>
      <c r="AC73" s="327">
        <f>AB89</f>
        <v>0.8841700450495652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522</v>
      </c>
      <c r="G74" s="103">
        <f t="shared" si="32"/>
        <v>10659.240000000002</v>
      </c>
      <c r="H74" s="26"/>
      <c r="I74" s="104">
        <v>13</v>
      </c>
      <c r="J74" s="105">
        <v>3600</v>
      </c>
      <c r="K74" s="106">
        <f t="shared" si="17"/>
        <v>276.92307692307691</v>
      </c>
      <c r="L74" s="107">
        <v>13</v>
      </c>
      <c r="M74" s="105">
        <f>F74/V74*60</f>
        <v>3259.5037684264025</v>
      </c>
      <c r="N74" s="106">
        <f>M74/L74</f>
        <v>250.73105910972328</v>
      </c>
      <c r="O74" s="108">
        <f>L74-I74</f>
        <v>0</v>
      </c>
      <c r="P74" s="109">
        <f>N74-K74</f>
        <v>-26.19201781335363</v>
      </c>
      <c r="Q74" s="110">
        <f>N74/K74</f>
        <v>0.90541771345177857</v>
      </c>
      <c r="R74" s="323"/>
      <c r="S74" s="47">
        <v>0.73055555555555562</v>
      </c>
      <c r="T74" s="48">
        <v>0.73722222222222233</v>
      </c>
      <c r="U74" s="111">
        <v>5</v>
      </c>
      <c r="V74" s="112">
        <v>9.6088246018873047</v>
      </c>
      <c r="W74" s="113"/>
      <c r="X74" s="13"/>
      <c r="Y74" s="332"/>
      <c r="Z74" s="333"/>
      <c r="AA74" s="117">
        <f>M74-J74</f>
        <v>-340.49623157359747</v>
      </c>
      <c r="AB74" s="110">
        <f>M74/J74</f>
        <v>0.90541771345177846</v>
      </c>
      <c r="AC74" s="328"/>
    </row>
    <row r="75" spans="1:29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3"/>
      <c r="Y75" s="332"/>
      <c r="Z75" s="333"/>
      <c r="AA75" s="117"/>
      <c r="AB75" s="110"/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3">AVERAGE(I73:I88)</f>
        <v>12.5</v>
      </c>
      <c r="J89" s="137">
        <f t="shared" si="33"/>
        <v>3600</v>
      </c>
      <c r="K89" s="138">
        <f t="shared" ref="K89" si="34">J89/I89</f>
        <v>288</v>
      </c>
      <c r="L89" s="136">
        <f t="shared" ref="L89:M89" si="35">AVERAGE(L73:L88)</f>
        <v>12.5</v>
      </c>
      <c r="M89" s="137">
        <f t="shared" si="35"/>
        <v>3183.0121621784347</v>
      </c>
      <c r="N89" s="138">
        <f>M89/L89</f>
        <v>254.64097297427477</v>
      </c>
      <c r="O89" s="139">
        <f>L89-I89</f>
        <v>0</v>
      </c>
      <c r="P89" s="140">
        <f>N89-K89</f>
        <v>-33.359027025725226</v>
      </c>
      <c r="Q89" s="141">
        <f>N89/K89</f>
        <v>0.8841700450495652</v>
      </c>
      <c r="R89" s="324"/>
      <c r="S89" s="142">
        <v>0.70833333333333337</v>
      </c>
      <c r="T89" s="143">
        <v>0.73722222222222233</v>
      </c>
      <c r="U89" s="144"/>
      <c r="V89" s="166"/>
      <c r="W89" s="167"/>
      <c r="X89" s="138"/>
      <c r="Y89" s="354"/>
      <c r="Z89" s="355"/>
      <c r="AA89" s="168">
        <f>M89-J89</f>
        <v>-416.98783782156534</v>
      </c>
      <c r="AB89" s="141">
        <f>M89/J89</f>
        <v>0.8841700450495652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145</v>
      </c>
      <c r="D90" s="321"/>
      <c r="E90" s="147">
        <v>17.22</v>
      </c>
      <c r="F90" s="97">
        <v>945</v>
      </c>
      <c r="G90" s="148">
        <f t="shared" ref="G90:G92" si="36">E90*F90</f>
        <v>16272.9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2990.9755081454291</v>
      </c>
      <c r="N90" s="152">
        <f>M90/L90</f>
        <v>996.99183604847633</v>
      </c>
      <c r="O90" s="154">
        <f>L90-I90</f>
        <v>0</v>
      </c>
      <c r="P90" s="155">
        <f>N90-K90</f>
        <v>-103.00816395152367</v>
      </c>
      <c r="Q90" s="156">
        <f>N90/K90</f>
        <v>0.90635621458952398</v>
      </c>
      <c r="R90" s="322">
        <f>Q106</f>
        <v>0.90424067348380033</v>
      </c>
      <c r="S90" s="157">
        <v>0.70833333333333337</v>
      </c>
      <c r="T90" s="158">
        <v>0.72149305555555554</v>
      </c>
      <c r="U90" s="159"/>
      <c r="V90" s="160">
        <v>18.957025841765301</v>
      </c>
      <c r="W90" s="161"/>
      <c r="X90" s="162"/>
      <c r="Y90" s="325"/>
      <c r="Z90" s="326"/>
      <c r="AA90" s="115">
        <f>M90-J90</f>
        <v>-309.0244918545709</v>
      </c>
      <c r="AB90" s="156">
        <f>M90/J90</f>
        <v>0.90635621458952398</v>
      </c>
      <c r="AC90" s="327">
        <f>AB106</f>
        <v>0.90424067348380033</v>
      </c>
    </row>
    <row r="91" spans="1:29" ht="15.75" customHeight="1">
      <c r="A91" s="357"/>
      <c r="B91" s="100" t="s">
        <v>120</v>
      </c>
      <c r="C91" s="330" t="s">
        <v>148</v>
      </c>
      <c r="D91" s="331"/>
      <c r="E91" s="101">
        <v>24.54</v>
      </c>
      <c r="F91" s="102">
        <v>1332</v>
      </c>
      <c r="G91" s="103">
        <f t="shared" si="36"/>
        <v>32687.279999999999</v>
      </c>
      <c r="H91" s="26"/>
      <c r="I91" s="104">
        <v>4</v>
      </c>
      <c r="J91" s="105">
        <v>3000</v>
      </c>
      <c r="K91" s="106">
        <f t="shared" ref="K91:K134" si="37">J91/I91</f>
        <v>750</v>
      </c>
      <c r="L91" s="107">
        <v>4</v>
      </c>
      <c r="M91" s="105">
        <f>F91/V91*60</f>
        <v>2707.7129130912303</v>
      </c>
      <c r="N91" s="106">
        <f>M91/L91</f>
        <v>676.92822827280759</v>
      </c>
      <c r="O91" s="108">
        <f>L91-I91</f>
        <v>0</v>
      </c>
      <c r="P91" s="109">
        <f>N91-K91</f>
        <v>-73.071771727192413</v>
      </c>
      <c r="Q91" s="110">
        <f>N91/K91</f>
        <v>0.90257097103041006</v>
      </c>
      <c r="R91" s="323"/>
      <c r="S91" s="47">
        <v>0.72499999999999998</v>
      </c>
      <c r="T91" s="48">
        <v>0.74548611111111107</v>
      </c>
      <c r="U91" s="111">
        <v>5.0499999999999901</v>
      </c>
      <c r="V91" s="112">
        <v>29.515684478071282</v>
      </c>
      <c r="W91" s="113"/>
      <c r="X91" s="116"/>
      <c r="Y91" s="332"/>
      <c r="Z91" s="333"/>
      <c r="AA91" s="117">
        <f>M91-J91</f>
        <v>-292.28708690876965</v>
      </c>
      <c r="AB91" s="110">
        <f>M91/J91</f>
        <v>0.90257097103041006</v>
      </c>
      <c r="AC91" s="328"/>
    </row>
    <row r="92" spans="1:29" ht="15.75" customHeight="1">
      <c r="A92" s="357"/>
      <c r="B92" s="100" t="s">
        <v>120</v>
      </c>
      <c r="C92" s="330" t="s">
        <v>149</v>
      </c>
      <c r="D92" s="331"/>
      <c r="E92" s="101">
        <v>23.27</v>
      </c>
      <c r="F92" s="102">
        <v>796</v>
      </c>
      <c r="G92" s="103">
        <f t="shared" si="36"/>
        <v>18522.919999999998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2710.7498421626838</v>
      </c>
      <c r="N92" s="106">
        <f>M92/L92</f>
        <v>542.14996843253675</v>
      </c>
      <c r="O92" s="108">
        <f>L92-I92</f>
        <v>0</v>
      </c>
      <c r="P92" s="109">
        <f>N92-K92</f>
        <v>-57.850031567463247</v>
      </c>
      <c r="Q92" s="110">
        <f>N92/K92</f>
        <v>0.90358328072089455</v>
      </c>
      <c r="R92" s="323"/>
      <c r="S92" s="47">
        <v>0.74861111111111112</v>
      </c>
      <c r="T92" s="48">
        <v>0.7608449074074074</v>
      </c>
      <c r="U92" s="111">
        <v>4.5000000000000639</v>
      </c>
      <c r="V92" s="112">
        <v>17.618741226927909</v>
      </c>
      <c r="W92" s="113"/>
      <c r="X92" s="116"/>
      <c r="Y92" s="332"/>
      <c r="Z92" s="333"/>
      <c r="AA92" s="117">
        <f>M92-J92</f>
        <v>-289.25015783731624</v>
      </c>
      <c r="AB92" s="110">
        <f>M92/J92</f>
        <v>0.90358328072089455</v>
      </c>
      <c r="AC92" s="328"/>
    </row>
    <row r="93" spans="1:29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332"/>
      <c r="Z93" s="333"/>
      <c r="AA93" s="117"/>
      <c r="AB93" s="110"/>
      <c r="AC93" s="328"/>
    </row>
    <row r="94" spans="1:29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16"/>
      <c r="Y94" s="332"/>
      <c r="Z94" s="333"/>
      <c r="AA94" s="117"/>
      <c r="AB94" s="110"/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2803.1460877997811</v>
      </c>
      <c r="N106" s="138">
        <f t="shared" ref="N106:N117" si="41">M106/L106</f>
        <v>700.78652194994527</v>
      </c>
      <c r="O106" s="139">
        <f t="shared" ref="O106:O117" si="42">L106-I106</f>
        <v>0</v>
      </c>
      <c r="P106" s="140">
        <f t="shared" ref="P106:P117" si="43">N106-K106</f>
        <v>-74.213478050054732</v>
      </c>
      <c r="Q106" s="141">
        <f t="shared" ref="Q106:Q117" si="44">N106/K106</f>
        <v>0.90424067348380033</v>
      </c>
      <c r="R106" s="324"/>
      <c r="S106" s="142">
        <v>0.70833333333333337</v>
      </c>
      <c r="T106" s="143">
        <v>0.7608449074074074</v>
      </c>
      <c r="U106" s="144"/>
      <c r="V106" s="166"/>
      <c r="W106" s="99"/>
      <c r="X106" s="69"/>
      <c r="Y106" s="354"/>
      <c r="Z106" s="355"/>
      <c r="AA106" s="168">
        <f t="shared" ref="AA106:AA117" si="45">M106-J106</f>
        <v>-296.85391220021893</v>
      </c>
      <c r="AB106" s="141">
        <f t="shared" ref="AB106:AB117" si="46">M106/J106</f>
        <v>0.90424067348380033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146</v>
      </c>
      <c r="D107" s="321"/>
      <c r="E107" s="147">
        <v>22.28</v>
      </c>
      <c r="F107" s="97">
        <v>387</v>
      </c>
      <c r="G107" s="148">
        <f t="shared" ref="G107:G117" si="47">E107*F107</f>
        <v>8622.36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7" si="48">F107/V107*60</f>
        <v>2982.0203830802279</v>
      </c>
      <c r="N107" s="152">
        <f t="shared" si="41"/>
        <v>596.40407661604559</v>
      </c>
      <c r="O107" s="154">
        <f t="shared" si="42"/>
        <v>0</v>
      </c>
      <c r="P107" s="155">
        <f t="shared" si="43"/>
        <v>-63.595923383954414</v>
      </c>
      <c r="Q107" s="156">
        <f t="shared" si="44"/>
        <v>0.90364254032734181</v>
      </c>
      <c r="R107" s="322">
        <f>Q123</f>
        <v>0.89644859028999613</v>
      </c>
      <c r="S107" s="157">
        <v>0.70833333333333337</v>
      </c>
      <c r="T107" s="158">
        <v>0.71373842592592596</v>
      </c>
      <c r="U107" s="159"/>
      <c r="V107" s="160">
        <v>7.7866670971629279</v>
      </c>
      <c r="W107" s="161"/>
      <c r="X107" s="162"/>
      <c r="Y107" s="325"/>
      <c r="Z107" s="326"/>
      <c r="AA107" s="115">
        <f t="shared" si="45"/>
        <v>-317.97961691977207</v>
      </c>
      <c r="AB107" s="156">
        <f t="shared" si="46"/>
        <v>0.90364254032734181</v>
      </c>
      <c r="AC107" s="327">
        <f>AB123</f>
        <v>0.89644859028999613</v>
      </c>
    </row>
    <row r="108" spans="1:29" ht="15.75" customHeight="1">
      <c r="A108" s="318"/>
      <c r="B108" s="100" t="s">
        <v>120</v>
      </c>
      <c r="C108" s="330" t="s">
        <v>154</v>
      </c>
      <c r="D108" s="331"/>
      <c r="E108" s="101">
        <v>25.03</v>
      </c>
      <c r="F108" s="102">
        <v>430</v>
      </c>
      <c r="G108" s="103">
        <f t="shared" si="47"/>
        <v>10762.9</v>
      </c>
      <c r="H108" s="26">
        <v>2</v>
      </c>
      <c r="I108" s="104">
        <v>5</v>
      </c>
      <c r="J108" s="105">
        <v>3600</v>
      </c>
      <c r="K108" s="106">
        <f t="shared" si="37"/>
        <v>720</v>
      </c>
      <c r="L108" s="107">
        <v>5</v>
      </c>
      <c r="M108" s="105">
        <f t="shared" si="48"/>
        <v>3203.097491832219</v>
      </c>
      <c r="N108" s="106">
        <f t="shared" si="41"/>
        <v>640.61949836644385</v>
      </c>
      <c r="O108" s="108">
        <f t="shared" si="42"/>
        <v>0</v>
      </c>
      <c r="P108" s="109">
        <f t="shared" si="43"/>
        <v>-79.38050163355615</v>
      </c>
      <c r="Q108" s="110">
        <f t="shared" si="44"/>
        <v>0.88974930328672752</v>
      </c>
      <c r="R108" s="323"/>
      <c r="S108" s="47">
        <v>0.72361111111111109</v>
      </c>
      <c r="T108" s="48">
        <v>0.72920138888888886</v>
      </c>
      <c r="U108" s="111">
        <v>15</v>
      </c>
      <c r="V108" s="112">
        <v>8.0547033194553244</v>
      </c>
      <c r="W108" s="113"/>
      <c r="X108" s="116"/>
      <c r="Y108" s="332"/>
      <c r="Z108" s="333"/>
      <c r="AA108" s="117">
        <f t="shared" si="45"/>
        <v>-396.90250816778098</v>
      </c>
      <c r="AB108" s="110">
        <f t="shared" si="46"/>
        <v>0.88974930328672752</v>
      </c>
      <c r="AC108" s="328"/>
    </row>
    <row r="109" spans="1:29" ht="15.75" customHeight="1">
      <c r="A109" s="318"/>
      <c r="B109" s="100" t="s">
        <v>120</v>
      </c>
      <c r="C109" s="330" t="s">
        <v>160</v>
      </c>
      <c r="D109" s="331"/>
      <c r="E109" s="101">
        <v>18.18</v>
      </c>
      <c r="F109" s="102">
        <v>971</v>
      </c>
      <c r="G109" s="103">
        <f t="shared" si="47"/>
        <v>17652.78</v>
      </c>
      <c r="H109" s="26"/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3200.9960598015227</v>
      </c>
      <c r="N109" s="106">
        <f t="shared" si="41"/>
        <v>1066.9986866005077</v>
      </c>
      <c r="O109" s="108">
        <f t="shared" si="42"/>
        <v>0</v>
      </c>
      <c r="P109" s="109">
        <f t="shared" si="43"/>
        <v>-133.00131339949235</v>
      </c>
      <c r="Q109" s="110">
        <f t="shared" si="44"/>
        <v>0.88916557216708969</v>
      </c>
      <c r="R109" s="323"/>
      <c r="S109" s="47">
        <v>0.73958333333333326</v>
      </c>
      <c r="T109" s="48">
        <v>0.75222222222222213</v>
      </c>
      <c r="U109" s="111">
        <v>14.949999999999939</v>
      </c>
      <c r="V109" s="112">
        <v>18.200584727871362</v>
      </c>
      <c r="W109" s="113"/>
      <c r="X109" s="116"/>
      <c r="Y109" s="332"/>
      <c r="Z109" s="333"/>
      <c r="AA109" s="117">
        <f t="shared" si="45"/>
        <v>-399.00394019847727</v>
      </c>
      <c r="AB109" s="110">
        <f t="shared" si="46"/>
        <v>0.88916557216708969</v>
      </c>
      <c r="AC109" s="328"/>
    </row>
    <row r="110" spans="1:29" ht="15.75" customHeight="1">
      <c r="A110" s="318"/>
      <c r="B110" s="100" t="s">
        <v>120</v>
      </c>
      <c r="C110" s="330" t="s">
        <v>155</v>
      </c>
      <c r="D110" s="331"/>
      <c r="E110" s="101">
        <v>18.18</v>
      </c>
      <c r="F110" s="102">
        <v>479</v>
      </c>
      <c r="G110" s="103">
        <f t="shared" si="47"/>
        <v>8708.2199999999993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2716.1368211627214</v>
      </c>
      <c r="N110" s="106">
        <f t="shared" si="41"/>
        <v>905.37894038757383</v>
      </c>
      <c r="O110" s="108">
        <f t="shared" si="42"/>
        <v>0</v>
      </c>
      <c r="P110" s="109">
        <f t="shared" si="43"/>
        <v>-94.621059612426166</v>
      </c>
      <c r="Q110" s="110">
        <f t="shared" si="44"/>
        <v>0.90537894038757383</v>
      </c>
      <c r="R110" s="323"/>
      <c r="S110" s="47">
        <v>0.76249999999999984</v>
      </c>
      <c r="T110" s="48">
        <v>0.76983796296296281</v>
      </c>
      <c r="U110" s="111">
        <v>14.799999999999915</v>
      </c>
      <c r="V110" s="112">
        <v>10.581204811213086</v>
      </c>
      <c r="W110" s="113"/>
      <c r="X110" s="116"/>
      <c r="Y110" s="332"/>
      <c r="Z110" s="333"/>
      <c r="AA110" s="117">
        <f t="shared" si="45"/>
        <v>-283.86317883727861</v>
      </c>
      <c r="AB110" s="110">
        <f t="shared" si="46"/>
        <v>0.90537894038757383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1690</v>
      </c>
      <c r="G111" s="103">
        <f t="shared" si="47"/>
        <v>23710.7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2716.5250361065091</v>
      </c>
      <c r="N111" s="106">
        <f t="shared" si="41"/>
        <v>905.50834536883633</v>
      </c>
      <c r="O111" s="108">
        <f t="shared" si="42"/>
        <v>0</v>
      </c>
      <c r="P111" s="109">
        <f t="shared" si="43"/>
        <v>-94.491654631163669</v>
      </c>
      <c r="Q111" s="110">
        <f t="shared" si="44"/>
        <v>0.90550834536883629</v>
      </c>
      <c r="R111" s="323"/>
      <c r="S111" s="47">
        <v>0.77986111111111089</v>
      </c>
      <c r="T111" s="48">
        <v>0.80577546296296276</v>
      </c>
      <c r="U111" s="111">
        <v>15</v>
      </c>
      <c r="V111" s="112">
        <v>37.327099383310937</v>
      </c>
      <c r="W111" s="113"/>
      <c r="X111" s="116"/>
      <c r="Y111" s="332"/>
      <c r="Z111" s="333"/>
      <c r="AA111" s="117">
        <f t="shared" si="45"/>
        <v>-283.47496389349089</v>
      </c>
      <c r="AB111" s="110">
        <f t="shared" si="46"/>
        <v>0.9055083453688364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2163</v>
      </c>
      <c r="G112" s="121">
        <f t="shared" si="47"/>
        <v>30887.64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3186.7314402244947</v>
      </c>
      <c r="N112" s="106">
        <f t="shared" si="41"/>
        <v>1062.2438134081649</v>
      </c>
      <c r="O112" s="108">
        <f t="shared" si="42"/>
        <v>0</v>
      </c>
      <c r="P112" s="109">
        <f t="shared" si="43"/>
        <v>-137.7561865918351</v>
      </c>
      <c r="Q112" s="110">
        <f t="shared" si="44"/>
        <v>0.88520317784013747</v>
      </c>
      <c r="R112" s="323"/>
      <c r="S112" s="47">
        <v>0.81597222222222199</v>
      </c>
      <c r="T112" s="120">
        <v>0.844247685185185</v>
      </c>
      <c r="U112" s="111">
        <v>14.683333333333284</v>
      </c>
      <c r="V112" s="112">
        <v>40.725113626411336</v>
      </c>
      <c r="W112" s="113"/>
      <c r="X112" s="116"/>
      <c r="Y112" s="332"/>
      <c r="Z112" s="333"/>
      <c r="AA112" s="117">
        <f t="shared" si="45"/>
        <v>-413.26855977550531</v>
      </c>
      <c r="AB112" s="110">
        <f t="shared" si="46"/>
        <v>0.88520317784013747</v>
      </c>
      <c r="AC112" s="328"/>
    </row>
    <row r="113" spans="1:29" ht="15.75" customHeight="1">
      <c r="A113" s="318"/>
      <c r="B113" s="100" t="s">
        <v>120</v>
      </c>
      <c r="C113" s="330" t="s">
        <v>146</v>
      </c>
      <c r="D113" s="331"/>
      <c r="E113" s="101">
        <v>22.28</v>
      </c>
      <c r="F113" s="102">
        <v>1087</v>
      </c>
      <c r="G113" s="121">
        <f t="shared" si="47"/>
        <v>24218.36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2982.0203830802279</v>
      </c>
      <c r="N113" s="106">
        <f t="shared" si="41"/>
        <v>596.40407661604559</v>
      </c>
      <c r="O113" s="123">
        <f t="shared" si="42"/>
        <v>0</v>
      </c>
      <c r="P113" s="124">
        <f t="shared" si="43"/>
        <v>-63.595923383954414</v>
      </c>
      <c r="Q113" s="125">
        <f t="shared" si="44"/>
        <v>0.90364254032734181</v>
      </c>
      <c r="R113" s="323"/>
      <c r="S113" s="47">
        <v>0.85416666666666641</v>
      </c>
      <c r="T113" s="120">
        <v>0.8693518518518516</v>
      </c>
      <c r="U113" s="111">
        <v>15</v>
      </c>
      <c r="V113" s="112">
        <v>21.871077867225072</v>
      </c>
      <c r="W113" s="113"/>
      <c r="X113" s="116"/>
      <c r="Y113" s="332"/>
      <c r="Z113" s="333"/>
      <c r="AA113" s="117">
        <f t="shared" si="45"/>
        <v>-317.97961691977207</v>
      </c>
      <c r="AB113" s="110">
        <f t="shared" si="46"/>
        <v>0.90364254032734181</v>
      </c>
      <c r="AC113" s="328"/>
    </row>
    <row r="114" spans="1:29" ht="15.75" customHeight="1">
      <c r="A114" s="318"/>
      <c r="B114" s="100" t="s">
        <v>120</v>
      </c>
      <c r="C114" s="330" t="s">
        <v>154</v>
      </c>
      <c r="D114" s="331"/>
      <c r="E114" s="101">
        <v>25.03</v>
      </c>
      <c r="F114" s="102">
        <v>980</v>
      </c>
      <c r="G114" s="121">
        <f t="shared" si="47"/>
        <v>24529.4</v>
      </c>
      <c r="H114" s="26"/>
      <c r="I114" s="104">
        <v>5</v>
      </c>
      <c r="J114" s="105">
        <v>3600</v>
      </c>
      <c r="K114" s="106">
        <f t="shared" si="37"/>
        <v>720</v>
      </c>
      <c r="L114" s="118">
        <v>5</v>
      </c>
      <c r="M114" s="105">
        <f t="shared" si="48"/>
        <v>3203.097491832219</v>
      </c>
      <c r="N114" s="106">
        <f t="shared" si="41"/>
        <v>640.61949836644385</v>
      </c>
      <c r="O114" s="123">
        <f t="shared" si="42"/>
        <v>0</v>
      </c>
      <c r="P114" s="124">
        <f t="shared" si="43"/>
        <v>-79.38050163355615</v>
      </c>
      <c r="Q114" s="125">
        <f t="shared" si="44"/>
        <v>0.88974930328672752</v>
      </c>
      <c r="R114" s="323"/>
      <c r="S114" s="47">
        <v>0.87916666666666632</v>
      </c>
      <c r="T114" s="120">
        <v>0.89190972222222187</v>
      </c>
      <c r="U114" s="111">
        <v>15</v>
      </c>
      <c r="V114" s="112">
        <v>18.357230821084229</v>
      </c>
      <c r="W114" s="113"/>
      <c r="X114" s="116"/>
      <c r="Y114" s="332"/>
      <c r="Z114" s="333"/>
      <c r="AA114" s="117">
        <f t="shared" si="45"/>
        <v>-396.90250816778098</v>
      </c>
      <c r="AB114" s="110">
        <f t="shared" si="46"/>
        <v>0.88974930328672752</v>
      </c>
      <c r="AC114" s="328"/>
    </row>
    <row r="115" spans="1:29" ht="15.75" customHeight="1">
      <c r="A115" s="318"/>
      <c r="B115" s="100" t="s">
        <v>120</v>
      </c>
      <c r="C115" s="330" t="s">
        <v>155</v>
      </c>
      <c r="D115" s="331"/>
      <c r="E115" s="101">
        <v>18.18</v>
      </c>
      <c r="F115" s="102">
        <v>1064</v>
      </c>
      <c r="G115" s="121">
        <f t="shared" si="47"/>
        <v>19343.52</v>
      </c>
      <c r="H115" s="26"/>
      <c r="I115" s="104">
        <v>3</v>
      </c>
      <c r="J115" s="105">
        <v>3000</v>
      </c>
      <c r="K115" s="106">
        <f t="shared" si="37"/>
        <v>1000</v>
      </c>
      <c r="L115" s="118">
        <v>3</v>
      </c>
      <c r="M115" s="105">
        <f t="shared" si="48"/>
        <v>2716.1368211627214</v>
      </c>
      <c r="N115" s="106">
        <f t="shared" si="41"/>
        <v>905.37894038757383</v>
      </c>
      <c r="O115" s="123">
        <f t="shared" si="42"/>
        <v>0</v>
      </c>
      <c r="P115" s="124">
        <f t="shared" si="43"/>
        <v>-94.621059612426166</v>
      </c>
      <c r="Q115" s="125">
        <f t="shared" si="44"/>
        <v>0.90537894038757383</v>
      </c>
      <c r="R115" s="323"/>
      <c r="S115" s="47">
        <v>0.9020833333333329</v>
      </c>
      <c r="T115" s="120">
        <v>0.91840277777777735</v>
      </c>
      <c r="U115" s="111">
        <v>14.649999999999892</v>
      </c>
      <c r="V115" s="112">
        <v>23.503970603613201</v>
      </c>
      <c r="W115" s="113"/>
      <c r="X115" s="116"/>
      <c r="Y115" s="332"/>
      <c r="Z115" s="333"/>
      <c r="AA115" s="117">
        <f t="shared" si="45"/>
        <v>-283.86317883727861</v>
      </c>
      <c r="AB115" s="110">
        <f t="shared" si="46"/>
        <v>0.90537894038757383</v>
      </c>
      <c r="AC115" s="328"/>
    </row>
    <row r="116" spans="1:29" ht="15.75" customHeight="1">
      <c r="A116" s="318"/>
      <c r="B116" s="100" t="s">
        <v>120</v>
      </c>
      <c r="C116" s="330" t="s">
        <v>152</v>
      </c>
      <c r="D116" s="331"/>
      <c r="E116" s="101">
        <v>14.03</v>
      </c>
      <c r="F116" s="102">
        <v>4408</v>
      </c>
      <c r="G116" s="121">
        <f t="shared" si="47"/>
        <v>61844.24</v>
      </c>
      <c r="H116" s="62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2716.5250361065087</v>
      </c>
      <c r="N116" s="106">
        <f t="shared" si="41"/>
        <v>905.50834536883622</v>
      </c>
      <c r="O116" s="123">
        <f t="shared" si="42"/>
        <v>0</v>
      </c>
      <c r="P116" s="124">
        <f t="shared" si="43"/>
        <v>-94.491654631163783</v>
      </c>
      <c r="Q116" s="125">
        <f t="shared" si="44"/>
        <v>0.90550834536883618</v>
      </c>
      <c r="R116" s="323"/>
      <c r="S116" s="47">
        <v>0.92847222222222181</v>
      </c>
      <c r="T116" s="120">
        <v>0.9960763888888885</v>
      </c>
      <c r="U116" s="111">
        <v>14.500000000000028</v>
      </c>
      <c r="V116" s="112">
        <v>97.359676971381433</v>
      </c>
      <c r="W116" s="113"/>
      <c r="X116" s="116"/>
      <c r="Y116" s="332"/>
      <c r="Z116" s="333"/>
      <c r="AA116" s="117">
        <f t="shared" si="45"/>
        <v>-283.47496389349135</v>
      </c>
      <c r="AB116" s="110">
        <f t="shared" si="46"/>
        <v>0.90550834536883618</v>
      </c>
      <c r="AC116" s="328"/>
    </row>
    <row r="117" spans="1:29" ht="15.75" customHeight="1">
      <c r="A117" s="318"/>
      <c r="B117" s="100" t="s">
        <v>120</v>
      </c>
      <c r="C117" s="330" t="s">
        <v>153</v>
      </c>
      <c r="D117" s="331"/>
      <c r="E117" s="101">
        <v>14.28</v>
      </c>
      <c r="F117" s="102">
        <v>6261</v>
      </c>
      <c r="G117" s="121">
        <f t="shared" si="47"/>
        <v>89407.08</v>
      </c>
      <c r="H117" s="62"/>
      <c r="I117" s="104">
        <v>3</v>
      </c>
      <c r="J117" s="105">
        <v>3600</v>
      </c>
      <c r="K117" s="106">
        <f t="shared" si="37"/>
        <v>1200</v>
      </c>
      <c r="L117" s="118">
        <v>3</v>
      </c>
      <c r="M117" s="105">
        <f t="shared" si="48"/>
        <v>3186.7314402244942</v>
      </c>
      <c r="N117" s="106">
        <f t="shared" si="41"/>
        <v>1062.2438134081647</v>
      </c>
      <c r="O117" s="123">
        <f t="shared" si="42"/>
        <v>0</v>
      </c>
      <c r="P117" s="124">
        <f t="shared" si="43"/>
        <v>-137.75618659183533</v>
      </c>
      <c r="Q117" s="125">
        <f t="shared" si="44"/>
        <v>0.88520317784013725</v>
      </c>
      <c r="R117" s="323"/>
      <c r="S117" s="47">
        <v>1.0062499999999996</v>
      </c>
      <c r="T117" s="120">
        <v>1.0881018518518515</v>
      </c>
      <c r="U117" s="111">
        <v>14.650000000000052</v>
      </c>
      <c r="V117" s="112">
        <v>117.8825411072406</v>
      </c>
      <c r="W117" s="126"/>
      <c r="X117" s="127"/>
      <c r="Y117" s="332"/>
      <c r="Z117" s="333"/>
      <c r="AA117" s="117">
        <f t="shared" si="45"/>
        <v>-413.26855977550576</v>
      </c>
      <c r="AB117" s="110">
        <f t="shared" si="46"/>
        <v>0.88520317784013725</v>
      </c>
      <c r="AC117" s="328"/>
    </row>
    <row r="118" spans="1:29" ht="15.75" customHeight="1">
      <c r="A118" s="318"/>
      <c r="B118" s="100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47"/>
      <c r="T118" s="120"/>
      <c r="U118" s="111"/>
      <c r="V118" s="112"/>
      <c r="W118" s="126"/>
      <c r="X118" s="127"/>
      <c r="Y118" s="332"/>
      <c r="Z118" s="333"/>
      <c r="AA118" s="117"/>
      <c r="AB118" s="110"/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49">AVERAGE(I107:I122)</f>
        <v>3.7272727272727271</v>
      </c>
      <c r="J123" s="137">
        <f t="shared" si="49"/>
        <v>3327.2727272727275</v>
      </c>
      <c r="K123" s="138">
        <f t="shared" ref="K123" si="50">J123/I123</f>
        <v>892.68292682926835</v>
      </c>
      <c r="L123" s="136">
        <f t="shared" ref="L123:M123" si="51">AVERAGE(L107:L122)</f>
        <v>3.7272727272727271</v>
      </c>
      <c r="M123" s="137">
        <f t="shared" si="51"/>
        <v>2982.7289458739874</v>
      </c>
      <c r="N123" s="138">
        <f t="shared" ref="N123:N134" si="52">M123/L123</f>
        <v>800.24435133204543</v>
      </c>
      <c r="O123" s="139">
        <f t="shared" ref="O123:O134" si="53">L123-I123</f>
        <v>0</v>
      </c>
      <c r="P123" s="140">
        <f t="shared" ref="P123:P134" si="54">N123-K123</f>
        <v>-92.438575497222928</v>
      </c>
      <c r="Q123" s="141">
        <f t="shared" ref="Q123:Q134" si="55">N123/K123</f>
        <v>0.89644859028999613</v>
      </c>
      <c r="R123" s="324"/>
      <c r="S123" s="142">
        <v>0.70833333333333337</v>
      </c>
      <c r="T123" s="143">
        <v>1.0881018518518515</v>
      </c>
      <c r="U123" s="144"/>
      <c r="V123" s="166"/>
      <c r="W123" s="99"/>
      <c r="X123" s="69"/>
      <c r="Y123" s="354"/>
      <c r="Z123" s="355"/>
      <c r="AA123" s="168">
        <f t="shared" ref="AA123:AA134" si="56">M123-J123</f>
        <v>-344.54378139874007</v>
      </c>
      <c r="AB123" s="141">
        <f t="shared" ref="AB123:AB134" si="57">M123/J123</f>
        <v>0.89644859028999613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158</v>
      </c>
      <c r="D124" s="321"/>
      <c r="E124" s="147">
        <v>30</v>
      </c>
      <c r="F124" s="97">
        <v>608</v>
      </c>
      <c r="G124" s="148">
        <f t="shared" ref="G124:G134" si="58">E124*F124</f>
        <v>18240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4" si="59">F124/V124*60</f>
        <v>3190.3199999999974</v>
      </c>
      <c r="N124" s="152">
        <f t="shared" si="52"/>
        <v>797.57999999999936</v>
      </c>
      <c r="O124" s="154">
        <f t="shared" si="53"/>
        <v>0</v>
      </c>
      <c r="P124" s="155">
        <f t="shared" si="54"/>
        <v>-102.42000000000064</v>
      </c>
      <c r="Q124" s="156">
        <f t="shared" si="55"/>
        <v>0.88619999999999932</v>
      </c>
      <c r="R124" s="322">
        <f>Q140</f>
        <v>0.88659959222421958</v>
      </c>
      <c r="S124" s="157">
        <v>0.70833333333333337</v>
      </c>
      <c r="T124" s="158">
        <v>0.71627314814814813</v>
      </c>
      <c r="U124" s="159"/>
      <c r="V124" s="160">
        <v>11.434589633641776</v>
      </c>
      <c r="W124" s="158"/>
      <c r="X124" s="169"/>
      <c r="Y124" s="325"/>
      <c r="Z124" s="326"/>
      <c r="AA124" s="171">
        <f t="shared" si="56"/>
        <v>-409.68000000000256</v>
      </c>
      <c r="AB124" s="156">
        <f t="shared" si="57"/>
        <v>0.88619999999999932</v>
      </c>
      <c r="AC124" s="327">
        <f>AB140</f>
        <v>0.88659959222421958</v>
      </c>
    </row>
    <row r="125" spans="1:29" ht="15.75" customHeight="1">
      <c r="A125" s="357"/>
      <c r="B125" s="100" t="s">
        <v>120</v>
      </c>
      <c r="C125" s="330" t="s">
        <v>162</v>
      </c>
      <c r="D125" s="331"/>
      <c r="E125" s="101">
        <v>18.18</v>
      </c>
      <c r="F125" s="102">
        <v>779</v>
      </c>
      <c r="G125" s="103">
        <f t="shared" si="58"/>
        <v>14162.22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3195.0034037646628</v>
      </c>
      <c r="N125" s="106">
        <f t="shared" si="52"/>
        <v>1065.001134588221</v>
      </c>
      <c r="O125" s="108">
        <f t="shared" si="53"/>
        <v>0</v>
      </c>
      <c r="P125" s="109">
        <f t="shared" si="54"/>
        <v>-134.99886541177898</v>
      </c>
      <c r="Q125" s="110">
        <f t="shared" si="55"/>
        <v>0.88750094549018421</v>
      </c>
      <c r="R125" s="323"/>
      <c r="S125" s="47">
        <v>0.72638888888888886</v>
      </c>
      <c r="T125" s="48">
        <v>0.73653935185185182</v>
      </c>
      <c r="U125" s="111">
        <v>14.566666666666652</v>
      </c>
      <c r="V125" s="112">
        <v>14.629092396247966</v>
      </c>
      <c r="W125" s="113"/>
      <c r="X125" s="13"/>
      <c r="Y125" s="332"/>
      <c r="Z125" s="333"/>
      <c r="AA125" s="172">
        <f t="shared" si="56"/>
        <v>-404.99659623533717</v>
      </c>
      <c r="AB125" s="110">
        <f t="shared" si="57"/>
        <v>0.8875009454901841</v>
      </c>
      <c r="AC125" s="328"/>
    </row>
    <row r="126" spans="1:29" ht="15.75" customHeight="1">
      <c r="A126" s="357"/>
      <c r="B126" s="100" t="s">
        <v>120</v>
      </c>
      <c r="C126" s="330" t="s">
        <v>161</v>
      </c>
      <c r="D126" s="331"/>
      <c r="E126" s="101">
        <v>16.7</v>
      </c>
      <c r="F126" s="102">
        <v>1484</v>
      </c>
      <c r="G126" s="103">
        <f t="shared" si="58"/>
        <v>24782.799999999999</v>
      </c>
      <c r="H126" s="26"/>
      <c r="I126" s="104">
        <v>3</v>
      </c>
      <c r="J126" s="105">
        <v>3600</v>
      </c>
      <c r="K126" s="106">
        <f t="shared" si="37"/>
        <v>1200</v>
      </c>
      <c r="L126" s="107">
        <v>3</v>
      </c>
      <c r="M126" s="105">
        <f t="shared" si="59"/>
        <v>3194.7223507222016</v>
      </c>
      <c r="N126" s="106">
        <f t="shared" si="52"/>
        <v>1064.9074502407339</v>
      </c>
      <c r="O126" s="108">
        <f t="shared" si="53"/>
        <v>0</v>
      </c>
      <c r="P126" s="109">
        <f t="shared" si="54"/>
        <v>-135.09254975926615</v>
      </c>
      <c r="Q126" s="110">
        <f t="shared" si="55"/>
        <v>0.88742287520061158</v>
      </c>
      <c r="R126" s="323"/>
      <c r="S126" s="47">
        <v>0.74652777777777768</v>
      </c>
      <c r="T126" s="48">
        <v>0.76587962962962952</v>
      </c>
      <c r="U126" s="111">
        <v>15</v>
      </c>
      <c r="V126" s="112">
        <v>27.870966620893217</v>
      </c>
      <c r="W126" s="113"/>
      <c r="X126" s="13"/>
      <c r="Y126" s="332"/>
      <c r="Z126" s="333"/>
      <c r="AA126" s="172">
        <f t="shared" si="56"/>
        <v>-405.27764927779845</v>
      </c>
      <c r="AB126" s="110">
        <f t="shared" si="57"/>
        <v>0.88742287520061158</v>
      </c>
      <c r="AC126" s="328"/>
    </row>
    <row r="127" spans="1:29" ht="15.75" customHeight="1">
      <c r="A127" s="357"/>
      <c r="B127" s="100" t="s">
        <v>120</v>
      </c>
      <c r="C127" s="330" t="s">
        <v>159</v>
      </c>
      <c r="D127" s="331"/>
      <c r="E127" s="101">
        <v>24.82</v>
      </c>
      <c r="F127" s="102">
        <v>579</v>
      </c>
      <c r="G127" s="103">
        <f t="shared" si="58"/>
        <v>14370.78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3190.4717796373834</v>
      </c>
      <c r="N127" s="106">
        <f t="shared" si="52"/>
        <v>638.09435592747673</v>
      </c>
      <c r="O127" s="108">
        <f t="shared" si="53"/>
        <v>0</v>
      </c>
      <c r="P127" s="109">
        <f t="shared" si="54"/>
        <v>-81.905644072523273</v>
      </c>
      <c r="Q127" s="110">
        <f t="shared" si="55"/>
        <v>0.88624216101038433</v>
      </c>
      <c r="R127" s="323"/>
      <c r="S127" s="47">
        <v>0.77569444444444435</v>
      </c>
      <c r="T127" s="48">
        <v>0.78325231481481472</v>
      </c>
      <c r="U127" s="111">
        <v>15</v>
      </c>
      <c r="V127" s="112">
        <v>10.888671770025313</v>
      </c>
      <c r="W127" s="113"/>
      <c r="X127" s="13"/>
      <c r="Y127" s="332"/>
      <c r="Z127" s="333"/>
      <c r="AA127" s="172">
        <f t="shared" si="56"/>
        <v>-409.52822036261659</v>
      </c>
      <c r="AB127" s="110">
        <f t="shared" si="57"/>
        <v>0.88624216101038433</v>
      </c>
      <c r="AC127" s="328"/>
    </row>
    <row r="128" spans="1:29" ht="15.75" customHeight="1">
      <c r="A128" s="358"/>
      <c r="B128" s="100" t="s">
        <v>120</v>
      </c>
      <c r="C128" s="330" t="s">
        <v>147</v>
      </c>
      <c r="D128" s="331"/>
      <c r="E128" s="101">
        <v>17.89</v>
      </c>
      <c r="F128" s="102">
        <v>1168</v>
      </c>
      <c r="G128" s="103">
        <f t="shared" si="58"/>
        <v>20895.52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3186.9276699049478</v>
      </c>
      <c r="N128" s="106">
        <f t="shared" si="52"/>
        <v>796.73191747623696</v>
      </c>
      <c r="O128" s="108">
        <f t="shared" si="53"/>
        <v>0</v>
      </c>
      <c r="P128" s="109">
        <f t="shared" si="54"/>
        <v>-103.26808252376304</v>
      </c>
      <c r="Q128" s="110">
        <f t="shared" si="55"/>
        <v>0.88525768608470778</v>
      </c>
      <c r="R128" s="323"/>
      <c r="S128" s="47">
        <v>0.7930555555555554</v>
      </c>
      <c r="T128" s="48">
        <v>0.80832175925925909</v>
      </c>
      <c r="U128" s="111">
        <v>15</v>
      </c>
      <c r="V128" s="112">
        <v>21.989830726873755</v>
      </c>
      <c r="W128" s="113"/>
      <c r="X128" s="116"/>
      <c r="Y128" s="332"/>
      <c r="Z128" s="333"/>
      <c r="AA128" s="172">
        <f t="shared" si="56"/>
        <v>-413.07233009505217</v>
      </c>
      <c r="AB128" s="110">
        <f t="shared" si="57"/>
        <v>0.88525768608470778</v>
      </c>
      <c r="AC128" s="328"/>
    </row>
    <row r="129" spans="1:29" ht="15.75" customHeight="1">
      <c r="A129" s="358"/>
      <c r="B129" s="100" t="s">
        <v>120</v>
      </c>
      <c r="C129" s="330" t="s">
        <v>157</v>
      </c>
      <c r="D129" s="331"/>
      <c r="E129" s="101">
        <v>16.66</v>
      </c>
      <c r="F129" s="102">
        <v>1880</v>
      </c>
      <c r="G129" s="121">
        <f t="shared" si="58"/>
        <v>31320.799999999999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3194.5878973714534</v>
      </c>
      <c r="N129" s="106">
        <f t="shared" si="52"/>
        <v>638.91757947429073</v>
      </c>
      <c r="O129" s="108">
        <f t="shared" si="53"/>
        <v>0</v>
      </c>
      <c r="P129" s="109">
        <f t="shared" si="54"/>
        <v>-81.082420525709267</v>
      </c>
      <c r="Q129" s="110">
        <f t="shared" si="55"/>
        <v>0.88738552704762597</v>
      </c>
      <c r="R129" s="323"/>
      <c r="S129" s="47">
        <v>0.81805555555555531</v>
      </c>
      <c r="T129" s="120">
        <v>0.84256944444444426</v>
      </c>
      <c r="U129" s="111">
        <v>15</v>
      </c>
      <c r="V129" s="112">
        <v>35.309718694174371</v>
      </c>
      <c r="W129" s="113"/>
      <c r="X129" s="50"/>
      <c r="Y129" s="332"/>
      <c r="Z129" s="333"/>
      <c r="AA129" s="172">
        <f t="shared" si="56"/>
        <v>-405.41210262854656</v>
      </c>
      <c r="AB129" s="110">
        <f t="shared" si="57"/>
        <v>0.88738552704762597</v>
      </c>
      <c r="AC129" s="328"/>
    </row>
    <row r="130" spans="1:29" ht="15.75" customHeight="1">
      <c r="A130" s="358"/>
      <c r="B130" s="100" t="s">
        <v>120</v>
      </c>
      <c r="C130" s="330" t="s">
        <v>158</v>
      </c>
      <c r="D130" s="331"/>
      <c r="E130" s="101">
        <v>30</v>
      </c>
      <c r="F130" s="102">
        <v>1511</v>
      </c>
      <c r="G130" s="121">
        <f t="shared" si="58"/>
        <v>45330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3190.319999999997</v>
      </c>
      <c r="N130" s="106">
        <f t="shared" si="52"/>
        <v>797.57999999999925</v>
      </c>
      <c r="O130" s="123">
        <f t="shared" si="53"/>
        <v>0</v>
      </c>
      <c r="P130" s="124">
        <f t="shared" si="54"/>
        <v>-102.42000000000075</v>
      </c>
      <c r="Q130" s="125">
        <f t="shared" si="55"/>
        <v>0.88619999999999921</v>
      </c>
      <c r="R130" s="323"/>
      <c r="S130" s="47">
        <v>0.85277777777777752</v>
      </c>
      <c r="T130" s="120">
        <v>0.87251157407407387</v>
      </c>
      <c r="U130" s="111">
        <v>14.6999999999999</v>
      </c>
      <c r="V130" s="112">
        <v>28.417212066501193</v>
      </c>
      <c r="W130" s="113"/>
      <c r="X130" s="116"/>
      <c r="Y130" s="332"/>
      <c r="Z130" s="333"/>
      <c r="AA130" s="172">
        <f t="shared" si="56"/>
        <v>-409.68000000000302</v>
      </c>
      <c r="AB130" s="110">
        <f t="shared" si="57"/>
        <v>0.88619999999999921</v>
      </c>
      <c r="AC130" s="328"/>
    </row>
    <row r="131" spans="1:29" ht="15.75" customHeight="1">
      <c r="A131" s="358"/>
      <c r="B131" s="100" t="s">
        <v>120</v>
      </c>
      <c r="C131" s="330" t="s">
        <v>162</v>
      </c>
      <c r="D131" s="331"/>
      <c r="E131" s="101">
        <v>18.18</v>
      </c>
      <c r="F131" s="102">
        <v>2041</v>
      </c>
      <c r="G131" s="121">
        <f t="shared" si="58"/>
        <v>37105.379999999997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3195.0034037646624</v>
      </c>
      <c r="N131" s="106">
        <f t="shared" si="52"/>
        <v>1065.0011345882208</v>
      </c>
      <c r="O131" s="123">
        <f t="shared" si="53"/>
        <v>0</v>
      </c>
      <c r="P131" s="124">
        <f t="shared" si="54"/>
        <v>-134.99886541177921</v>
      </c>
      <c r="Q131" s="125">
        <f t="shared" si="55"/>
        <v>0.88750094549018399</v>
      </c>
      <c r="R131" s="323"/>
      <c r="S131" s="47">
        <v>0.88263888888888864</v>
      </c>
      <c r="T131" s="120">
        <v>0.90924768518518495</v>
      </c>
      <c r="U131" s="111">
        <v>14.583333333333268</v>
      </c>
      <c r="V131" s="112">
        <v>38.328597664624006</v>
      </c>
      <c r="W131" s="113"/>
      <c r="X131" s="116"/>
      <c r="Y131" s="332"/>
      <c r="Z131" s="333"/>
      <c r="AA131" s="172">
        <f t="shared" si="56"/>
        <v>-404.99659623533762</v>
      </c>
      <c r="AB131" s="110">
        <f t="shared" si="57"/>
        <v>0.88750094549018399</v>
      </c>
      <c r="AC131" s="328"/>
    </row>
    <row r="132" spans="1:29" ht="15.75" customHeight="1">
      <c r="A132" s="358"/>
      <c r="B132" s="100" t="s">
        <v>120</v>
      </c>
      <c r="C132" s="330" t="s">
        <v>159</v>
      </c>
      <c r="D132" s="331"/>
      <c r="E132" s="101">
        <v>24.82</v>
      </c>
      <c r="F132" s="102">
        <v>1471</v>
      </c>
      <c r="G132" s="121">
        <f t="shared" si="58"/>
        <v>36510.22</v>
      </c>
      <c r="H132" s="26"/>
      <c r="I132" s="104">
        <v>5</v>
      </c>
      <c r="J132" s="105">
        <v>3600</v>
      </c>
      <c r="K132" s="106">
        <f t="shared" si="37"/>
        <v>720</v>
      </c>
      <c r="L132" s="118">
        <v>5</v>
      </c>
      <c r="M132" s="105">
        <f t="shared" si="59"/>
        <v>3190.4717796373834</v>
      </c>
      <c r="N132" s="106">
        <f t="shared" si="52"/>
        <v>638.09435592747673</v>
      </c>
      <c r="O132" s="123">
        <f t="shared" si="53"/>
        <v>0</v>
      </c>
      <c r="P132" s="124">
        <f t="shared" si="54"/>
        <v>-81.905644072523273</v>
      </c>
      <c r="Q132" s="125">
        <f t="shared" si="55"/>
        <v>0.88624216101038433</v>
      </c>
      <c r="R132" s="323"/>
      <c r="S132" s="47">
        <v>0.91944444444444418</v>
      </c>
      <c r="T132" s="120">
        <v>0.93864583333333307</v>
      </c>
      <c r="U132" s="111">
        <v>14.683333333333284</v>
      </c>
      <c r="V132" s="112">
        <v>27.66362033455481</v>
      </c>
      <c r="W132" s="126"/>
      <c r="X132" s="127"/>
      <c r="Y132" s="332"/>
      <c r="Z132" s="333"/>
      <c r="AA132" s="172">
        <f t="shared" si="56"/>
        <v>-409.52822036261659</v>
      </c>
      <c r="AB132" s="110">
        <f t="shared" si="57"/>
        <v>0.88624216101038433</v>
      </c>
      <c r="AC132" s="328"/>
    </row>
    <row r="133" spans="1:29" ht="15.75" customHeight="1">
      <c r="A133" s="358"/>
      <c r="B133" s="100" t="s">
        <v>120</v>
      </c>
      <c r="C133" s="330" t="s">
        <v>147</v>
      </c>
      <c r="D133" s="331"/>
      <c r="E133" s="101">
        <v>17.89</v>
      </c>
      <c r="F133" s="102">
        <v>3216</v>
      </c>
      <c r="G133" s="121">
        <f t="shared" si="58"/>
        <v>57534.240000000005</v>
      </c>
      <c r="H133" s="62"/>
      <c r="I133" s="104">
        <v>4</v>
      </c>
      <c r="J133" s="105">
        <v>3600</v>
      </c>
      <c r="K133" s="106">
        <f t="shared" si="37"/>
        <v>900</v>
      </c>
      <c r="L133" s="118">
        <v>4</v>
      </c>
      <c r="M133" s="105">
        <f t="shared" si="59"/>
        <v>3186.9276699049483</v>
      </c>
      <c r="N133" s="106">
        <f t="shared" si="52"/>
        <v>796.73191747623707</v>
      </c>
      <c r="O133" s="123">
        <f t="shared" si="53"/>
        <v>0</v>
      </c>
      <c r="P133" s="124">
        <f t="shared" si="54"/>
        <v>-103.26808252376293</v>
      </c>
      <c r="Q133" s="125">
        <f t="shared" si="55"/>
        <v>0.8852576860847079</v>
      </c>
      <c r="R133" s="323"/>
      <c r="S133" s="47">
        <v>0.94861111111111085</v>
      </c>
      <c r="T133" s="120">
        <v>0.99064814814814794</v>
      </c>
      <c r="U133" s="111">
        <v>15</v>
      </c>
      <c r="V133" s="112">
        <v>60.547342138378411</v>
      </c>
      <c r="W133" s="126"/>
      <c r="X133" s="127"/>
      <c r="Y133" s="332"/>
      <c r="Z133" s="333"/>
      <c r="AA133" s="172">
        <f t="shared" si="56"/>
        <v>-413.07233009505171</v>
      </c>
      <c r="AB133" s="110">
        <f t="shared" si="57"/>
        <v>0.8852576860847079</v>
      </c>
      <c r="AC133" s="328"/>
    </row>
    <row r="134" spans="1:29" ht="15.75" customHeight="1">
      <c r="A134" s="358"/>
      <c r="B134" s="100" t="s">
        <v>120</v>
      </c>
      <c r="C134" s="330" t="s">
        <v>157</v>
      </c>
      <c r="D134" s="331"/>
      <c r="E134" s="101">
        <v>16.66</v>
      </c>
      <c r="F134" s="102">
        <v>5160</v>
      </c>
      <c r="G134" s="121">
        <f t="shared" si="58"/>
        <v>85965.6</v>
      </c>
      <c r="H134" s="62"/>
      <c r="I134" s="104">
        <v>5</v>
      </c>
      <c r="J134" s="105">
        <v>3600</v>
      </c>
      <c r="K134" s="106">
        <f t="shared" si="37"/>
        <v>720</v>
      </c>
      <c r="L134" s="118">
        <v>5</v>
      </c>
      <c r="M134" s="105">
        <f t="shared" si="59"/>
        <v>3194.5878973714534</v>
      </c>
      <c r="N134" s="106">
        <f t="shared" si="52"/>
        <v>638.91757947429073</v>
      </c>
      <c r="O134" s="123">
        <f t="shared" si="53"/>
        <v>0</v>
      </c>
      <c r="P134" s="124">
        <f t="shared" si="54"/>
        <v>-81.082420525709267</v>
      </c>
      <c r="Q134" s="125">
        <f t="shared" si="55"/>
        <v>0.88738552704762597</v>
      </c>
      <c r="R134" s="323"/>
      <c r="S134" s="47">
        <v>1.0006944444444441</v>
      </c>
      <c r="T134" s="120">
        <v>1.0679861111111109</v>
      </c>
      <c r="U134" s="111">
        <v>15</v>
      </c>
      <c r="V134" s="112">
        <v>96.913908756350935</v>
      </c>
      <c r="W134" s="126"/>
      <c r="X134" s="127"/>
      <c r="Y134" s="332"/>
      <c r="Z134" s="333"/>
      <c r="AA134" s="172">
        <f t="shared" si="56"/>
        <v>-405.41210262854656</v>
      </c>
      <c r="AB134" s="110">
        <f t="shared" si="57"/>
        <v>0.88738552704762597</v>
      </c>
      <c r="AC134" s="328"/>
    </row>
    <row r="135" spans="1:29" ht="15.75" customHeight="1">
      <c r="A135" s="358"/>
      <c r="B135" s="100"/>
      <c r="C135" s="330"/>
      <c r="D135" s="33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26"/>
      <c r="X135" s="127"/>
      <c r="Y135" s="332"/>
      <c r="Z135" s="333"/>
      <c r="AA135" s="172"/>
      <c r="AB135" s="110"/>
      <c r="AC135" s="328"/>
    </row>
    <row r="136" spans="1:29" ht="15.75" customHeight="1">
      <c r="A136" s="358"/>
      <c r="B136" s="100"/>
      <c r="C136" s="330"/>
      <c r="D136" s="33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26"/>
      <c r="X136" s="127"/>
      <c r="Y136" s="332"/>
      <c r="Z136" s="333"/>
      <c r="AA136" s="172"/>
      <c r="AB136" s="110"/>
      <c r="AC136" s="328"/>
    </row>
    <row r="137" spans="1:29" ht="15.75" customHeight="1">
      <c r="A137" s="358"/>
      <c r="B137" s="100"/>
      <c r="C137" s="330"/>
      <c r="D137" s="33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13"/>
      <c r="X137" s="116"/>
      <c r="Y137" s="332"/>
      <c r="Z137" s="333"/>
      <c r="AA137" s="172"/>
      <c r="AB137" s="110"/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0">AVERAGE(I124:I139)</f>
        <v>4.0909090909090908</v>
      </c>
      <c r="J140" s="137">
        <f t="shared" si="60"/>
        <v>3600</v>
      </c>
      <c r="K140" s="138">
        <f t="shared" ref="K140" si="61">J140/I140</f>
        <v>880</v>
      </c>
      <c r="L140" s="136">
        <f t="shared" ref="L140:M140" si="62">AVERAGE(L124:L139)</f>
        <v>4.0909090909090908</v>
      </c>
      <c r="M140" s="137">
        <f t="shared" si="62"/>
        <v>3191.7585320071903</v>
      </c>
      <c r="N140" s="138">
        <f>M140/L140</f>
        <v>780.20764115731322</v>
      </c>
      <c r="O140" s="139">
        <f>L140-I140</f>
        <v>0</v>
      </c>
      <c r="P140" s="140">
        <f>N140-K140</f>
        <v>-99.792358842686781</v>
      </c>
      <c r="Q140" s="141">
        <f>N140/K140</f>
        <v>0.88659959222421958</v>
      </c>
      <c r="R140" s="324"/>
      <c r="S140" s="142">
        <v>0.70833333333333337</v>
      </c>
      <c r="T140" s="143">
        <v>1.0679861111111109</v>
      </c>
      <c r="U140" s="144"/>
      <c r="V140" s="166"/>
      <c r="W140" s="167"/>
      <c r="X140" s="138"/>
      <c r="Y140" s="354"/>
      <c r="Z140" s="355"/>
      <c r="AA140" s="174">
        <f>M140-J140</f>
        <v>-408.2414679928097</v>
      </c>
      <c r="AB140" s="141">
        <f>M140/J140</f>
        <v>0.88659959222421958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418" priority="1" operator="greaterThan">
      <formula>0</formula>
    </cfRule>
  </conditionalFormatting>
  <conditionalFormatting sqref="P5:P140 AA5:AA140">
    <cfRule type="cellIs" dxfId="417" priority="4" operator="lessThan">
      <formula>0</formula>
    </cfRule>
  </conditionalFormatting>
  <conditionalFormatting sqref="Q5:Q140 AB5:AB140">
    <cfRule type="cellIs" dxfId="416" priority="2" operator="greaterThan">
      <formula>1</formula>
    </cfRule>
    <cfRule type="cellIs" dxfId="415" priority="3" operator="lessThan">
      <formula>0.8</formula>
    </cfRule>
  </conditionalFormatting>
  <conditionalFormatting sqref="AC5:AC6 R5:R140 AC73:AC78">
    <cfRule type="cellIs" dxfId="414" priority="5" operator="lessThan">
      <formula>0.8</formula>
    </cfRule>
  </conditionalFormatting>
  <conditionalFormatting sqref="AC12:AC20">
    <cfRule type="cellIs" dxfId="413" priority="12" operator="lessThan">
      <formula>0.8</formula>
    </cfRule>
  </conditionalFormatting>
  <conditionalFormatting sqref="AC22">
    <cfRule type="cellIs" dxfId="412" priority="11" operator="lessThan">
      <formula>0.8</formula>
    </cfRule>
  </conditionalFormatting>
  <conditionalFormatting sqref="AC39">
    <cfRule type="cellIs" dxfId="411" priority="7" operator="lessThan">
      <formula>0.8</formula>
    </cfRule>
  </conditionalFormatting>
  <conditionalFormatting sqref="AC56:AC61">
    <cfRule type="cellIs" dxfId="410" priority="6" operator="lessThan">
      <formula>0.8</formula>
    </cfRule>
  </conditionalFormatting>
  <conditionalFormatting sqref="AC90">
    <cfRule type="cellIs" dxfId="409" priority="10" operator="lessThan">
      <formula>0.8</formula>
    </cfRule>
  </conditionalFormatting>
  <conditionalFormatting sqref="AC107">
    <cfRule type="cellIs" dxfId="408" priority="9" operator="lessThan">
      <formula>0.8</formula>
    </cfRule>
  </conditionalFormatting>
  <conditionalFormatting sqref="AC124:AC129">
    <cfRule type="cellIs" dxfId="407" priority="8" operator="lessThan">
      <formula>0.8</formula>
    </cfRule>
  </conditionalFormatting>
  <dataValidations count="1">
    <dataValidation type="list" allowBlank="1" showInputMessage="1" showErrorMessage="1" sqref="Y5:Z140" xr:uid="{F55E3792-5758-42AE-B676-2EB05FB235AF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8AD5-6347-4F22-9893-56595C58A35C}">
  <sheetPr>
    <tabColor theme="8" tint="0.59999389629810485"/>
    <pageSetUpPr fitToPage="1"/>
  </sheetPr>
  <dimension ref="A1:AG171"/>
  <sheetViews>
    <sheetView zoomScale="85" zoomScaleNormal="85" workbookViewId="0">
      <pane ySplit="4" topLeftCell="A5" activePane="bottomLeft" state="frozen"/>
      <selection pane="bottomLeft" activeCell="AC1" sqref="AC1:AC1048576"/>
      <selection activeCell="P26" sqref="P2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SUM(F5:F157)</f>
        <v>69366</v>
      </c>
      <c r="E1" s="88" t="s">
        <v>4</v>
      </c>
      <c r="F1" s="89">
        <f>SUM(G5:G157)</f>
        <v>2995328.09</v>
      </c>
      <c r="G1" s="90" t="s">
        <v>85</v>
      </c>
      <c r="H1" s="91">
        <f>L21+L38+L55+L72+L89+L106+L123+L140+L157</f>
        <v>152.39166666666665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46191</v>
      </c>
      <c r="B2" s="295"/>
      <c r="C2" s="92" t="s">
        <v>41</v>
      </c>
      <c r="D2" s="93">
        <f>AVERAGE(N21,N38,N55,N72,N89,N106,N123,N140,N157)</f>
        <v>186.80608076445191</v>
      </c>
      <c r="E2" s="93" t="s">
        <v>92</v>
      </c>
      <c r="F2" s="94">
        <f>F1/D1</f>
        <v>43.181502321021824</v>
      </c>
      <c r="G2" s="95" t="s">
        <v>93</v>
      </c>
      <c r="H2" s="96">
        <f>COUNT(H5:H157)</f>
        <v>0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SUM(Y21,Y38,Y55,Y72,Y89,Y106,Y123,Y140,Y157)</f>
        <v>0</v>
      </c>
      <c r="Z2" s="193">
        <f>SUM(Z21,Z38,Z55,Z72,Z89,Z106,Z123,Z140,Z157)</f>
        <v>0</v>
      </c>
      <c r="AA2" s="363"/>
      <c r="AB2" s="364"/>
      <c r="AC2" s="201">
        <f>SUM(AC21,AC38,AC55,AC72,AC89,AC106,AC123,AC140,AC157)</f>
        <v>40</v>
      </c>
      <c r="AD2" s="202">
        <f>SUM(AD21,AD38,AD55,AD72,AD89,AD106,AD123,AD140,AD157)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187</v>
      </c>
      <c r="C5" s="367" t="s">
        <v>188</v>
      </c>
      <c r="D5" s="367"/>
      <c r="E5" s="147">
        <v>56.77</v>
      </c>
      <c r="F5" s="151">
        <v>2576</v>
      </c>
      <c r="G5" s="148">
        <f t="shared" ref="G5:G10" si="0">E5*F5</f>
        <v>146239.52000000002</v>
      </c>
      <c r="H5" s="149"/>
      <c r="I5" s="150">
        <v>24</v>
      </c>
      <c r="J5" s="151">
        <v>2000</v>
      </c>
      <c r="K5" s="152">
        <f>J5/I5</f>
        <v>83.333333333333329</v>
      </c>
      <c r="L5" s="107">
        <v>24</v>
      </c>
      <c r="M5" s="151">
        <f t="shared" ref="M5:M10" si="1">F5/V5*60</f>
        <v>1793.8740741931822</v>
      </c>
      <c r="N5" s="152">
        <f t="shared" ref="N5:N10" si="2">M5/L5</f>
        <v>74.744753091382591</v>
      </c>
      <c r="O5" s="154">
        <f t="shared" ref="O5:O10" si="3">L5-I5</f>
        <v>0</v>
      </c>
      <c r="P5" s="155">
        <f t="shared" ref="P5:P10" si="4">N5-K5</f>
        <v>-8.5885802419507371</v>
      </c>
      <c r="Q5" s="156">
        <f t="shared" ref="Q5:Q10" si="5">N5/K5</f>
        <v>0.89693703709659112</v>
      </c>
      <c r="R5" s="322">
        <f>Q21</f>
        <v>0.90620082157123816</v>
      </c>
      <c r="S5" s="157">
        <v>0.25</v>
      </c>
      <c r="T5" s="158">
        <v>0.30982638888888892</v>
      </c>
      <c r="U5" s="159"/>
      <c r="V5" s="160">
        <v>86.159893954382127</v>
      </c>
      <c r="W5" s="181"/>
      <c r="X5" s="152"/>
      <c r="Y5" s="12"/>
      <c r="Z5" s="198"/>
      <c r="AA5" s="325"/>
      <c r="AB5" s="326"/>
      <c r="AC5" s="12">
        <v>2</v>
      </c>
      <c r="AD5" s="198"/>
      <c r="AE5" s="178">
        <f t="shared" ref="AE5:AE10" si="6">M5-J5</f>
        <v>-206.1259258068178</v>
      </c>
      <c r="AF5" s="132">
        <f t="shared" ref="AF5:AF10" si="7">M5/J5</f>
        <v>0.89693703709659112</v>
      </c>
      <c r="AG5" s="368">
        <f>AF21</f>
        <v>0.9320922736161309</v>
      </c>
    </row>
    <row r="6" spans="1:33" ht="15.75" customHeight="1">
      <c r="A6" s="318"/>
      <c r="B6" s="100" t="s">
        <v>189</v>
      </c>
      <c r="C6" s="371" t="s">
        <v>190</v>
      </c>
      <c r="D6" s="371"/>
      <c r="E6" s="101">
        <v>77.349999999999994</v>
      </c>
      <c r="F6" s="102">
        <v>747</v>
      </c>
      <c r="G6" s="103">
        <f t="shared" si="0"/>
        <v>57780.45</v>
      </c>
      <c r="H6" s="26"/>
      <c r="I6" s="104">
        <v>25</v>
      </c>
      <c r="J6" s="105">
        <v>2000</v>
      </c>
      <c r="K6" s="106">
        <f t="shared" ref="K6:K44" si="8">J6/I6</f>
        <v>80</v>
      </c>
      <c r="L6" s="107">
        <v>25</v>
      </c>
      <c r="M6" s="105">
        <f t="shared" si="1"/>
        <v>1786.966202592419</v>
      </c>
      <c r="N6" s="106">
        <f t="shared" si="2"/>
        <v>71.478648103696756</v>
      </c>
      <c r="O6" s="108">
        <f t="shared" si="3"/>
        <v>0</v>
      </c>
      <c r="P6" s="109">
        <f t="shared" si="4"/>
        <v>-8.5213518963032442</v>
      </c>
      <c r="Q6" s="110">
        <f t="shared" si="5"/>
        <v>0.89348310129620945</v>
      </c>
      <c r="R6" s="323"/>
      <c r="S6" s="47">
        <v>0.31388888888888888</v>
      </c>
      <c r="T6" s="48">
        <v>0.33129629629629631</v>
      </c>
      <c r="U6" s="111">
        <v>5.8499999999999552</v>
      </c>
      <c r="V6" s="112">
        <v>25.081615944933901</v>
      </c>
      <c r="W6" s="113"/>
      <c r="X6" s="116"/>
      <c r="Y6" s="12"/>
      <c r="Z6" s="198"/>
      <c r="AA6" s="332"/>
      <c r="AB6" s="333"/>
      <c r="AC6" s="12">
        <v>1</v>
      </c>
      <c r="AD6" s="198"/>
      <c r="AE6" s="117">
        <f t="shared" si="6"/>
        <v>-213.03379740758101</v>
      </c>
      <c r="AF6" s="110">
        <f t="shared" si="7"/>
        <v>0.89348310129620945</v>
      </c>
      <c r="AG6" s="369"/>
    </row>
    <row r="7" spans="1:33" ht="15.75" customHeight="1">
      <c r="A7" s="318"/>
      <c r="B7" s="100" t="s">
        <v>189</v>
      </c>
      <c r="C7" s="371" t="s">
        <v>191</v>
      </c>
      <c r="D7" s="371"/>
      <c r="E7" s="101">
        <v>59.34</v>
      </c>
      <c r="F7" s="102">
        <v>1460</v>
      </c>
      <c r="G7" s="103">
        <f t="shared" si="0"/>
        <v>86636.400000000009</v>
      </c>
      <c r="H7" s="26"/>
      <c r="I7" s="104">
        <v>23</v>
      </c>
      <c r="J7" s="105">
        <v>2000</v>
      </c>
      <c r="K7" s="106">
        <f t="shared" si="8"/>
        <v>86.956521739130437</v>
      </c>
      <c r="L7" s="107">
        <v>23</v>
      </c>
      <c r="M7" s="105">
        <f t="shared" si="1"/>
        <v>1786.4082313195092</v>
      </c>
      <c r="N7" s="106">
        <f t="shared" si="2"/>
        <v>77.669923100848223</v>
      </c>
      <c r="O7" s="108">
        <f t="shared" si="3"/>
        <v>0</v>
      </c>
      <c r="P7" s="109">
        <f t="shared" si="4"/>
        <v>-9.2865986382822143</v>
      </c>
      <c r="Q7" s="110">
        <f t="shared" si="5"/>
        <v>0.89320411565975455</v>
      </c>
      <c r="R7" s="323"/>
      <c r="S7" s="47">
        <v>0.33541666666666664</v>
      </c>
      <c r="T7" s="48">
        <v>0.36946759259259254</v>
      </c>
      <c r="U7" s="111">
        <v>5.933333333333275</v>
      </c>
      <c r="V7" s="112">
        <v>49.03694377588895</v>
      </c>
      <c r="W7" s="113"/>
      <c r="X7" s="116"/>
      <c r="Y7" s="12"/>
      <c r="Z7" s="198"/>
      <c r="AA7" s="332"/>
      <c r="AB7" s="333"/>
      <c r="AC7" s="12">
        <v>1</v>
      </c>
      <c r="AD7" s="198"/>
      <c r="AE7" s="117">
        <f t="shared" si="6"/>
        <v>-213.59176868049076</v>
      </c>
      <c r="AF7" s="110">
        <f t="shared" si="7"/>
        <v>0.89320411565975466</v>
      </c>
      <c r="AG7" s="369"/>
    </row>
    <row r="8" spans="1:33" ht="15.75" customHeight="1">
      <c r="A8" s="318"/>
      <c r="B8" s="100" t="s">
        <v>189</v>
      </c>
      <c r="C8" s="371" t="s">
        <v>192</v>
      </c>
      <c r="D8" s="371"/>
      <c r="E8" s="101">
        <v>77.34</v>
      </c>
      <c r="F8" s="102">
        <v>1413</v>
      </c>
      <c r="G8" s="103">
        <f t="shared" si="0"/>
        <v>109281.42</v>
      </c>
      <c r="H8" s="26"/>
      <c r="I8" s="104">
        <v>23</v>
      </c>
      <c r="J8" s="105">
        <v>2000</v>
      </c>
      <c r="K8" s="106">
        <f t="shared" si="8"/>
        <v>86.956521739130437</v>
      </c>
      <c r="L8" s="107">
        <v>23</v>
      </c>
      <c r="M8" s="105">
        <f t="shared" si="1"/>
        <v>1791.819229708464</v>
      </c>
      <c r="N8" s="106">
        <f t="shared" si="2"/>
        <v>77.905183900368002</v>
      </c>
      <c r="O8" s="108">
        <f t="shared" si="3"/>
        <v>0</v>
      </c>
      <c r="P8" s="109">
        <f t="shared" si="4"/>
        <v>-9.0513378387624357</v>
      </c>
      <c r="Q8" s="110">
        <f t="shared" si="5"/>
        <v>0.89590961485423204</v>
      </c>
      <c r="R8" s="323"/>
      <c r="S8" s="47">
        <v>0.37361111111111106</v>
      </c>
      <c r="T8" s="48">
        <v>0.40645833333333325</v>
      </c>
      <c r="U8" s="111">
        <v>5.9666666666666668</v>
      </c>
      <c r="V8" s="112">
        <v>47.315040822390344</v>
      </c>
      <c r="W8" s="113"/>
      <c r="X8" s="116"/>
      <c r="Y8" s="12"/>
      <c r="Z8" s="198"/>
      <c r="AA8" s="332"/>
      <c r="AB8" s="333"/>
      <c r="AC8" s="12">
        <v>1</v>
      </c>
      <c r="AD8" s="198"/>
      <c r="AE8" s="117">
        <f t="shared" si="6"/>
        <v>-208.18077029153596</v>
      </c>
      <c r="AF8" s="110">
        <f t="shared" si="7"/>
        <v>0.89590961485423204</v>
      </c>
      <c r="AG8" s="369"/>
    </row>
    <row r="9" spans="1:33" ht="15.75" customHeight="1">
      <c r="A9" s="318"/>
      <c r="B9" s="100" t="s">
        <v>201</v>
      </c>
      <c r="C9" s="371" t="s">
        <v>202</v>
      </c>
      <c r="D9" s="371"/>
      <c r="E9" s="101">
        <v>29.97</v>
      </c>
      <c r="F9" s="102">
        <v>1581</v>
      </c>
      <c r="G9" s="103">
        <f t="shared" si="0"/>
        <v>47382.57</v>
      </c>
      <c r="H9" s="13"/>
      <c r="I9" s="104">
        <v>21</v>
      </c>
      <c r="J9" s="105">
        <v>2790</v>
      </c>
      <c r="K9" s="106">
        <f t="shared" si="8"/>
        <v>132.85714285714286</v>
      </c>
      <c r="L9" s="107">
        <v>25</v>
      </c>
      <c r="M9" s="105">
        <f t="shared" si="1"/>
        <v>2964.9807692307695</v>
      </c>
      <c r="N9" s="106">
        <f t="shared" si="2"/>
        <v>118.59923076923079</v>
      </c>
      <c r="O9" s="108">
        <f t="shared" si="3"/>
        <v>4</v>
      </c>
      <c r="P9" s="109">
        <f t="shared" si="4"/>
        <v>-14.257912087912075</v>
      </c>
      <c r="Q9" s="110">
        <f t="shared" si="5"/>
        <v>0.89268238213399509</v>
      </c>
      <c r="R9" s="323"/>
      <c r="S9" s="47">
        <v>0.40972222222222215</v>
      </c>
      <c r="T9" s="48">
        <v>0.43193287037037031</v>
      </c>
      <c r="U9" s="111">
        <v>4.7000000000000153</v>
      </c>
      <c r="V9" s="112">
        <v>31.993462144650049</v>
      </c>
      <c r="W9" s="113">
        <v>0.43193287037037031</v>
      </c>
      <c r="X9" s="116">
        <v>0.46944444444444433</v>
      </c>
      <c r="Y9" s="12"/>
      <c r="Z9" s="198"/>
      <c r="AA9" s="332"/>
      <c r="AB9" s="333"/>
      <c r="AC9" s="12">
        <v>1</v>
      </c>
      <c r="AD9" s="198"/>
      <c r="AE9" s="117">
        <f t="shared" si="6"/>
        <v>174.98076923076951</v>
      </c>
      <c r="AF9" s="110">
        <f t="shared" si="7"/>
        <v>1.0627171215880895</v>
      </c>
      <c r="AG9" s="369"/>
    </row>
    <row r="10" spans="1:33" ht="15.75" customHeight="1">
      <c r="A10" s="318"/>
      <c r="B10" s="100" t="s">
        <v>189</v>
      </c>
      <c r="C10" s="371" t="s">
        <v>193</v>
      </c>
      <c r="D10" s="371"/>
      <c r="E10" s="101">
        <v>59.52</v>
      </c>
      <c r="F10" s="102">
        <v>2849</v>
      </c>
      <c r="G10" s="121">
        <f t="shared" si="0"/>
        <v>169572.48000000001</v>
      </c>
      <c r="H10" s="122"/>
      <c r="I10" s="104">
        <v>24</v>
      </c>
      <c r="J10" s="105">
        <v>2000</v>
      </c>
      <c r="K10" s="106">
        <f t="shared" si="8"/>
        <v>83.333333333333329</v>
      </c>
      <c r="L10" s="107">
        <v>24</v>
      </c>
      <c r="M10" s="105">
        <f t="shared" si="1"/>
        <v>1797.411672505968</v>
      </c>
      <c r="N10" s="106">
        <f t="shared" si="2"/>
        <v>74.892153021081995</v>
      </c>
      <c r="O10" s="108">
        <f t="shared" si="3"/>
        <v>0</v>
      </c>
      <c r="P10" s="109">
        <f t="shared" si="4"/>
        <v>-8.4411803122513334</v>
      </c>
      <c r="Q10" s="110">
        <f t="shared" si="5"/>
        <v>0.89870583625298395</v>
      </c>
      <c r="R10" s="323"/>
      <c r="S10" s="47">
        <v>0.46944444444444433</v>
      </c>
      <c r="T10" s="120">
        <v>0.535486111111111</v>
      </c>
      <c r="U10" s="111">
        <v>55</v>
      </c>
      <c r="V10" s="112">
        <v>95.103421555994387</v>
      </c>
      <c r="W10" s="113"/>
      <c r="X10" s="116"/>
      <c r="Y10" s="12"/>
      <c r="Z10" s="198"/>
      <c r="AA10" s="332"/>
      <c r="AB10" s="333"/>
      <c r="AC10" s="12">
        <v>2</v>
      </c>
      <c r="AD10" s="198"/>
      <c r="AE10" s="117">
        <f t="shared" si="6"/>
        <v>-202.588327494032</v>
      </c>
      <c r="AF10" s="110">
        <f t="shared" si="7"/>
        <v>0.89870583625298395</v>
      </c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07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07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9">AVERAGE(I5:I20)</f>
        <v>23.333333333333332</v>
      </c>
      <c r="J21" s="137">
        <f t="shared" si="9"/>
        <v>2131.6666666666665</v>
      </c>
      <c r="K21" s="138">
        <f t="shared" ref="K21" si="10">J21/I21</f>
        <v>91.357142857142861</v>
      </c>
      <c r="L21" s="136">
        <f t="shared" ref="L21:M21" si="11">AVERAGE(L5:L20)</f>
        <v>24</v>
      </c>
      <c r="M21" s="137">
        <f t="shared" si="11"/>
        <v>1986.9100299250522</v>
      </c>
      <c r="N21" s="138">
        <f t="shared" ref="N21:N26" si="12">M21/L21</f>
        <v>82.787917913543836</v>
      </c>
      <c r="O21" s="139">
        <f t="shared" ref="O21:O26" si="13">L21-I21</f>
        <v>0.66666666666666785</v>
      </c>
      <c r="P21" s="140">
        <f t="shared" ref="P21:P26" si="14">N21-K21</f>
        <v>-8.5692249435990249</v>
      </c>
      <c r="Q21" s="141">
        <f t="shared" ref="Q21:Q26" si="15">N21/K21</f>
        <v>0.90620082157123816</v>
      </c>
      <c r="R21" s="324"/>
      <c r="S21" s="142">
        <v>0.25</v>
      </c>
      <c r="T21" s="143">
        <v>0.535486111111111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8</v>
      </c>
      <c r="AD21" s="180">
        <f>SUM(AD5:AD20)</f>
        <v>0</v>
      </c>
      <c r="AE21" s="168">
        <f t="shared" ref="AE21:AE26" si="16">M21-J21</f>
        <v>-144.75663674161433</v>
      </c>
      <c r="AF21" s="141">
        <f t="shared" ref="AF21:AF26" si="17">M21/J21</f>
        <v>0.9320922736161309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2252</v>
      </c>
      <c r="G22" s="148">
        <f t="shared" ref="G22:G26" si="18">E22*F22</f>
        <v>82085.400000000009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>F22/V22*60</f>
        <v>1897.425871042494</v>
      </c>
      <c r="N22" s="152">
        <f t="shared" si="12"/>
        <v>94.871293552124698</v>
      </c>
      <c r="O22" s="154">
        <f t="shared" si="13"/>
        <v>0</v>
      </c>
      <c r="P22" s="155">
        <f t="shared" si="14"/>
        <v>-10.128706447875302</v>
      </c>
      <c r="Q22" s="156">
        <f t="shared" si="15"/>
        <v>0.9035361290678543</v>
      </c>
      <c r="R22" s="322">
        <f>Q38</f>
        <v>0.90059747310146809</v>
      </c>
      <c r="S22" s="157">
        <v>0.25</v>
      </c>
      <c r="T22" s="158">
        <v>0.29944444444444446</v>
      </c>
      <c r="U22" s="159"/>
      <c r="V22" s="160">
        <v>71.212268190357094</v>
      </c>
      <c r="W22" s="97"/>
      <c r="X22" s="98"/>
      <c r="Y22" s="12"/>
      <c r="Z22" s="198"/>
      <c r="AA22" s="325"/>
      <c r="AB22" s="326"/>
      <c r="AC22" s="12">
        <v>1</v>
      </c>
      <c r="AD22" s="198"/>
      <c r="AE22" s="115">
        <f t="shared" si="16"/>
        <v>-202.57412895750599</v>
      </c>
      <c r="AF22" s="156">
        <f t="shared" si="17"/>
        <v>0.9035361290678543</v>
      </c>
      <c r="AG22" s="376">
        <f>AF38</f>
        <v>0.90059747310146809</v>
      </c>
    </row>
    <row r="23" spans="1:33" ht="15.75" customHeight="1">
      <c r="A23" s="357"/>
      <c r="B23" s="163" t="s">
        <v>185</v>
      </c>
      <c r="C23" s="330" t="s">
        <v>197</v>
      </c>
      <c r="D23" s="331"/>
      <c r="E23" s="101">
        <v>31.72</v>
      </c>
      <c r="F23" s="111">
        <v>1566</v>
      </c>
      <c r="G23" s="103">
        <f t="shared" si="18"/>
        <v>49673.52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>F23/V23*60</f>
        <v>1799.6072198559132</v>
      </c>
      <c r="N23" s="106">
        <f t="shared" si="12"/>
        <v>81.800328175268774</v>
      </c>
      <c r="O23" s="108">
        <f t="shared" si="13"/>
        <v>0</v>
      </c>
      <c r="P23" s="109">
        <f t="shared" si="14"/>
        <v>-9.1087627338221324</v>
      </c>
      <c r="Q23" s="110">
        <f t="shared" si="15"/>
        <v>0.89980360992795649</v>
      </c>
      <c r="R23" s="323"/>
      <c r="S23" s="47">
        <v>0.3034722222222222</v>
      </c>
      <c r="T23" s="48">
        <v>0.3397222222222222</v>
      </c>
      <c r="U23" s="111">
        <v>5.7999999999999474</v>
      </c>
      <c r="V23" s="112">
        <v>52.211393110282685</v>
      </c>
      <c r="W23" s="113"/>
      <c r="X23" s="116"/>
      <c r="Y23" s="12"/>
      <c r="Z23" s="198"/>
      <c r="AA23" s="332"/>
      <c r="AB23" s="333"/>
      <c r="AC23" s="12">
        <v>1</v>
      </c>
      <c r="AD23" s="198"/>
      <c r="AE23" s="117">
        <f t="shared" si="16"/>
        <v>-200.39278014408683</v>
      </c>
      <c r="AF23" s="110">
        <f t="shared" si="17"/>
        <v>0.8998036099279566</v>
      </c>
      <c r="AG23" s="369"/>
    </row>
    <row r="24" spans="1:33" ht="15.75" customHeight="1">
      <c r="A24" s="357"/>
      <c r="B24" s="163" t="s">
        <v>185</v>
      </c>
      <c r="C24" s="330" t="s">
        <v>198</v>
      </c>
      <c r="D24" s="331"/>
      <c r="E24" s="101">
        <v>34.79</v>
      </c>
      <c r="F24" s="111">
        <v>1710</v>
      </c>
      <c r="G24" s="103">
        <f t="shared" si="18"/>
        <v>59490.9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>F24/V24*60</f>
        <v>1806.2362389262614</v>
      </c>
      <c r="N24" s="106">
        <f t="shared" si="12"/>
        <v>164.20329444784196</v>
      </c>
      <c r="O24" s="108">
        <f t="shared" si="13"/>
        <v>0</v>
      </c>
      <c r="P24" s="109">
        <f t="shared" si="14"/>
        <v>-17.614887370339858</v>
      </c>
      <c r="Q24" s="110">
        <f t="shared" si="15"/>
        <v>0.90311811946313081</v>
      </c>
      <c r="R24" s="323"/>
      <c r="S24" s="47">
        <v>0.3430555555555555</v>
      </c>
      <c r="T24" s="48">
        <v>0.38249999999999995</v>
      </c>
      <c r="U24" s="111">
        <v>4.799999999999951</v>
      </c>
      <c r="V24" s="112">
        <v>56.8032009262486</v>
      </c>
      <c r="W24" s="113"/>
      <c r="X24" s="116"/>
      <c r="Y24" s="12"/>
      <c r="Z24" s="198"/>
      <c r="AA24" s="332"/>
      <c r="AB24" s="333"/>
      <c r="AC24" s="12">
        <v>0</v>
      </c>
      <c r="AD24" s="198"/>
      <c r="AE24" s="117">
        <f t="shared" si="16"/>
        <v>-193.76376107373858</v>
      </c>
      <c r="AF24" s="110">
        <f t="shared" si="17"/>
        <v>0.9031181194631307</v>
      </c>
      <c r="AG24" s="369"/>
    </row>
    <row r="25" spans="1:33" ht="15.75" customHeight="1">
      <c r="A25" s="357"/>
      <c r="B25" s="163" t="s">
        <v>185</v>
      </c>
      <c r="C25" s="330" t="s">
        <v>199</v>
      </c>
      <c r="D25" s="331"/>
      <c r="E25" s="101">
        <v>33.200000000000003</v>
      </c>
      <c r="F25" s="111">
        <v>2536</v>
      </c>
      <c r="G25" s="103">
        <f t="shared" si="18"/>
        <v>84195.200000000012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>F25/V25*60</f>
        <v>1805.0838128211947</v>
      </c>
      <c r="N25" s="106">
        <f t="shared" si="12"/>
        <v>164.09852843829043</v>
      </c>
      <c r="O25" s="108">
        <f t="shared" si="13"/>
        <v>0</v>
      </c>
      <c r="P25" s="109">
        <f t="shared" si="14"/>
        <v>-17.719653379891383</v>
      </c>
      <c r="Q25" s="110">
        <f t="shared" si="15"/>
        <v>0.90254190641059739</v>
      </c>
      <c r="R25" s="323"/>
      <c r="S25" s="47">
        <v>0.38611111111111107</v>
      </c>
      <c r="T25" s="48">
        <v>0.44464120370370364</v>
      </c>
      <c r="U25" s="111">
        <v>5.2000000000000135</v>
      </c>
      <c r="V25" s="112">
        <v>84.295254834836001</v>
      </c>
      <c r="W25" s="113">
        <v>0.44464120370370364</v>
      </c>
      <c r="X25" s="116">
        <v>0.48402777777777772</v>
      </c>
      <c r="Y25" s="12"/>
      <c r="Z25" s="198"/>
      <c r="AA25" s="332"/>
      <c r="AB25" s="333"/>
      <c r="AC25" s="12">
        <v>1</v>
      </c>
      <c r="AD25" s="198"/>
      <c r="AE25" s="117">
        <f t="shared" si="16"/>
        <v>-194.91618717880533</v>
      </c>
      <c r="AF25" s="110">
        <f t="shared" si="17"/>
        <v>0.90254190641059728</v>
      </c>
      <c r="AG25" s="369"/>
    </row>
    <row r="26" spans="1:33" ht="15.75" customHeight="1">
      <c r="A26" s="358"/>
      <c r="B26" s="163" t="s">
        <v>185</v>
      </c>
      <c r="C26" s="330" t="s">
        <v>200</v>
      </c>
      <c r="D26" s="331"/>
      <c r="E26" s="101">
        <v>51.44</v>
      </c>
      <c r="F26" s="111">
        <v>2848</v>
      </c>
      <c r="G26" s="103">
        <f t="shared" si="18"/>
        <v>146501.12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>F26/V26*60</f>
        <v>1787.6813356789637</v>
      </c>
      <c r="N26" s="106">
        <f t="shared" si="12"/>
        <v>94.088491351524411</v>
      </c>
      <c r="O26" s="108">
        <f t="shared" si="13"/>
        <v>0</v>
      </c>
      <c r="P26" s="109">
        <f t="shared" si="14"/>
        <v>-11.174666543212425</v>
      </c>
      <c r="Q26" s="110">
        <f t="shared" si="15"/>
        <v>0.89384066783948191</v>
      </c>
      <c r="R26" s="323"/>
      <c r="S26" s="47">
        <v>0.48402777777777772</v>
      </c>
      <c r="T26" s="48">
        <v>0.55040509259259252</v>
      </c>
      <c r="U26" s="111">
        <v>56.716666666666683</v>
      </c>
      <c r="V26" s="112">
        <v>95.587505776078117</v>
      </c>
      <c r="W26" s="113"/>
      <c r="X26" s="116"/>
      <c r="Y26" s="12"/>
      <c r="Z26" s="198"/>
      <c r="AA26" s="332"/>
      <c r="AB26" s="333"/>
      <c r="AC26" s="12">
        <v>2</v>
      </c>
      <c r="AD26" s="198"/>
      <c r="AE26" s="117">
        <f t="shared" si="16"/>
        <v>-212.31866432103629</v>
      </c>
      <c r="AF26" s="110">
        <f t="shared" si="17"/>
        <v>0.89384066783948191</v>
      </c>
      <c r="AG26" s="369"/>
    </row>
    <row r="27" spans="1:33" ht="15.75" customHeight="1">
      <c r="A27" s="358"/>
      <c r="B27" s="163"/>
      <c r="C27" s="330"/>
      <c r="D27" s="33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12"/>
      <c r="Z27" s="198"/>
      <c r="AA27" s="332"/>
      <c r="AB27" s="333"/>
      <c r="AC27" s="12"/>
      <c r="AD27" s="198"/>
      <c r="AE27" s="117"/>
      <c r="AF27" s="110"/>
      <c r="AG27" s="369"/>
    </row>
    <row r="28" spans="1:33" ht="15.75" customHeight="1">
      <c r="A28" s="358"/>
      <c r="B28" s="163"/>
      <c r="C28" s="330"/>
      <c r="D28" s="33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12"/>
      <c r="Z28" s="198"/>
      <c r="AA28" s="332"/>
      <c r="AB28" s="333"/>
      <c r="AC28" s="12"/>
      <c r="AD28" s="198"/>
      <c r="AE28" s="117"/>
      <c r="AF28" s="110"/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19">AVERAGE(I22:I37)</f>
        <v>16.600000000000001</v>
      </c>
      <c r="J38" s="137">
        <f t="shared" si="19"/>
        <v>2020</v>
      </c>
      <c r="K38" s="138">
        <f t="shared" ref="K38" si="20">J38/I38</f>
        <v>121.68674698795179</v>
      </c>
      <c r="L38" s="136">
        <f t="shared" ref="L38:M38" si="21">AVERAGE(L22:L37)</f>
        <v>16.600000000000001</v>
      </c>
      <c r="M38" s="137">
        <f t="shared" si="21"/>
        <v>1819.2068956649655</v>
      </c>
      <c r="N38" s="138">
        <f t="shared" ref="N38:N44" si="22">M38/L38</f>
        <v>109.59077684728707</v>
      </c>
      <c r="O38" s="139">
        <f t="shared" ref="O38:O44" si="23">L38-I38</f>
        <v>0</v>
      </c>
      <c r="P38" s="140">
        <f t="shared" ref="P38:P44" si="24">N38-K38</f>
        <v>-12.095970140664718</v>
      </c>
      <c r="Q38" s="141">
        <f t="shared" ref="Q38:Q44" si="25">N38/K38</f>
        <v>0.90059747310146809</v>
      </c>
      <c r="R38" s="324"/>
      <c r="S38" s="142">
        <v>0.25</v>
      </c>
      <c r="T38" s="143">
        <v>0.55040509259259252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5</v>
      </c>
      <c r="AD38" s="180">
        <f>SUM(AD22:AD37)</f>
        <v>0</v>
      </c>
      <c r="AE38" s="168">
        <f t="shared" ref="AE38:AE44" si="26">M38-J38</f>
        <v>-200.79310433503451</v>
      </c>
      <c r="AF38" s="141">
        <f t="shared" ref="AF38:AF44" si="27">M38/J38</f>
        <v>0.90059747310146809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3417</v>
      </c>
      <c r="G39" s="148">
        <f t="shared" ref="G39:G44" si="28">E39*F39</f>
        <v>67314.899999999994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4" si="29">F39/V39*60</f>
        <v>1080.2877035037925</v>
      </c>
      <c r="N39" s="152">
        <f t="shared" si="22"/>
        <v>83.099054115676353</v>
      </c>
      <c r="O39" s="154">
        <f t="shared" si="23"/>
        <v>0</v>
      </c>
      <c r="P39" s="155">
        <f t="shared" si="24"/>
        <v>-9.2086381920159539</v>
      </c>
      <c r="Q39" s="156">
        <f t="shared" si="25"/>
        <v>0.90023975291982716</v>
      </c>
      <c r="R39" s="322">
        <f>Q55</f>
        <v>0.8958602078447323</v>
      </c>
      <c r="S39" s="157">
        <v>0.16666666666666666</v>
      </c>
      <c r="T39" s="158">
        <v>0.29844907407407406</v>
      </c>
      <c r="U39" s="159"/>
      <c r="V39" s="160">
        <v>189.78277669461619</v>
      </c>
      <c r="W39" s="158"/>
      <c r="X39" s="169"/>
      <c r="Y39" s="12"/>
      <c r="Z39" s="198"/>
      <c r="AA39" s="325"/>
      <c r="AB39" s="326"/>
      <c r="AC39" s="12">
        <v>3</v>
      </c>
      <c r="AD39" s="198"/>
      <c r="AE39" s="115">
        <f t="shared" si="26"/>
        <v>-119.7122964962075</v>
      </c>
      <c r="AF39" s="156">
        <f t="shared" si="27"/>
        <v>0.90023975291982705</v>
      </c>
      <c r="AG39" s="327">
        <f>AF55</f>
        <v>0.89586020784473241</v>
      </c>
    </row>
    <row r="40" spans="1:33" ht="15.75" customHeight="1">
      <c r="A40" s="318"/>
      <c r="B40" s="163" t="s">
        <v>189</v>
      </c>
      <c r="C40" s="330" t="s">
        <v>205</v>
      </c>
      <c r="D40" s="331"/>
      <c r="E40" s="101">
        <v>53.76</v>
      </c>
      <c r="F40" s="102">
        <v>2452</v>
      </c>
      <c r="G40" s="103">
        <f t="shared" si="28"/>
        <v>131819.51999999999</v>
      </c>
      <c r="H40" s="26"/>
      <c r="I40" s="104">
        <v>20</v>
      </c>
      <c r="J40" s="105">
        <v>2000</v>
      </c>
      <c r="K40" s="106">
        <f t="shared" si="8"/>
        <v>100</v>
      </c>
      <c r="L40" s="107">
        <v>20</v>
      </c>
      <c r="M40" s="105">
        <f t="shared" si="29"/>
        <v>1787.6669812825851</v>
      </c>
      <c r="N40" s="106">
        <f t="shared" si="22"/>
        <v>89.383349064129249</v>
      </c>
      <c r="O40" s="108">
        <f t="shared" si="23"/>
        <v>0</v>
      </c>
      <c r="P40" s="109">
        <f t="shared" si="24"/>
        <v>-10.616650935870751</v>
      </c>
      <c r="Q40" s="110">
        <f t="shared" si="25"/>
        <v>0.89383349064129247</v>
      </c>
      <c r="R40" s="323"/>
      <c r="S40" s="47">
        <v>0.30208333333333331</v>
      </c>
      <c r="T40" s="48">
        <v>0.359224537037037</v>
      </c>
      <c r="U40" s="111">
        <v>5.2333333333333254</v>
      </c>
      <c r="V40" s="112">
        <v>82.297207220579097</v>
      </c>
      <c r="W40" s="113"/>
      <c r="X40" s="116"/>
      <c r="Y40" s="12"/>
      <c r="Z40" s="198"/>
      <c r="AA40" s="332"/>
      <c r="AB40" s="333"/>
      <c r="AC40" s="12">
        <v>2</v>
      </c>
      <c r="AD40" s="198"/>
      <c r="AE40" s="117">
        <f t="shared" si="26"/>
        <v>-212.33301871741492</v>
      </c>
      <c r="AF40" s="110">
        <f t="shared" si="27"/>
        <v>0.89383349064129258</v>
      </c>
      <c r="AG40" s="328"/>
    </row>
    <row r="41" spans="1:33" ht="15.75" customHeight="1">
      <c r="A41" s="318"/>
      <c r="B41" s="163" t="s">
        <v>189</v>
      </c>
      <c r="C41" s="330" t="s">
        <v>206</v>
      </c>
      <c r="D41" s="331"/>
      <c r="E41" s="101">
        <v>71.55</v>
      </c>
      <c r="F41" s="102">
        <v>1368</v>
      </c>
      <c r="G41" s="103">
        <f t="shared" si="28"/>
        <v>97880.4</v>
      </c>
      <c r="H41" s="26"/>
      <c r="I41" s="104">
        <v>22</v>
      </c>
      <c r="J41" s="105">
        <v>2000</v>
      </c>
      <c r="K41" s="106">
        <f t="shared" si="8"/>
        <v>90.909090909090907</v>
      </c>
      <c r="L41" s="107">
        <v>22</v>
      </c>
      <c r="M41" s="105">
        <f t="shared" si="29"/>
        <v>1788.1254554985762</v>
      </c>
      <c r="N41" s="106">
        <f t="shared" si="22"/>
        <v>81.278429795389826</v>
      </c>
      <c r="O41" s="108">
        <f t="shared" si="23"/>
        <v>0</v>
      </c>
      <c r="P41" s="109">
        <f t="shared" si="24"/>
        <v>-9.6306611137010805</v>
      </c>
      <c r="Q41" s="110">
        <f t="shared" si="25"/>
        <v>0.89406272774928808</v>
      </c>
      <c r="R41" s="323"/>
      <c r="S41" s="47">
        <v>0.36249999999999999</v>
      </c>
      <c r="T41" s="48">
        <v>0.39437499999999998</v>
      </c>
      <c r="U41" s="111">
        <v>4.7166666666667112</v>
      </c>
      <c r="V41" s="112">
        <v>45.902819484840869</v>
      </c>
      <c r="W41" s="113"/>
      <c r="X41" s="116"/>
      <c r="Y41" s="12"/>
      <c r="Z41" s="198"/>
      <c r="AA41" s="332"/>
      <c r="AB41" s="333"/>
      <c r="AC41" s="12">
        <v>1</v>
      </c>
      <c r="AD41" s="198"/>
      <c r="AE41" s="117">
        <f t="shared" si="26"/>
        <v>-211.87454450142377</v>
      </c>
      <c r="AF41" s="110">
        <f t="shared" si="27"/>
        <v>0.89406272774928808</v>
      </c>
      <c r="AG41" s="328"/>
    </row>
    <row r="42" spans="1:33" ht="15.75" customHeight="1">
      <c r="A42" s="318"/>
      <c r="B42" s="163" t="s">
        <v>189</v>
      </c>
      <c r="C42" s="330" t="s">
        <v>207</v>
      </c>
      <c r="D42" s="331"/>
      <c r="E42" s="101">
        <v>58.67</v>
      </c>
      <c r="F42" s="102">
        <v>1863</v>
      </c>
      <c r="G42" s="103">
        <f t="shared" si="28"/>
        <v>109302.21</v>
      </c>
      <c r="H42" s="26"/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29"/>
        <v>1787.9270052556078</v>
      </c>
      <c r="N42" s="106">
        <f t="shared" si="22"/>
        <v>77.735956750243815</v>
      </c>
      <c r="O42" s="108">
        <f t="shared" si="23"/>
        <v>0</v>
      </c>
      <c r="P42" s="109">
        <f t="shared" si="24"/>
        <v>-9.2205649888866219</v>
      </c>
      <c r="Q42" s="110">
        <f t="shared" si="25"/>
        <v>0.89396350262780389</v>
      </c>
      <c r="R42" s="323"/>
      <c r="S42" s="47">
        <v>0.39791666666666664</v>
      </c>
      <c r="T42" s="48">
        <v>0.44133101851851847</v>
      </c>
      <c r="U42" s="111">
        <v>5.0999999999999979</v>
      </c>
      <c r="V42" s="112">
        <v>62.519330862738201</v>
      </c>
      <c r="W42" s="113">
        <v>0.44133101851851847</v>
      </c>
      <c r="X42" s="116">
        <v>0.47986111111111107</v>
      </c>
      <c r="Y42" s="12"/>
      <c r="Z42" s="198"/>
      <c r="AA42" s="332"/>
      <c r="AB42" s="333"/>
      <c r="AC42" s="12">
        <v>1</v>
      </c>
      <c r="AD42" s="198"/>
      <c r="AE42" s="117">
        <f t="shared" si="26"/>
        <v>-212.07299474439219</v>
      </c>
      <c r="AF42" s="110">
        <f t="shared" si="27"/>
        <v>0.89396350262780389</v>
      </c>
      <c r="AG42" s="328"/>
    </row>
    <row r="43" spans="1:33" ht="15.75" customHeight="1">
      <c r="A43" s="318"/>
      <c r="B43" s="163" t="s">
        <v>189</v>
      </c>
      <c r="C43" s="330" t="s">
        <v>208</v>
      </c>
      <c r="D43" s="331"/>
      <c r="E43" s="101">
        <v>59.54</v>
      </c>
      <c r="F43" s="102">
        <v>1540</v>
      </c>
      <c r="G43" s="103">
        <f t="shared" si="28"/>
        <v>91691.6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29"/>
        <v>1796.4815964524694</v>
      </c>
      <c r="N43" s="106">
        <f t="shared" si="22"/>
        <v>78.107895497933455</v>
      </c>
      <c r="O43" s="108">
        <f t="shared" si="23"/>
        <v>0</v>
      </c>
      <c r="P43" s="109">
        <f t="shared" si="24"/>
        <v>-8.8486262411969818</v>
      </c>
      <c r="Q43" s="110">
        <f t="shared" si="25"/>
        <v>0.8982407982262347</v>
      </c>
      <c r="R43" s="323"/>
      <c r="S43" s="47">
        <v>0.47986111111111107</v>
      </c>
      <c r="T43" s="48">
        <v>0.51557870370370362</v>
      </c>
      <c r="U43" s="111">
        <v>55.483333333333348</v>
      </c>
      <c r="V43" s="112">
        <v>51.433869504960825</v>
      </c>
      <c r="W43" s="113"/>
      <c r="X43" s="116"/>
      <c r="Y43" s="12"/>
      <c r="Z43" s="198"/>
      <c r="AA43" s="332"/>
      <c r="AB43" s="333"/>
      <c r="AC43" s="12">
        <v>1</v>
      </c>
      <c r="AD43" s="198"/>
      <c r="AE43" s="117">
        <f t="shared" si="26"/>
        <v>-203.51840354753062</v>
      </c>
      <c r="AF43" s="110">
        <f t="shared" si="27"/>
        <v>0.8982407982262347</v>
      </c>
      <c r="AG43" s="328"/>
    </row>
    <row r="44" spans="1:33" ht="15.75" customHeight="1">
      <c r="A44" s="318"/>
      <c r="B44" s="163" t="s">
        <v>189</v>
      </c>
      <c r="C44" s="330" t="s">
        <v>209</v>
      </c>
      <c r="D44" s="331"/>
      <c r="E44" s="101">
        <v>61.09</v>
      </c>
      <c r="F44" s="102">
        <v>1527</v>
      </c>
      <c r="G44" s="121">
        <f t="shared" si="28"/>
        <v>93284.430000000008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29"/>
        <v>1793.1455858679719</v>
      </c>
      <c r="N44" s="106">
        <f t="shared" si="22"/>
        <v>89.657279293398602</v>
      </c>
      <c r="O44" s="108">
        <f t="shared" si="23"/>
        <v>0</v>
      </c>
      <c r="P44" s="109">
        <f t="shared" si="24"/>
        <v>-10.342720706601398</v>
      </c>
      <c r="Q44" s="110">
        <f t="shared" si="25"/>
        <v>0.89657279293398606</v>
      </c>
      <c r="R44" s="323"/>
      <c r="S44" s="47">
        <v>0.51944444444444438</v>
      </c>
      <c r="T44" s="120">
        <v>0.55491898148148144</v>
      </c>
      <c r="U44" s="111">
        <v>5.5666666666666842</v>
      </c>
      <c r="V44" s="112">
        <v>51.09456851806673</v>
      </c>
      <c r="W44" s="113"/>
      <c r="X44" s="116"/>
      <c r="Y44" s="12"/>
      <c r="Z44" s="198"/>
      <c r="AA44" s="332"/>
      <c r="AB44" s="333"/>
      <c r="AC44" s="12">
        <v>1</v>
      </c>
      <c r="AD44" s="198"/>
      <c r="AE44" s="117">
        <f t="shared" si="26"/>
        <v>-206.85441413202807</v>
      </c>
      <c r="AF44" s="110">
        <f t="shared" si="27"/>
        <v>0.89657279293398595</v>
      </c>
      <c r="AG44" s="328"/>
    </row>
    <row r="45" spans="1:33" ht="15.75" customHeight="1">
      <c r="A45" s="318"/>
      <c r="B45" s="163"/>
      <c r="C45" s="330"/>
      <c r="D45" s="33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3"/>
      <c r="S45" s="119"/>
      <c r="T45" s="120"/>
      <c r="U45" s="111"/>
      <c r="V45" s="112"/>
      <c r="W45" s="120"/>
      <c r="X45" s="189"/>
      <c r="Y45" s="12"/>
      <c r="Z45" s="198"/>
      <c r="AA45" s="332"/>
      <c r="AB45" s="333"/>
      <c r="AC45" s="12"/>
      <c r="AD45" s="198"/>
      <c r="AE45" s="117"/>
      <c r="AF45" s="110"/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30">AVERAGE(I39:I54)</f>
        <v>20.166666666666668</v>
      </c>
      <c r="J55" s="137">
        <f t="shared" si="30"/>
        <v>1866.6666666666667</v>
      </c>
      <c r="K55" s="138">
        <f t="shared" ref="K55" si="31">J55/I55</f>
        <v>92.561983471074385</v>
      </c>
      <c r="L55" s="136">
        <f t="shared" ref="L55:M55" si="32">AVERAGE(L39:L54)</f>
        <v>20.166666666666668</v>
      </c>
      <c r="M55" s="137">
        <f t="shared" si="32"/>
        <v>1672.2723879768339</v>
      </c>
      <c r="N55" s="138">
        <f t="shared" ref="N55:N63" si="33">M55/L55</f>
        <v>82.922597750917376</v>
      </c>
      <c r="O55" s="139">
        <f t="shared" ref="O55:O63" si="34">L55-I55</f>
        <v>0</v>
      </c>
      <c r="P55" s="140">
        <f t="shared" ref="P55:P63" si="35">N55-K55</f>
        <v>-9.6393857201570086</v>
      </c>
      <c r="Q55" s="141">
        <f t="shared" ref="Q55:Q63" si="36">N55/K55</f>
        <v>0.8958602078447323</v>
      </c>
      <c r="R55" s="324"/>
      <c r="S55" s="142">
        <v>0.16666666666666666</v>
      </c>
      <c r="T55" s="143">
        <v>0.55491898148148144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9</v>
      </c>
      <c r="AD55" s="191">
        <f>SUM(AD39:AD54)</f>
        <v>0</v>
      </c>
      <c r="AE55" s="168">
        <f t="shared" ref="AE55:AE63" si="37">M55-J55</f>
        <v>-194.39427868983284</v>
      </c>
      <c r="AF55" s="141">
        <f t="shared" ref="AF55:AF63" si="38">M55/J55</f>
        <v>0.89586020784473241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1523</v>
      </c>
      <c r="G56" s="148">
        <f t="shared" ref="G56:G63" si="39">E56*F56</f>
        <v>43953.78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3" si="40">F56/V56*60</f>
        <v>3186.7979423240099</v>
      </c>
      <c r="N56" s="152">
        <f t="shared" si="33"/>
        <v>167.72620749073735</v>
      </c>
      <c r="O56" s="154">
        <f t="shared" si="34"/>
        <v>0</v>
      </c>
      <c r="P56" s="155">
        <f t="shared" si="35"/>
        <v>-21.747476719788978</v>
      </c>
      <c r="Q56" s="156">
        <f t="shared" si="36"/>
        <v>0.88522165064555813</v>
      </c>
      <c r="R56" s="322">
        <f>Q72</f>
        <v>0.89522627018612511</v>
      </c>
      <c r="S56" s="157">
        <v>0.16666666666666666</v>
      </c>
      <c r="T56" s="158">
        <v>0.18657407407407406</v>
      </c>
      <c r="U56" s="159"/>
      <c r="V56" s="160">
        <v>28.674550961131867</v>
      </c>
      <c r="W56" s="158"/>
      <c r="X56" s="169"/>
      <c r="Y56" s="12"/>
      <c r="Z56" s="198"/>
      <c r="AA56" s="325"/>
      <c r="AB56" s="326"/>
      <c r="AC56" s="12">
        <v>1</v>
      </c>
      <c r="AD56" s="198"/>
      <c r="AE56" s="115">
        <f t="shared" si="37"/>
        <v>-413.20205767599009</v>
      </c>
      <c r="AF56" s="156">
        <f t="shared" si="38"/>
        <v>0.88522165064555836</v>
      </c>
      <c r="AG56" s="327">
        <f>AF72</f>
        <v>0.89522627018612511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2325</v>
      </c>
      <c r="G57" s="103">
        <f t="shared" si="39"/>
        <v>72330.75</v>
      </c>
      <c r="H57" s="26"/>
      <c r="I57" s="104">
        <v>19</v>
      </c>
      <c r="J57" s="105">
        <v>3600</v>
      </c>
      <c r="K57" s="106">
        <f t="shared" ref="K57:K91" si="41">J57/I57</f>
        <v>189.47368421052633</v>
      </c>
      <c r="L57" s="107">
        <v>19</v>
      </c>
      <c r="M57" s="105">
        <f t="shared" si="40"/>
        <v>3185.6758680766507</v>
      </c>
      <c r="N57" s="106">
        <f t="shared" si="33"/>
        <v>167.66715095140268</v>
      </c>
      <c r="O57" s="108">
        <f t="shared" si="34"/>
        <v>0</v>
      </c>
      <c r="P57" s="109">
        <f t="shared" si="35"/>
        <v>-21.806533259123654</v>
      </c>
      <c r="Q57" s="110">
        <f t="shared" si="36"/>
        <v>0.88490996335462513</v>
      </c>
      <c r="R57" s="323"/>
      <c r="S57" s="47">
        <v>0.18958333333333333</v>
      </c>
      <c r="T57" s="48">
        <v>0.21998842592592591</v>
      </c>
      <c r="U57" s="111">
        <v>5</v>
      </c>
      <c r="V57" s="112">
        <v>43.789765744191364</v>
      </c>
      <c r="W57" s="113"/>
      <c r="X57" s="116"/>
      <c r="Y57" s="12"/>
      <c r="Z57" s="198"/>
      <c r="AA57" s="332"/>
      <c r="AB57" s="333"/>
      <c r="AC57" s="12">
        <v>1</v>
      </c>
      <c r="AD57" s="198"/>
      <c r="AE57" s="117">
        <f t="shared" si="37"/>
        <v>-414.32413192334934</v>
      </c>
      <c r="AF57" s="110">
        <f t="shared" si="38"/>
        <v>0.88490996335462513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1121</v>
      </c>
      <c r="G58" s="103">
        <f t="shared" si="39"/>
        <v>43707.79</v>
      </c>
      <c r="H58" s="26"/>
      <c r="I58" s="104">
        <v>19</v>
      </c>
      <c r="J58" s="105">
        <v>3600</v>
      </c>
      <c r="K58" s="106">
        <f t="shared" si="41"/>
        <v>189.47368421052633</v>
      </c>
      <c r="L58" s="107">
        <v>19</v>
      </c>
      <c r="M58" s="105">
        <f t="shared" si="40"/>
        <v>3186.1444953908103</v>
      </c>
      <c r="N58" s="106">
        <f t="shared" si="33"/>
        <v>167.69181554688475</v>
      </c>
      <c r="O58" s="108">
        <f t="shared" si="34"/>
        <v>0</v>
      </c>
      <c r="P58" s="109">
        <f t="shared" si="35"/>
        <v>-21.781868663641575</v>
      </c>
      <c r="Q58" s="110">
        <f t="shared" si="36"/>
        <v>0.88504013760855837</v>
      </c>
      <c r="R58" s="323"/>
      <c r="S58" s="47">
        <v>0.22291666666666665</v>
      </c>
      <c r="T58" s="48">
        <v>0.23756944444444444</v>
      </c>
      <c r="U58" s="111">
        <v>5</v>
      </c>
      <c r="V58" s="112">
        <v>21.110153697454933</v>
      </c>
      <c r="W58" s="113"/>
      <c r="X58" s="116"/>
      <c r="Y58" s="12"/>
      <c r="Z58" s="198"/>
      <c r="AA58" s="332"/>
      <c r="AB58" s="333"/>
      <c r="AC58" s="12">
        <v>1</v>
      </c>
      <c r="AD58" s="198"/>
      <c r="AE58" s="117">
        <f t="shared" si="37"/>
        <v>-413.85550460918967</v>
      </c>
      <c r="AF58" s="110">
        <f t="shared" si="38"/>
        <v>0.88504013760855837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3503</v>
      </c>
      <c r="G59" s="103">
        <f t="shared" si="39"/>
        <v>125722.67</v>
      </c>
      <c r="H59" s="26"/>
      <c r="I59" s="104">
        <v>19</v>
      </c>
      <c r="J59" s="105">
        <v>3600</v>
      </c>
      <c r="K59" s="106">
        <f t="shared" si="41"/>
        <v>189.47368421052633</v>
      </c>
      <c r="L59" s="107">
        <v>19</v>
      </c>
      <c r="M59" s="105">
        <f t="shared" si="40"/>
        <v>3189.486224945274</v>
      </c>
      <c r="N59" s="106">
        <f t="shared" si="33"/>
        <v>167.86769604975126</v>
      </c>
      <c r="O59" s="108">
        <f t="shared" si="34"/>
        <v>0</v>
      </c>
      <c r="P59" s="109">
        <f t="shared" si="35"/>
        <v>-21.60598816077507</v>
      </c>
      <c r="Q59" s="110">
        <f t="shared" si="36"/>
        <v>0.88596839581813158</v>
      </c>
      <c r="R59" s="323"/>
      <c r="S59" s="47">
        <v>0.2409722222222222</v>
      </c>
      <c r="T59" s="48">
        <v>0.28672453703703704</v>
      </c>
      <c r="U59" s="111">
        <v>4.8999999999999666</v>
      </c>
      <c r="V59" s="112">
        <v>65.897760697682997</v>
      </c>
      <c r="W59" s="113"/>
      <c r="X59" s="116"/>
      <c r="Y59" s="12"/>
      <c r="Z59" s="198"/>
      <c r="AA59" s="332"/>
      <c r="AB59" s="333"/>
      <c r="AC59" s="12">
        <v>1</v>
      </c>
      <c r="AD59" s="198"/>
      <c r="AE59" s="199">
        <f t="shared" si="37"/>
        <v>-410.51377505472601</v>
      </c>
      <c r="AF59" s="200">
        <f t="shared" si="38"/>
        <v>0.88596839581813169</v>
      </c>
      <c r="AG59" s="328"/>
    </row>
    <row r="60" spans="1:33" ht="15.75" customHeight="1">
      <c r="A60" s="358"/>
      <c r="B60" s="100" t="s">
        <v>211</v>
      </c>
      <c r="C60" s="371" t="s">
        <v>216</v>
      </c>
      <c r="D60" s="371"/>
      <c r="E60" s="101">
        <v>43.96</v>
      </c>
      <c r="F60" s="105">
        <v>1773</v>
      </c>
      <c r="G60" s="103">
        <f t="shared" si="39"/>
        <v>77941.08</v>
      </c>
      <c r="H60" s="13"/>
      <c r="I60" s="104">
        <v>24</v>
      </c>
      <c r="J60" s="105">
        <v>3600</v>
      </c>
      <c r="K60" s="106">
        <f t="shared" si="41"/>
        <v>150</v>
      </c>
      <c r="L60" s="107">
        <v>24</v>
      </c>
      <c r="M60" s="105">
        <f t="shared" si="40"/>
        <v>3257.7131485149403</v>
      </c>
      <c r="N60" s="106">
        <f t="shared" si="33"/>
        <v>135.73804785478919</v>
      </c>
      <c r="O60" s="108">
        <f t="shared" si="34"/>
        <v>0</v>
      </c>
      <c r="P60" s="109">
        <f t="shared" si="35"/>
        <v>-14.261952145210813</v>
      </c>
      <c r="Q60" s="110">
        <f t="shared" si="36"/>
        <v>0.90492031903192793</v>
      </c>
      <c r="R60" s="323"/>
      <c r="S60" s="47">
        <v>0.2895833333333333</v>
      </c>
      <c r="T60" s="48">
        <v>0.31225694444444441</v>
      </c>
      <c r="U60" s="111">
        <v>5</v>
      </c>
      <c r="V60" s="112">
        <v>32.654808803069216</v>
      </c>
      <c r="W60" s="113"/>
      <c r="X60" s="116"/>
      <c r="Y60" s="12"/>
      <c r="Z60" s="198"/>
      <c r="AA60" s="332"/>
      <c r="AB60" s="333"/>
      <c r="AC60" s="12">
        <v>1</v>
      </c>
      <c r="AD60" s="198"/>
      <c r="AE60" s="199">
        <f t="shared" si="37"/>
        <v>-342.28685148505974</v>
      </c>
      <c r="AF60" s="200">
        <f t="shared" si="38"/>
        <v>0.90492031903192782</v>
      </c>
      <c r="AG60" s="328"/>
    </row>
    <row r="61" spans="1:33" ht="15.75" customHeight="1">
      <c r="A61" s="358"/>
      <c r="B61" s="100" t="s">
        <v>211</v>
      </c>
      <c r="C61" s="371" t="s">
        <v>217</v>
      </c>
      <c r="D61" s="371"/>
      <c r="E61" s="101">
        <v>46.93</v>
      </c>
      <c r="F61" s="105">
        <v>1330</v>
      </c>
      <c r="G61" s="121">
        <f t="shared" si="39"/>
        <v>62416.9</v>
      </c>
      <c r="H61" s="122"/>
      <c r="I61" s="104">
        <v>24</v>
      </c>
      <c r="J61" s="105">
        <v>3600</v>
      </c>
      <c r="K61" s="106">
        <f t="shared" si="41"/>
        <v>150</v>
      </c>
      <c r="L61" s="107">
        <v>24</v>
      </c>
      <c r="M61" s="105">
        <f t="shared" si="40"/>
        <v>3261.0925959878127</v>
      </c>
      <c r="N61" s="106">
        <f t="shared" si="33"/>
        <v>135.87885816615886</v>
      </c>
      <c r="O61" s="108">
        <f t="shared" si="34"/>
        <v>0</v>
      </c>
      <c r="P61" s="109">
        <f t="shared" si="35"/>
        <v>-14.121141833841136</v>
      </c>
      <c r="Q61" s="110">
        <f t="shared" si="36"/>
        <v>0.90585905444105908</v>
      </c>
      <c r="R61" s="323"/>
      <c r="S61" s="47">
        <v>0.31597222222222215</v>
      </c>
      <c r="T61" s="120">
        <v>0.33296296296296291</v>
      </c>
      <c r="U61" s="111">
        <v>5.349999999999957</v>
      </c>
      <c r="V61" s="112">
        <v>24.47032632504196</v>
      </c>
      <c r="W61" s="113"/>
      <c r="X61" s="116"/>
      <c r="Y61" s="12"/>
      <c r="Z61" s="198"/>
      <c r="AA61" s="332"/>
      <c r="AB61" s="333"/>
      <c r="AC61" s="12">
        <v>1</v>
      </c>
      <c r="AD61" s="198"/>
      <c r="AE61" s="199">
        <f t="shared" si="37"/>
        <v>-338.90740401218727</v>
      </c>
      <c r="AF61" s="200">
        <f t="shared" si="38"/>
        <v>0.90585905444105908</v>
      </c>
      <c r="AG61" s="328"/>
    </row>
    <row r="62" spans="1:33" ht="15.75" customHeight="1">
      <c r="A62" s="358"/>
      <c r="B62" s="100" t="s">
        <v>211</v>
      </c>
      <c r="C62" s="371" t="s">
        <v>218</v>
      </c>
      <c r="D62" s="371"/>
      <c r="E62" s="101">
        <v>38.479999999999997</v>
      </c>
      <c r="F62" s="105">
        <v>3296</v>
      </c>
      <c r="G62" s="121">
        <f t="shared" si="39"/>
        <v>126830.07999999999</v>
      </c>
      <c r="H62" s="62"/>
      <c r="I62" s="104">
        <v>20</v>
      </c>
      <c r="J62" s="105">
        <v>3600</v>
      </c>
      <c r="K62" s="106">
        <f t="shared" si="41"/>
        <v>180</v>
      </c>
      <c r="L62" s="107">
        <v>20</v>
      </c>
      <c r="M62" s="105">
        <f t="shared" si="40"/>
        <v>3258.7565221447594</v>
      </c>
      <c r="N62" s="106">
        <f t="shared" si="33"/>
        <v>162.93782610723798</v>
      </c>
      <c r="O62" s="123">
        <f t="shared" si="34"/>
        <v>0</v>
      </c>
      <c r="P62" s="124">
        <f t="shared" si="35"/>
        <v>-17.062173892762019</v>
      </c>
      <c r="Q62" s="125">
        <f t="shared" si="36"/>
        <v>0.90521014504021102</v>
      </c>
      <c r="R62" s="323"/>
      <c r="S62" s="47">
        <v>0.33611111111111103</v>
      </c>
      <c r="T62" s="120">
        <v>0.37825231481481475</v>
      </c>
      <c r="U62" s="111">
        <v>4.5333333333332959</v>
      </c>
      <c r="V62" s="112">
        <v>60.685724341824624</v>
      </c>
      <c r="W62" s="113"/>
      <c r="X62" s="116"/>
      <c r="Y62" s="12"/>
      <c r="Z62" s="198"/>
      <c r="AA62" s="332"/>
      <c r="AB62" s="333"/>
      <c r="AC62" s="12">
        <v>1</v>
      </c>
      <c r="AD62" s="198"/>
      <c r="AE62" s="199">
        <f t="shared" si="37"/>
        <v>-341.2434778552406</v>
      </c>
      <c r="AF62" s="200">
        <f t="shared" si="38"/>
        <v>0.90521014504021091</v>
      </c>
      <c r="AG62" s="328"/>
    </row>
    <row r="63" spans="1:33" ht="15.75" customHeight="1">
      <c r="A63" s="358"/>
      <c r="B63" s="100" t="s">
        <v>211</v>
      </c>
      <c r="C63" s="371" t="s">
        <v>219</v>
      </c>
      <c r="D63" s="371"/>
      <c r="E63" s="101">
        <v>37.799999999999997</v>
      </c>
      <c r="F63" s="105">
        <v>4693</v>
      </c>
      <c r="G63" s="121">
        <f t="shared" si="39"/>
        <v>177395.4</v>
      </c>
      <c r="H63" s="62"/>
      <c r="I63" s="104">
        <v>21</v>
      </c>
      <c r="J63" s="105">
        <v>3600</v>
      </c>
      <c r="K63" s="106">
        <f t="shared" si="41"/>
        <v>171.42857142857142</v>
      </c>
      <c r="L63" s="107">
        <v>21</v>
      </c>
      <c r="M63" s="105">
        <f t="shared" si="40"/>
        <v>3256.849783976148</v>
      </c>
      <c r="N63" s="106">
        <f t="shared" si="33"/>
        <v>155.08808495124515</v>
      </c>
      <c r="O63" s="123">
        <f t="shared" si="34"/>
        <v>0</v>
      </c>
      <c r="P63" s="124">
        <f t="shared" si="35"/>
        <v>-16.340486477326266</v>
      </c>
      <c r="Q63" s="125">
        <f t="shared" si="36"/>
        <v>0.90468049554893015</v>
      </c>
      <c r="R63" s="323"/>
      <c r="S63" s="47">
        <v>0.38194444444444436</v>
      </c>
      <c r="T63" s="120">
        <v>0.44197916666666659</v>
      </c>
      <c r="U63" s="111">
        <v>5.3166666666666451</v>
      </c>
      <c r="V63" s="112">
        <v>86.457779350274819</v>
      </c>
      <c r="W63" s="113"/>
      <c r="X63" s="116"/>
      <c r="Y63" s="12"/>
      <c r="Z63" s="198"/>
      <c r="AA63" s="332"/>
      <c r="AB63" s="333"/>
      <c r="AC63" s="12">
        <v>2</v>
      </c>
      <c r="AD63" s="198"/>
      <c r="AE63" s="199">
        <f t="shared" si="37"/>
        <v>-343.15021602385195</v>
      </c>
      <c r="AF63" s="200">
        <f t="shared" si="38"/>
        <v>0.90468049554893004</v>
      </c>
      <c r="AG63" s="328"/>
    </row>
    <row r="64" spans="1:33" ht="15.75" customHeight="1">
      <c r="A64" s="358"/>
      <c r="B64" s="100"/>
      <c r="C64" s="371"/>
      <c r="D64" s="371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13"/>
      <c r="X64" s="116"/>
      <c r="Y64" s="12"/>
      <c r="Z64" s="198"/>
      <c r="AA64" s="332"/>
      <c r="AB64" s="333"/>
      <c r="AC64" s="12"/>
      <c r="AD64" s="198"/>
      <c r="AE64" s="199"/>
      <c r="AF64" s="200"/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42">AVERAGE(I56:I71)</f>
        <v>20.625</v>
      </c>
      <c r="J72" s="137">
        <f t="shared" si="42"/>
        <v>3600</v>
      </c>
      <c r="K72" s="138">
        <f t="shared" ref="K72:K74" si="43">J72/I72</f>
        <v>174.54545454545453</v>
      </c>
      <c r="L72" s="136">
        <f t="shared" ref="L72:M72" si="44">AVERAGE(L56:L71)</f>
        <v>20.625</v>
      </c>
      <c r="M72" s="137">
        <f t="shared" si="44"/>
        <v>3222.8145726700504</v>
      </c>
      <c r="N72" s="138">
        <f>M72/L72</f>
        <v>156.25767625066911</v>
      </c>
      <c r="O72" s="139">
        <f>L72-I72</f>
        <v>0</v>
      </c>
      <c r="P72" s="140">
        <f>N72-K72</f>
        <v>-18.287778294785426</v>
      </c>
      <c r="Q72" s="141">
        <f>N72/K72</f>
        <v>0.89522627018612511</v>
      </c>
      <c r="R72" s="324"/>
      <c r="S72" s="142">
        <v>0.16666666666666666</v>
      </c>
      <c r="T72" s="143">
        <v>0.44197916666666659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9</v>
      </c>
      <c r="AD72" s="191">
        <f>SUM(AD56:AD71)</f>
        <v>0</v>
      </c>
      <c r="AE72" s="168">
        <f>M72-J72</f>
        <v>-377.18542732994956</v>
      </c>
      <c r="AF72" s="141">
        <f>M72/J72</f>
        <v>0.89522627018612511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220</v>
      </c>
      <c r="D73" s="331"/>
      <c r="E73" s="101">
        <v>27.05</v>
      </c>
      <c r="F73" s="102">
        <v>1058</v>
      </c>
      <c r="G73" s="103">
        <f t="shared" ref="G73:G74" si="45">E73*F73</f>
        <v>28618.9</v>
      </c>
      <c r="H73" s="13"/>
      <c r="I73" s="104">
        <v>5</v>
      </c>
      <c r="J73" s="105">
        <v>3273</v>
      </c>
      <c r="K73" s="106">
        <f t="shared" si="43"/>
        <v>654.6</v>
      </c>
      <c r="L73" s="107">
        <v>5</v>
      </c>
      <c r="M73" s="105">
        <f>F73/V73*60</f>
        <v>2961.9691775921883</v>
      </c>
      <c r="N73" s="106">
        <f>M73/L73</f>
        <v>592.39383551843764</v>
      </c>
      <c r="O73" s="108">
        <f>L73-I73</f>
        <v>0</v>
      </c>
      <c r="P73" s="109">
        <f>N73-K73</f>
        <v>-62.206164481562382</v>
      </c>
      <c r="Q73" s="110">
        <f>N73/K73</f>
        <v>0.90497072337066542</v>
      </c>
      <c r="R73" s="322">
        <f>Q89</f>
        <v>0.90509476842525804</v>
      </c>
      <c r="S73" s="47">
        <v>0.3569444444444444</v>
      </c>
      <c r="T73" s="48">
        <v>0.37181712962962959</v>
      </c>
      <c r="U73" s="111">
        <v>4.9833333333332863</v>
      </c>
      <c r="V73" s="112">
        <v>21.43168824315838</v>
      </c>
      <c r="W73" s="113"/>
      <c r="X73" s="162"/>
      <c r="Y73" s="12"/>
      <c r="Z73" s="198"/>
      <c r="AA73" s="325"/>
      <c r="AB73" s="326"/>
      <c r="AC73" s="12">
        <v>0</v>
      </c>
      <c r="AD73" s="198"/>
      <c r="AE73" s="115">
        <f>M73-J73</f>
        <v>-311.03082240781168</v>
      </c>
      <c r="AF73" s="156">
        <f>M73/J73</f>
        <v>0.90497072337066553</v>
      </c>
      <c r="AG73" s="327">
        <f>AF89</f>
        <v>0.90509476842525804</v>
      </c>
    </row>
    <row r="74" spans="1:33" ht="15.75" customHeight="1">
      <c r="A74" s="318"/>
      <c r="B74" s="100" t="s">
        <v>195</v>
      </c>
      <c r="C74" s="330" t="s">
        <v>221</v>
      </c>
      <c r="D74" s="331"/>
      <c r="E74" s="101">
        <v>27.05</v>
      </c>
      <c r="F74" s="102">
        <v>1387</v>
      </c>
      <c r="G74" s="121">
        <f t="shared" si="45"/>
        <v>37518.35</v>
      </c>
      <c r="H74" s="122"/>
      <c r="I74" s="104">
        <v>5</v>
      </c>
      <c r="J74" s="105">
        <v>3273</v>
      </c>
      <c r="K74" s="106">
        <f t="shared" si="43"/>
        <v>654.6</v>
      </c>
      <c r="L74" s="107">
        <v>5</v>
      </c>
      <c r="M74" s="105">
        <f>F74/V74*60</f>
        <v>2962.7811765195511</v>
      </c>
      <c r="N74" s="106">
        <f>M74/L74</f>
        <v>592.55623530391017</v>
      </c>
      <c r="O74" s="108">
        <f>L74-I74</f>
        <v>0</v>
      </c>
      <c r="P74" s="109">
        <f>N74-K74</f>
        <v>-62.043764696089852</v>
      </c>
      <c r="Q74" s="110">
        <f>N74/K74</f>
        <v>0.90521881347985056</v>
      </c>
      <c r="R74" s="323"/>
      <c r="S74" s="47">
        <v>0.37569444444444439</v>
      </c>
      <c r="T74" s="120">
        <v>0.39519675925925918</v>
      </c>
      <c r="U74" s="111">
        <v>5.5833333333333002</v>
      </c>
      <c r="V74" s="112">
        <v>28.088473309986565</v>
      </c>
      <c r="W74" s="113"/>
      <c r="X74" s="116"/>
      <c r="Y74" s="12"/>
      <c r="Z74" s="198"/>
      <c r="AA74" s="332"/>
      <c r="AB74" s="333"/>
      <c r="AC74" s="12">
        <v>0</v>
      </c>
      <c r="AD74" s="198"/>
      <c r="AE74" s="117">
        <f>M74-J74</f>
        <v>-310.21882348044892</v>
      </c>
      <c r="AF74" s="110">
        <f>M74/J74</f>
        <v>0.90521881347985067</v>
      </c>
      <c r="AG74" s="328"/>
    </row>
    <row r="75" spans="1:33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16"/>
      <c r="Y75" s="12"/>
      <c r="Z75" s="198"/>
      <c r="AA75" s="332"/>
      <c r="AB75" s="333"/>
      <c r="AC75" s="12"/>
      <c r="AD75" s="198"/>
      <c r="AE75" s="117"/>
      <c r="AF75" s="110"/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6">AVERAGE(I73:I88)</f>
        <v>5</v>
      </c>
      <c r="J89" s="137">
        <f t="shared" si="46"/>
        <v>3273</v>
      </c>
      <c r="K89" s="138">
        <f t="shared" ref="K89" si="47">J89/I89</f>
        <v>654.6</v>
      </c>
      <c r="L89" s="136">
        <f t="shared" ref="L89:M89" si="48">AVERAGE(L73:L88)</f>
        <v>5</v>
      </c>
      <c r="M89" s="137">
        <f t="shared" si="48"/>
        <v>2962.3751770558697</v>
      </c>
      <c r="N89" s="138">
        <f>M89/L89</f>
        <v>592.47503541117396</v>
      </c>
      <c r="O89" s="139">
        <f>L89-I89</f>
        <v>0</v>
      </c>
      <c r="P89" s="140">
        <f>N89-K89</f>
        <v>-62.12496458882606</v>
      </c>
      <c r="Q89" s="141">
        <f>N89/K89</f>
        <v>0.90509476842525804</v>
      </c>
      <c r="R89" s="324"/>
      <c r="S89" s="142">
        <v>0.25</v>
      </c>
      <c r="T89" s="143">
        <v>0.39519675925925918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0</v>
      </c>
      <c r="AD89" s="191">
        <f>SUM(AD73:AD88)</f>
        <v>0</v>
      </c>
      <c r="AE89" s="168">
        <f>M89-J89</f>
        <v>-310.6248229441303</v>
      </c>
      <c r="AF89" s="141">
        <f>M89/J89</f>
        <v>0.90509476842525804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1985</v>
      </c>
      <c r="G90" s="148">
        <f t="shared" ref="G90:G91" si="49">E90*F90</f>
        <v>30787.35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2351.1371420572391</v>
      </c>
      <c r="N90" s="152">
        <f>M90/L90</f>
        <v>391.85619034287316</v>
      </c>
      <c r="O90" s="154">
        <f>L90-I90</f>
        <v>0</v>
      </c>
      <c r="P90" s="155">
        <f>N90-K90</f>
        <v>-41.477142990460152</v>
      </c>
      <c r="Q90" s="156">
        <f>N90/K90</f>
        <v>0.90428351617586122</v>
      </c>
      <c r="R90" s="322">
        <f>Q106</f>
        <v>0.9041199585312566</v>
      </c>
      <c r="S90" s="157">
        <v>0.25</v>
      </c>
      <c r="T90" s="158">
        <v>0.28517361111111111</v>
      </c>
      <c r="U90" s="159"/>
      <c r="V90" s="160">
        <v>50.656338955960599</v>
      </c>
      <c r="W90" s="158"/>
      <c r="X90" s="169"/>
      <c r="Y90" s="12"/>
      <c r="Z90" s="198"/>
      <c r="AA90" s="325"/>
      <c r="AB90" s="326"/>
      <c r="AC90" s="12">
        <v>0</v>
      </c>
      <c r="AD90" s="198"/>
      <c r="AE90" s="115">
        <f>M90-J90</f>
        <v>-248.86285794276091</v>
      </c>
      <c r="AF90" s="156">
        <f>M90/J90</f>
        <v>0.90428351617586122</v>
      </c>
      <c r="AG90" s="327">
        <f>AF106</f>
        <v>0.9041199585312566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2075</v>
      </c>
      <c r="G91" s="103">
        <f t="shared" si="49"/>
        <v>31145.75</v>
      </c>
      <c r="H91" s="26"/>
      <c r="I91" s="104">
        <v>6</v>
      </c>
      <c r="J91" s="105">
        <v>2600</v>
      </c>
      <c r="K91" s="106">
        <f t="shared" si="41"/>
        <v>433.33333333333331</v>
      </c>
      <c r="L91" s="107">
        <v>6</v>
      </c>
      <c r="M91" s="105">
        <f>F91/V91*60</f>
        <v>2350.2866423052956</v>
      </c>
      <c r="N91" s="106">
        <f>M91/L91</f>
        <v>391.71444038421595</v>
      </c>
      <c r="O91" s="108">
        <f>L91-I91</f>
        <v>0</v>
      </c>
      <c r="P91" s="109">
        <f>N91-K91</f>
        <v>-41.618892949117367</v>
      </c>
      <c r="Q91" s="110">
        <f>N91/K91</f>
        <v>0.90395640088665219</v>
      </c>
      <c r="R91" s="323"/>
      <c r="S91" s="47">
        <v>0.28819444444444442</v>
      </c>
      <c r="T91" s="48">
        <v>0.32497685185185182</v>
      </c>
      <c r="U91" s="111">
        <v>5</v>
      </c>
      <c r="V91" s="112">
        <v>52.972262088799212</v>
      </c>
      <c r="W91" s="113"/>
      <c r="X91" s="13"/>
      <c r="Y91" s="12"/>
      <c r="Z91" s="198"/>
      <c r="AA91" s="332"/>
      <c r="AB91" s="333"/>
      <c r="AC91" s="12">
        <v>0</v>
      </c>
      <c r="AD91" s="198"/>
      <c r="AE91" s="117">
        <f>M91-J91</f>
        <v>-249.71335769470443</v>
      </c>
      <c r="AF91" s="110">
        <f>M91/J91</f>
        <v>0.90395640088665219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50">AVERAGE(I90:I105)</f>
        <v>6</v>
      </c>
      <c r="J106" s="137">
        <f t="shared" si="50"/>
        <v>2600</v>
      </c>
      <c r="K106" s="138">
        <f t="shared" ref="K106" si="51">J106/I106</f>
        <v>433.33333333333331</v>
      </c>
      <c r="L106" s="136">
        <f t="shared" ref="L106:M106" si="52">AVERAGE(L90:L105)</f>
        <v>6</v>
      </c>
      <c r="M106" s="137">
        <f t="shared" si="52"/>
        <v>2350.7118921812671</v>
      </c>
      <c r="N106" s="138">
        <f>M106/L106</f>
        <v>391.7853153635445</v>
      </c>
      <c r="O106" s="139">
        <f>L106-I106</f>
        <v>0</v>
      </c>
      <c r="P106" s="140">
        <f>N106-K106</f>
        <v>-41.548017969788816</v>
      </c>
      <c r="Q106" s="141">
        <f>N106/K106</f>
        <v>0.9041199585312566</v>
      </c>
      <c r="R106" s="324"/>
      <c r="S106" s="142">
        <v>0.25</v>
      </c>
      <c r="T106" s="143">
        <v>0.32497685185185182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0</v>
      </c>
      <c r="AD106" s="191">
        <f>SUM(AD90:AD105)</f>
        <v>0</v>
      </c>
      <c r="AE106" s="168">
        <f>M106-J106</f>
        <v>-249.2881078187329</v>
      </c>
      <c r="AF106" s="141">
        <f>M106/J106</f>
        <v>0.9041199585312566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814</v>
      </c>
      <c r="G107" s="148">
        <f t="shared" ref="G107:G109" si="53">E107*F107</f>
        <v>36613.719999999994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1609.8063004633641</v>
      </c>
      <c r="N107" s="152">
        <f>M107/L107</f>
        <v>76.657442879207821</v>
      </c>
      <c r="O107" s="154">
        <f>L107-I107</f>
        <v>0</v>
      </c>
      <c r="P107" s="155">
        <f>N107-K107</f>
        <v>-9.0568428350778873</v>
      </c>
      <c r="Q107" s="156">
        <f>N107/K107</f>
        <v>0.894336833590758</v>
      </c>
      <c r="R107" s="322">
        <f>Q123</f>
        <v>0.92547662349467197</v>
      </c>
      <c r="S107" s="157">
        <v>0.70833333333333337</v>
      </c>
      <c r="T107" s="158">
        <v>0.72939814814814818</v>
      </c>
      <c r="U107" s="159"/>
      <c r="V107" s="160">
        <v>30.339053826501964</v>
      </c>
      <c r="W107" s="158"/>
      <c r="X107" s="169"/>
      <c r="Y107" s="196"/>
      <c r="Z107" s="197"/>
      <c r="AA107" s="325"/>
      <c r="AB107" s="326"/>
      <c r="AC107" s="196">
        <v>1</v>
      </c>
      <c r="AD107" s="197"/>
      <c r="AE107" s="115">
        <f>M107-J107</f>
        <v>-190.1936995366359</v>
      </c>
      <c r="AF107" s="156">
        <f>M107/J107</f>
        <v>0.89433683359075788</v>
      </c>
      <c r="AG107" s="327">
        <f>AF123</f>
        <v>0.89410453456264904</v>
      </c>
    </row>
    <row r="108" spans="1:33" ht="15.75" customHeight="1">
      <c r="A108" s="318"/>
      <c r="B108" s="163" t="s">
        <v>187</v>
      </c>
      <c r="C108" s="330" t="s">
        <v>234</v>
      </c>
      <c r="D108" s="331"/>
      <c r="E108" s="101">
        <v>58.17</v>
      </c>
      <c r="F108" s="102">
        <v>1355</v>
      </c>
      <c r="G108" s="103">
        <f t="shared" si="53"/>
        <v>78820.350000000006</v>
      </c>
      <c r="H108" s="26"/>
      <c r="I108" s="104">
        <v>18</v>
      </c>
      <c r="J108" s="105">
        <v>2000</v>
      </c>
      <c r="K108" s="106">
        <f t="shared" ref="K108:K109" si="54">J108/I108</f>
        <v>111.11111111111111</v>
      </c>
      <c r="L108" s="107">
        <v>17</v>
      </c>
      <c r="M108" s="105">
        <f>F108/V108*60</f>
        <v>1787.9999999999998</v>
      </c>
      <c r="N108" s="106">
        <f>M108/L108</f>
        <v>105.17647058823528</v>
      </c>
      <c r="O108" s="108">
        <f>L108-I108</f>
        <v>-1</v>
      </c>
      <c r="P108" s="109">
        <f>N108-K108</f>
        <v>-5.9346405228758385</v>
      </c>
      <c r="Q108" s="110">
        <f>N108/K108</f>
        <v>0.94658823529411751</v>
      </c>
      <c r="R108" s="323"/>
      <c r="S108" s="47">
        <v>0.73333333333333339</v>
      </c>
      <c r="T108" s="48">
        <v>0.76490740740740748</v>
      </c>
      <c r="U108" s="111">
        <v>5.6666666666666998</v>
      </c>
      <c r="V108" s="112">
        <v>45.469798657718123</v>
      </c>
      <c r="W108" s="113"/>
      <c r="X108" s="116"/>
      <c r="Y108" s="12"/>
      <c r="Z108" s="198"/>
      <c r="AA108" s="332"/>
      <c r="AB108" s="333"/>
      <c r="AC108" s="12">
        <v>1</v>
      </c>
      <c r="AD108" s="198"/>
      <c r="AE108" s="117">
        <f>M108-J108</f>
        <v>-212.00000000000023</v>
      </c>
      <c r="AF108" s="110">
        <f>M108/J108</f>
        <v>0.89399999999999991</v>
      </c>
      <c r="AG108" s="328"/>
    </row>
    <row r="109" spans="1:33" ht="15.75" customHeight="1">
      <c r="A109" s="318"/>
      <c r="B109" s="163" t="s">
        <v>187</v>
      </c>
      <c r="C109" s="330" t="s">
        <v>235</v>
      </c>
      <c r="D109" s="331"/>
      <c r="E109" s="101">
        <v>50.67</v>
      </c>
      <c r="F109" s="102">
        <v>1034</v>
      </c>
      <c r="G109" s="103">
        <f t="shared" si="53"/>
        <v>52392.78</v>
      </c>
      <c r="H109" s="26"/>
      <c r="I109" s="104">
        <v>20</v>
      </c>
      <c r="J109" s="105">
        <v>2000</v>
      </c>
      <c r="K109" s="106">
        <f t="shared" si="54"/>
        <v>100</v>
      </c>
      <c r="L109" s="107">
        <v>19</v>
      </c>
      <c r="M109" s="105">
        <f>F109/V109*60</f>
        <v>1788.0000000000002</v>
      </c>
      <c r="N109" s="106">
        <f>M109/L109</f>
        <v>94.105263157894754</v>
      </c>
      <c r="O109" s="108">
        <f>L109-I109</f>
        <v>-1</v>
      </c>
      <c r="P109" s="109">
        <f>N109-K109</f>
        <v>-5.894736842105246</v>
      </c>
      <c r="Q109" s="110">
        <f>N109/K109</f>
        <v>0.94105263157894758</v>
      </c>
      <c r="R109" s="323"/>
      <c r="S109" s="47">
        <v>0.76875000000000004</v>
      </c>
      <c r="T109" s="48">
        <v>0.79283564814814822</v>
      </c>
      <c r="U109" s="111">
        <v>5.5333333333332924</v>
      </c>
      <c r="V109" s="112">
        <v>34.697986577181204</v>
      </c>
      <c r="W109" s="113"/>
      <c r="X109" s="116"/>
      <c r="Y109" s="12"/>
      <c r="Z109" s="198"/>
      <c r="AA109" s="332"/>
      <c r="AB109" s="333"/>
      <c r="AC109" s="12">
        <v>1</v>
      </c>
      <c r="AD109" s="198"/>
      <c r="AE109" s="117">
        <f>M109-J109</f>
        <v>-211.99999999999977</v>
      </c>
      <c r="AF109" s="110">
        <f>M109/J109</f>
        <v>0.89400000000000013</v>
      </c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55">AVERAGE(I107:I122)</f>
        <v>19.666666666666668</v>
      </c>
      <c r="J123" s="137">
        <f t="shared" si="55"/>
        <v>1933.3333333333333</v>
      </c>
      <c r="K123" s="138">
        <f t="shared" ref="K123" si="56">J123/I123</f>
        <v>98.305084745762699</v>
      </c>
      <c r="L123" s="136">
        <f t="shared" ref="L123:M123" si="57">AVERAGE(L107:L122)</f>
        <v>19</v>
      </c>
      <c r="M123" s="137">
        <f t="shared" si="57"/>
        <v>1728.6021001544548</v>
      </c>
      <c r="N123" s="138">
        <f>M123/L123</f>
        <v>90.979057902866046</v>
      </c>
      <c r="O123" s="139">
        <f>L123-I123</f>
        <v>-0.66666666666666785</v>
      </c>
      <c r="P123" s="140">
        <f>N123-K123</f>
        <v>-7.3260268428966526</v>
      </c>
      <c r="Q123" s="141">
        <f>N123/K123</f>
        <v>0.92547662349467197</v>
      </c>
      <c r="R123" s="324"/>
      <c r="S123" s="142">
        <v>0.70833333333333337</v>
      </c>
      <c r="T123" s="143">
        <v>0.79283564814814822</v>
      </c>
      <c r="U123" s="144"/>
      <c r="V123" s="166"/>
      <c r="W123" s="167"/>
      <c r="X123" s="138"/>
      <c r="Y123" s="179">
        <f t="shared" ref="Y123:Z123" si="58">SUM(Y107:Y122)</f>
        <v>0</v>
      </c>
      <c r="Z123" s="180">
        <f t="shared" si="58"/>
        <v>0</v>
      </c>
      <c r="AA123" s="354"/>
      <c r="AB123" s="355"/>
      <c r="AC123" s="179">
        <f t="shared" ref="AC123" si="59">SUM(AC107:AC122)</f>
        <v>3</v>
      </c>
      <c r="AD123" s="180">
        <f t="shared" ref="AD123" si="60">SUM(AD107:AD122)</f>
        <v>0</v>
      </c>
      <c r="AE123" s="168">
        <f>M123-J123</f>
        <v>-204.73123317887848</v>
      </c>
      <c r="AF123" s="141">
        <f>M123/J123</f>
        <v>0.89410453456264904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229</v>
      </c>
      <c r="D124" s="321"/>
      <c r="E124" s="147">
        <v>56.87</v>
      </c>
      <c r="F124" s="159">
        <v>1091</v>
      </c>
      <c r="G124" s="148">
        <f t="shared" ref="G124:G126" si="61">E124*F124</f>
        <v>62045.17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1789.7607611406552</v>
      </c>
      <c r="N124" s="152">
        <f>M124/L124</f>
        <v>77.815685266985014</v>
      </c>
      <c r="O124" s="154">
        <f>L124-I124</f>
        <v>0</v>
      </c>
      <c r="P124" s="155">
        <f>N124-K124</f>
        <v>-9.1408364721454234</v>
      </c>
      <c r="Q124" s="156">
        <f>N124/K124</f>
        <v>0.89488038057032759</v>
      </c>
      <c r="R124" s="322">
        <f>Q140</f>
        <v>0.89610846296075219</v>
      </c>
      <c r="S124" s="157">
        <v>0.70833333333333337</v>
      </c>
      <c r="T124" s="158">
        <v>0.73372685185185194</v>
      </c>
      <c r="U124" s="159"/>
      <c r="V124" s="160">
        <v>36.574720723165733</v>
      </c>
      <c r="W124" s="97"/>
      <c r="X124" s="98"/>
      <c r="Y124" s="196"/>
      <c r="Z124" s="197"/>
      <c r="AA124" s="325"/>
      <c r="AB124" s="326"/>
      <c r="AC124" s="196">
        <v>1</v>
      </c>
      <c r="AD124" s="197"/>
      <c r="AE124" s="115">
        <f>M124-J124</f>
        <v>-210.23923885934482</v>
      </c>
      <c r="AF124" s="156">
        <f>M124/J124</f>
        <v>0.89488038057032759</v>
      </c>
      <c r="AG124" s="376">
        <f>AF140</f>
        <v>0.89610846296075219</v>
      </c>
    </row>
    <row r="125" spans="1:33" ht="15.75" customHeight="1">
      <c r="A125" s="357"/>
      <c r="B125" s="163" t="s">
        <v>187</v>
      </c>
      <c r="C125" s="330" t="s">
        <v>230</v>
      </c>
      <c r="D125" s="331"/>
      <c r="E125" s="101">
        <v>56.79</v>
      </c>
      <c r="F125" s="111">
        <v>1353</v>
      </c>
      <c r="G125" s="103">
        <f t="shared" si="61"/>
        <v>76836.87</v>
      </c>
      <c r="H125" s="26"/>
      <c r="I125" s="104">
        <v>23</v>
      </c>
      <c r="J125" s="105">
        <v>2000</v>
      </c>
      <c r="K125" s="106">
        <f t="shared" ref="K125:K126" si="62">J125/I125</f>
        <v>86.956521739130437</v>
      </c>
      <c r="L125" s="107">
        <v>23</v>
      </c>
      <c r="M125" s="105">
        <f>F125/V125*60</f>
        <v>1793.271665809486</v>
      </c>
      <c r="N125" s="106">
        <f>M125/L125</f>
        <v>77.968333296064614</v>
      </c>
      <c r="O125" s="108">
        <f>L125-I125</f>
        <v>0</v>
      </c>
      <c r="P125" s="109">
        <f>N125-K125</f>
        <v>-8.9881884430658232</v>
      </c>
      <c r="Q125" s="110">
        <f>N125/K125</f>
        <v>0.89663583290474302</v>
      </c>
      <c r="R125" s="323"/>
      <c r="S125" s="47">
        <v>0.73750000000000004</v>
      </c>
      <c r="T125" s="48">
        <v>0.76893518518518522</v>
      </c>
      <c r="U125" s="111">
        <v>5.4333333333332767</v>
      </c>
      <c r="V125" s="112">
        <v>45.269214669354184</v>
      </c>
      <c r="W125" s="113"/>
      <c r="X125" s="116"/>
      <c r="Y125" s="12"/>
      <c r="Z125" s="198"/>
      <c r="AA125" s="332"/>
      <c r="AB125" s="333"/>
      <c r="AC125" s="12">
        <v>1</v>
      </c>
      <c r="AD125" s="198"/>
      <c r="AE125" s="117">
        <f>M125-J125</f>
        <v>-206.72833419051403</v>
      </c>
      <c r="AF125" s="110">
        <f>M125/J125</f>
        <v>0.89663583290474302</v>
      </c>
      <c r="AG125" s="369"/>
    </row>
    <row r="126" spans="1:33" ht="15.75" customHeight="1">
      <c r="A126" s="357"/>
      <c r="B126" s="163" t="s">
        <v>187</v>
      </c>
      <c r="C126" s="330" t="s">
        <v>231</v>
      </c>
      <c r="D126" s="331"/>
      <c r="E126" s="101">
        <v>47.6</v>
      </c>
      <c r="F126" s="111">
        <v>1269</v>
      </c>
      <c r="G126" s="103">
        <f t="shared" si="61"/>
        <v>60404.4</v>
      </c>
      <c r="H126" s="26"/>
      <c r="I126" s="104">
        <v>23</v>
      </c>
      <c r="J126" s="105">
        <v>2000</v>
      </c>
      <c r="K126" s="106">
        <f t="shared" si="62"/>
        <v>86.956521739130437</v>
      </c>
      <c r="L126" s="107">
        <v>23</v>
      </c>
      <c r="M126" s="105">
        <f>F126/V126*60</f>
        <v>1793.6183508143713</v>
      </c>
      <c r="N126" s="106">
        <f>M126/L126</f>
        <v>77.98340655714658</v>
      </c>
      <c r="O126" s="108">
        <f>L126-I126</f>
        <v>0</v>
      </c>
      <c r="P126" s="109">
        <f>N126-K126</f>
        <v>-8.9731151819838573</v>
      </c>
      <c r="Q126" s="110">
        <f>N126/K126</f>
        <v>0.89680917540718563</v>
      </c>
      <c r="R126" s="323"/>
      <c r="S126" s="47">
        <v>0.77222222222222225</v>
      </c>
      <c r="T126" s="48">
        <v>0.80170138888888887</v>
      </c>
      <c r="U126" s="111">
        <v>4.7333333333333272</v>
      </c>
      <c r="V126" s="112">
        <v>42.450502340940886</v>
      </c>
      <c r="W126" s="113"/>
      <c r="X126" s="116"/>
      <c r="Y126" s="12"/>
      <c r="Z126" s="198"/>
      <c r="AA126" s="332"/>
      <c r="AB126" s="333"/>
      <c r="AC126" s="12">
        <v>1</v>
      </c>
      <c r="AD126" s="198"/>
      <c r="AE126" s="117">
        <f>M126-J126</f>
        <v>-206.3816491856287</v>
      </c>
      <c r="AF126" s="110">
        <f>M126/J126</f>
        <v>0.89680917540718563</v>
      </c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3">AVERAGE(I124:I139)</f>
        <v>23</v>
      </c>
      <c r="J140" s="137">
        <f t="shared" si="63"/>
        <v>2000</v>
      </c>
      <c r="K140" s="138">
        <f t="shared" ref="K140" si="64">J140/I140</f>
        <v>86.956521739130437</v>
      </c>
      <c r="L140" s="136">
        <f t="shared" ref="L140:M140" si="65">AVERAGE(L124:L139)</f>
        <v>23</v>
      </c>
      <c r="M140" s="137">
        <f t="shared" si="65"/>
        <v>1792.2169259215043</v>
      </c>
      <c r="N140" s="138">
        <f>M140/L140</f>
        <v>77.922475040065407</v>
      </c>
      <c r="O140" s="139">
        <f>L140-I140</f>
        <v>0</v>
      </c>
      <c r="P140" s="140">
        <f>N140-K140</f>
        <v>-9.0340466990650299</v>
      </c>
      <c r="Q140" s="141">
        <f>N140/K140</f>
        <v>0.89610846296075219</v>
      </c>
      <c r="R140" s="324"/>
      <c r="S140" s="142">
        <v>0.70833333333333337</v>
      </c>
      <c r="T140" s="143">
        <v>0.80170138888888887</v>
      </c>
      <c r="U140" s="144"/>
      <c r="V140" s="166"/>
      <c r="W140" s="187"/>
      <c r="X140" s="188"/>
      <c r="Y140" s="179">
        <f t="shared" ref="Y140:Z140" si="66">SUM(Y124:Y139)</f>
        <v>0</v>
      </c>
      <c r="Z140" s="180">
        <f t="shared" si="66"/>
        <v>0</v>
      </c>
      <c r="AA140" s="354"/>
      <c r="AB140" s="355"/>
      <c r="AC140" s="179">
        <f t="shared" ref="AC140" si="67">SUM(AC124:AC139)</f>
        <v>3</v>
      </c>
      <c r="AD140" s="180">
        <f t="shared" ref="AD140" si="68">SUM(AD124:AD139)</f>
        <v>0</v>
      </c>
      <c r="AE140" s="168">
        <f>M140-J140</f>
        <v>-207.7830740784957</v>
      </c>
      <c r="AF140" s="141">
        <f>M140/J140</f>
        <v>0.89610846296075219</v>
      </c>
      <c r="AG140" s="370"/>
    </row>
    <row r="141" spans="1:33" ht="15.75" customHeight="1">
      <c r="A141" s="317" t="s">
        <v>232</v>
      </c>
      <c r="B141" s="146" t="s">
        <v>187</v>
      </c>
      <c r="C141" s="320" t="s">
        <v>233</v>
      </c>
      <c r="D141" s="321"/>
      <c r="E141" s="147">
        <v>52.21</v>
      </c>
      <c r="F141" s="97">
        <v>2676</v>
      </c>
      <c r="G141" s="148">
        <f t="shared" ref="G141" si="69">E141*F141</f>
        <v>139713.96</v>
      </c>
      <c r="H141" s="149"/>
      <c r="I141" s="150">
        <v>18</v>
      </c>
      <c r="J141" s="151">
        <v>2000</v>
      </c>
      <c r="K141" s="152">
        <f>J141/I141</f>
        <v>111.11111111111111</v>
      </c>
      <c r="L141" s="153">
        <v>18</v>
      </c>
      <c r="M141" s="151">
        <f>F141/V141*60</f>
        <v>1737.6097391999999</v>
      </c>
      <c r="N141" s="152">
        <f>M141/L141</f>
        <v>96.533874400000002</v>
      </c>
      <c r="O141" s="154">
        <f>L141-I141</f>
        <v>0</v>
      </c>
      <c r="P141" s="155">
        <f>N141-K141</f>
        <v>-14.577236711111112</v>
      </c>
      <c r="Q141" s="156">
        <f>N141/K141</f>
        <v>0.86880486960000003</v>
      </c>
      <c r="R141" s="322">
        <f>Q157</f>
        <v>0.86880486960000003</v>
      </c>
      <c r="S141" s="157">
        <v>0.70833333333333337</v>
      </c>
      <c r="T141" s="158">
        <v>0.77250000000000008</v>
      </c>
      <c r="U141" s="159"/>
      <c r="V141" s="160">
        <v>92.402797002002444</v>
      </c>
      <c r="W141" s="158"/>
      <c r="X141" s="169"/>
      <c r="Y141" s="196"/>
      <c r="Z141" s="197"/>
      <c r="AA141" s="325"/>
      <c r="AB141" s="326"/>
      <c r="AC141" s="196">
        <v>3</v>
      </c>
      <c r="AD141" s="197"/>
      <c r="AE141" s="115">
        <f>M141-J141</f>
        <v>-262.39026080000008</v>
      </c>
      <c r="AF141" s="156">
        <f>M141/J141</f>
        <v>0.86880486959999992</v>
      </c>
      <c r="AG141" s="327">
        <f>AF157</f>
        <v>0.86880486959999992</v>
      </c>
    </row>
    <row r="142" spans="1:33" ht="15.75" customHeight="1">
      <c r="A142" s="318"/>
      <c r="B142" s="163"/>
      <c r="C142" s="330"/>
      <c r="D142" s="331"/>
      <c r="E142" s="101"/>
      <c r="F142" s="102"/>
      <c r="G142" s="103"/>
      <c r="H142" s="26"/>
      <c r="I142" s="104"/>
      <c r="J142" s="105"/>
      <c r="K142" s="106"/>
      <c r="L142" s="107"/>
      <c r="M142" s="105"/>
      <c r="N142" s="106"/>
      <c r="O142" s="108"/>
      <c r="P142" s="109"/>
      <c r="Q142" s="110"/>
      <c r="R142" s="323"/>
      <c r="S142" s="47"/>
      <c r="T142" s="48"/>
      <c r="U142" s="111"/>
      <c r="V142" s="112"/>
      <c r="W142" s="113"/>
      <c r="X142" s="116"/>
      <c r="Y142" s="12"/>
      <c r="Z142" s="198"/>
      <c r="AA142" s="332"/>
      <c r="AB142" s="333"/>
      <c r="AC142" s="12"/>
      <c r="AD142" s="198"/>
      <c r="AE142" s="117"/>
      <c r="AF142" s="110"/>
      <c r="AG142" s="328"/>
    </row>
    <row r="143" spans="1:33" ht="15.75" customHeight="1">
      <c r="A143" s="318"/>
      <c r="B143" s="163"/>
      <c r="C143" s="330"/>
      <c r="D143" s="331"/>
      <c r="E143" s="101"/>
      <c r="F143" s="102"/>
      <c r="G143" s="103"/>
      <c r="H143" s="26"/>
      <c r="I143" s="104"/>
      <c r="J143" s="105"/>
      <c r="K143" s="106"/>
      <c r="L143" s="107"/>
      <c r="M143" s="105"/>
      <c r="N143" s="106"/>
      <c r="O143" s="108"/>
      <c r="P143" s="109"/>
      <c r="Q143" s="110"/>
      <c r="R143" s="323"/>
      <c r="S143" s="47"/>
      <c r="T143" s="48"/>
      <c r="U143" s="111"/>
      <c r="V143" s="112"/>
      <c r="W143" s="113"/>
      <c r="X143" s="116"/>
      <c r="Y143" s="12"/>
      <c r="Z143" s="198"/>
      <c r="AA143" s="332"/>
      <c r="AB143" s="333"/>
      <c r="AC143" s="12"/>
      <c r="AD143" s="198"/>
      <c r="AE143" s="117"/>
      <c r="AF143" s="110"/>
      <c r="AG143" s="328"/>
    </row>
    <row r="144" spans="1:33" ht="15.75" customHeight="1">
      <c r="A144" s="318"/>
      <c r="B144" s="163"/>
      <c r="C144" s="330"/>
      <c r="D144" s="331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23"/>
      <c r="S144" s="47"/>
      <c r="T144" s="48"/>
      <c r="U144" s="111"/>
      <c r="V144" s="112"/>
      <c r="W144" s="113"/>
      <c r="X144" s="116"/>
      <c r="Y144" s="12"/>
      <c r="Z144" s="198"/>
      <c r="AA144" s="332"/>
      <c r="AB144" s="333"/>
      <c r="AC144" s="12"/>
      <c r="AD144" s="198"/>
      <c r="AE144" s="117"/>
      <c r="AF144" s="110"/>
      <c r="AG144" s="328"/>
    </row>
    <row r="145" spans="1:33" ht="15.75" customHeight="1">
      <c r="A145" s="318"/>
      <c r="B145" s="163"/>
      <c r="C145" s="330"/>
      <c r="D145" s="331"/>
      <c r="E145" s="101"/>
      <c r="F145" s="102"/>
      <c r="G145" s="103"/>
      <c r="H145" s="13"/>
      <c r="I145" s="104"/>
      <c r="J145" s="105"/>
      <c r="K145" s="106"/>
      <c r="L145" s="107"/>
      <c r="M145" s="105"/>
      <c r="N145" s="106"/>
      <c r="O145" s="108"/>
      <c r="P145" s="109"/>
      <c r="Q145" s="110"/>
      <c r="R145" s="323"/>
      <c r="S145" s="47"/>
      <c r="T145" s="48"/>
      <c r="U145" s="111"/>
      <c r="V145" s="112"/>
      <c r="W145" s="113"/>
      <c r="X145" s="116"/>
      <c r="Y145" s="12"/>
      <c r="Z145" s="198"/>
      <c r="AA145" s="332"/>
      <c r="AB145" s="333"/>
      <c r="AC145" s="12"/>
      <c r="AD145" s="198"/>
      <c r="AE145" s="117"/>
      <c r="AF145" s="110"/>
      <c r="AG145" s="328"/>
    </row>
    <row r="146" spans="1:33" ht="15.75" customHeight="1">
      <c r="A146" s="318"/>
      <c r="B146" s="163"/>
      <c r="C146" s="330"/>
      <c r="D146" s="331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23"/>
      <c r="S146" s="47"/>
      <c r="T146" s="120"/>
      <c r="U146" s="111"/>
      <c r="V146" s="112"/>
      <c r="W146" s="113"/>
      <c r="X146" s="116"/>
      <c r="Y146" s="12"/>
      <c r="Z146" s="198"/>
      <c r="AA146" s="332"/>
      <c r="AB146" s="333"/>
      <c r="AC146" s="12"/>
      <c r="AD146" s="198"/>
      <c r="AE146" s="117"/>
      <c r="AF146" s="110"/>
      <c r="AG146" s="328"/>
    </row>
    <row r="147" spans="1:33" ht="15.75" customHeight="1">
      <c r="A147" s="318"/>
      <c r="B147" s="163"/>
      <c r="C147" s="330"/>
      <c r="D147" s="331"/>
      <c r="E147" s="101"/>
      <c r="F147" s="102"/>
      <c r="G147" s="121"/>
      <c r="H147" s="62"/>
      <c r="I147" s="104"/>
      <c r="J147" s="105"/>
      <c r="K147" s="106"/>
      <c r="L147" s="107"/>
      <c r="M147" s="105"/>
      <c r="N147" s="106"/>
      <c r="O147" s="123"/>
      <c r="P147" s="124"/>
      <c r="Q147" s="125"/>
      <c r="R147" s="323"/>
      <c r="S147" s="119"/>
      <c r="T147" s="120"/>
      <c r="U147" s="111"/>
      <c r="V147" s="112"/>
      <c r="W147" s="120"/>
      <c r="X147" s="189"/>
      <c r="Y147" s="12"/>
      <c r="Z147" s="198"/>
      <c r="AA147" s="332"/>
      <c r="AB147" s="333"/>
      <c r="AC147" s="12"/>
      <c r="AD147" s="198"/>
      <c r="AE147" s="117"/>
      <c r="AF147" s="110"/>
      <c r="AG147" s="328"/>
    </row>
    <row r="148" spans="1:33" ht="15.75" customHeight="1">
      <c r="A148" s="318"/>
      <c r="B148" s="163"/>
      <c r="C148" s="330"/>
      <c r="D148" s="331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23"/>
      <c r="S148" s="119"/>
      <c r="T148" s="120"/>
      <c r="U148" s="111"/>
      <c r="V148" s="112"/>
      <c r="W148" s="120"/>
      <c r="X148" s="189"/>
      <c r="Y148" s="12"/>
      <c r="Z148" s="198"/>
      <c r="AA148" s="332"/>
      <c r="AB148" s="333"/>
      <c r="AC148" s="12"/>
      <c r="AD148" s="198"/>
      <c r="AE148" s="117"/>
      <c r="AF148" s="110"/>
      <c r="AG148" s="328"/>
    </row>
    <row r="149" spans="1:33" ht="15.75" customHeight="1">
      <c r="A149" s="318"/>
      <c r="B149" s="163"/>
      <c r="C149" s="330"/>
      <c r="D149" s="331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23"/>
      <c r="S149" s="119"/>
      <c r="T149" s="120"/>
      <c r="U149" s="111"/>
      <c r="V149" s="112"/>
      <c r="W149" s="120"/>
      <c r="X149" s="189"/>
      <c r="Y149" s="12"/>
      <c r="Z149" s="198"/>
      <c r="AA149" s="332"/>
      <c r="AB149" s="333"/>
      <c r="AC149" s="12"/>
      <c r="AD149" s="198"/>
      <c r="AE149" s="117"/>
      <c r="AF149" s="110"/>
      <c r="AG149" s="328"/>
    </row>
    <row r="150" spans="1:33" ht="15.75" customHeight="1">
      <c r="A150" s="318"/>
      <c r="B150" s="163"/>
      <c r="C150" s="330"/>
      <c r="D150" s="331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23"/>
      <c r="S150" s="119"/>
      <c r="T150" s="120"/>
      <c r="U150" s="111"/>
      <c r="V150" s="112"/>
      <c r="W150" s="120"/>
      <c r="X150" s="189"/>
      <c r="Y150" s="12"/>
      <c r="Z150" s="198"/>
      <c r="AA150" s="332"/>
      <c r="AB150" s="333"/>
      <c r="AC150" s="12"/>
      <c r="AD150" s="198"/>
      <c r="AE150" s="117"/>
      <c r="AF150" s="110"/>
      <c r="AG150" s="328"/>
    </row>
    <row r="151" spans="1:33" ht="15.75" customHeight="1">
      <c r="A151" s="318"/>
      <c r="B151" s="163"/>
      <c r="C151" s="330"/>
      <c r="D151" s="331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23"/>
      <c r="S151" s="119"/>
      <c r="T151" s="120"/>
      <c r="U151" s="111"/>
      <c r="V151" s="112"/>
      <c r="W151" s="120"/>
      <c r="X151" s="189"/>
      <c r="Y151" s="12"/>
      <c r="Z151" s="198"/>
      <c r="AA151" s="332"/>
      <c r="AB151" s="333"/>
      <c r="AC151" s="12"/>
      <c r="AD151" s="198"/>
      <c r="AE151" s="117"/>
      <c r="AF151" s="110"/>
      <c r="AG151" s="328"/>
    </row>
    <row r="152" spans="1:33" ht="15.75" customHeight="1">
      <c r="A152" s="318"/>
      <c r="B152" s="163"/>
      <c r="C152" s="330"/>
      <c r="D152" s="33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23"/>
      <c r="S152" s="119"/>
      <c r="T152" s="120"/>
      <c r="U152" s="111"/>
      <c r="V152" s="112"/>
      <c r="W152" s="120"/>
      <c r="X152" s="189"/>
      <c r="Y152" s="12"/>
      <c r="Z152" s="198"/>
      <c r="AA152" s="332"/>
      <c r="AB152" s="333"/>
      <c r="AC152" s="12"/>
      <c r="AD152" s="198"/>
      <c r="AE152" s="117"/>
      <c r="AF152" s="110"/>
      <c r="AG152" s="328"/>
    </row>
    <row r="153" spans="1:33" ht="15.75" customHeight="1">
      <c r="A153" s="318"/>
      <c r="B153" s="163"/>
      <c r="C153" s="330"/>
      <c r="D153" s="33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23"/>
      <c r="S153" s="119"/>
      <c r="T153" s="120"/>
      <c r="U153" s="111"/>
      <c r="V153" s="112"/>
      <c r="W153" s="120"/>
      <c r="X153" s="189"/>
      <c r="Y153" s="12"/>
      <c r="Z153" s="198"/>
      <c r="AA153" s="332"/>
      <c r="AB153" s="333"/>
      <c r="AC153" s="12"/>
      <c r="AD153" s="198"/>
      <c r="AE153" s="117"/>
      <c r="AF153" s="110"/>
      <c r="AG153" s="328"/>
    </row>
    <row r="154" spans="1:33" ht="15.75" customHeight="1">
      <c r="A154" s="318"/>
      <c r="B154" s="163"/>
      <c r="C154" s="330"/>
      <c r="D154" s="33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23"/>
      <c r="S154" s="119"/>
      <c r="T154" s="120"/>
      <c r="U154" s="111"/>
      <c r="V154" s="112"/>
      <c r="W154" s="120"/>
      <c r="X154" s="189"/>
      <c r="Y154" s="12"/>
      <c r="Z154" s="198"/>
      <c r="AA154" s="332"/>
      <c r="AB154" s="333"/>
      <c r="AC154" s="12"/>
      <c r="AD154" s="198"/>
      <c r="AE154" s="117"/>
      <c r="AF154" s="110"/>
      <c r="AG154" s="328"/>
    </row>
    <row r="155" spans="1:33" ht="15.75" customHeight="1">
      <c r="A155" s="318"/>
      <c r="B155" s="163"/>
      <c r="C155" s="330"/>
      <c r="D155" s="331"/>
      <c r="E155" s="101"/>
      <c r="F155" s="128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23"/>
      <c r="S155" s="119"/>
      <c r="T155" s="120"/>
      <c r="U155" s="111"/>
      <c r="V155" s="112"/>
      <c r="W155" s="120"/>
      <c r="X155" s="189"/>
      <c r="Y155" s="12"/>
      <c r="Z155" s="198"/>
      <c r="AA155" s="332"/>
      <c r="AB155" s="333"/>
      <c r="AC155" s="12"/>
      <c r="AD155" s="198"/>
      <c r="AE155" s="117"/>
      <c r="AF155" s="110"/>
      <c r="AG155" s="328"/>
    </row>
    <row r="156" spans="1:33" ht="15.75" customHeight="1">
      <c r="A156" s="318"/>
      <c r="B156" s="163"/>
      <c r="C156" s="330"/>
      <c r="D156" s="331"/>
      <c r="E156" s="164"/>
      <c r="F156" s="128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23"/>
      <c r="S156" s="119"/>
      <c r="T156" s="120"/>
      <c r="U156" s="130"/>
      <c r="V156" s="131"/>
      <c r="W156" s="126"/>
      <c r="X156" s="127"/>
      <c r="Y156" s="12"/>
      <c r="Z156" s="198"/>
      <c r="AA156" s="332"/>
      <c r="AB156" s="333"/>
      <c r="AC156" s="12"/>
      <c r="AD156" s="198"/>
      <c r="AE156" s="165"/>
      <c r="AF156" s="125"/>
      <c r="AG156" s="328"/>
    </row>
    <row r="157" spans="1:33" ht="15.75" customHeight="1" thickBot="1">
      <c r="A157" s="319"/>
      <c r="B157" s="133" t="s">
        <v>122</v>
      </c>
      <c r="C157" s="353"/>
      <c r="D157" s="353"/>
      <c r="E157" s="134"/>
      <c r="F157" s="167"/>
      <c r="G157" s="135"/>
      <c r="H157" s="69"/>
      <c r="I157" s="136">
        <f t="shared" ref="I157:J157" si="70">AVERAGE(I141:I156)</f>
        <v>18</v>
      </c>
      <c r="J157" s="137">
        <f t="shared" si="70"/>
        <v>2000</v>
      </c>
      <c r="K157" s="138">
        <f t="shared" ref="K157" si="71">J157/I157</f>
        <v>111.11111111111111</v>
      </c>
      <c r="L157" s="136">
        <f t="shared" ref="L157:M157" si="72">AVERAGE(L141:L156)</f>
        <v>18</v>
      </c>
      <c r="M157" s="137">
        <f t="shared" si="72"/>
        <v>1737.6097391999999</v>
      </c>
      <c r="N157" s="138">
        <f>M157/L157</f>
        <v>96.533874400000002</v>
      </c>
      <c r="O157" s="139">
        <f>L157-I157</f>
        <v>0</v>
      </c>
      <c r="P157" s="140">
        <f>N157-K157</f>
        <v>-14.577236711111112</v>
      </c>
      <c r="Q157" s="141">
        <f>N157/K157</f>
        <v>0.86880486960000003</v>
      </c>
      <c r="R157" s="324"/>
      <c r="S157" s="142">
        <v>0.70833333333333337</v>
      </c>
      <c r="T157" s="143">
        <v>0.77250000000000008</v>
      </c>
      <c r="U157" s="144"/>
      <c r="V157" s="166"/>
      <c r="W157" s="167"/>
      <c r="X157" s="138"/>
      <c r="Y157" s="179">
        <f t="shared" ref="Y157:Z157" si="73">SUM(Y141:Y156)</f>
        <v>0</v>
      </c>
      <c r="Z157" s="180">
        <f t="shared" si="73"/>
        <v>0</v>
      </c>
      <c r="AA157" s="354"/>
      <c r="AB157" s="355"/>
      <c r="AC157" s="179">
        <f t="shared" ref="AC157" si="74">SUM(AC141:AC156)</f>
        <v>3</v>
      </c>
      <c r="AD157" s="180">
        <f t="shared" ref="AD157" si="75">SUM(AD141:AD156)</f>
        <v>0</v>
      </c>
      <c r="AE157" s="168">
        <f>M157-J157</f>
        <v>-262.39026080000008</v>
      </c>
      <c r="AF157" s="141">
        <f>M157/J157</f>
        <v>0.86880486959999992</v>
      </c>
      <c r="AG157" s="329"/>
    </row>
    <row r="159" spans="1:33">
      <c r="AA159" s="360" t="s">
        <v>163</v>
      </c>
      <c r="AB159" s="360"/>
    </row>
    <row r="160" spans="1:33">
      <c r="AA160" s="360" t="s">
        <v>164</v>
      </c>
      <c r="AB160" s="360"/>
    </row>
    <row r="161" spans="27:28">
      <c r="AA161" s="360" t="s">
        <v>165</v>
      </c>
      <c r="AB161" s="360"/>
    </row>
    <row r="162" spans="27:28">
      <c r="AA162" s="360" t="s">
        <v>166</v>
      </c>
      <c r="AB162" s="360"/>
    </row>
    <row r="163" spans="27:28">
      <c r="AA163" s="360" t="s">
        <v>167</v>
      </c>
      <c r="AB163" s="360"/>
    </row>
    <row r="164" spans="27:28">
      <c r="AA164" s="360" t="s">
        <v>168</v>
      </c>
      <c r="AB164" s="360"/>
    </row>
    <row r="165" spans="27:28">
      <c r="AA165" s="360" t="s">
        <v>169</v>
      </c>
      <c r="AB165" s="360"/>
    </row>
    <row r="166" spans="27:28">
      <c r="AA166" s="360" t="s">
        <v>170</v>
      </c>
      <c r="AB166" s="360"/>
    </row>
    <row r="167" spans="27:28">
      <c r="AA167" s="360" t="s">
        <v>171</v>
      </c>
      <c r="AB167" s="360"/>
    </row>
    <row r="168" spans="27:28">
      <c r="AA168" s="360" t="s">
        <v>172</v>
      </c>
      <c r="AB168" s="360"/>
    </row>
    <row r="169" spans="27:28">
      <c r="AA169" s="360" t="s">
        <v>173</v>
      </c>
      <c r="AB169" s="360"/>
    </row>
    <row r="170" spans="27:28">
      <c r="AA170" s="360" t="s">
        <v>174</v>
      </c>
      <c r="AB170" s="360"/>
    </row>
    <row r="171" spans="27:28">
      <c r="AA171" s="360" t="s">
        <v>175</v>
      </c>
      <c r="AB171" s="360"/>
    </row>
  </sheetData>
  <mergeCells count="380"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  <mergeCell ref="AG141:AG157"/>
    <mergeCell ref="C142:D142"/>
    <mergeCell ref="AA142:AB142"/>
    <mergeCell ref="C143:D143"/>
    <mergeCell ref="AA143:AB143"/>
    <mergeCell ref="C144:D144"/>
    <mergeCell ref="AA144:AB144"/>
    <mergeCell ref="C145:D145"/>
    <mergeCell ref="AA145:AB145"/>
    <mergeCell ref="C146:D146"/>
    <mergeCell ref="C155:D155"/>
    <mergeCell ref="AA155:AB155"/>
    <mergeCell ref="C156:D156"/>
    <mergeCell ref="AA156:AB156"/>
    <mergeCell ref="C157:D157"/>
    <mergeCell ref="AA157:AB157"/>
    <mergeCell ref="C152:D152"/>
    <mergeCell ref="AA152:AB152"/>
    <mergeCell ref="C153:D153"/>
    <mergeCell ref="AA153:AB153"/>
    <mergeCell ref="C154:D154"/>
    <mergeCell ref="AA154:AB154"/>
    <mergeCell ref="AA134:AB134"/>
    <mergeCell ref="C135:D135"/>
    <mergeCell ref="AA135:AB135"/>
    <mergeCell ref="C136:D136"/>
    <mergeCell ref="AA136:AB136"/>
    <mergeCell ref="C140:D140"/>
    <mergeCell ref="AA140:AB140"/>
    <mergeCell ref="A141:A157"/>
    <mergeCell ref="C141:D141"/>
    <mergeCell ref="R141:R157"/>
    <mergeCell ref="AA141:AB141"/>
    <mergeCell ref="AA146:AB146"/>
    <mergeCell ref="C147:D147"/>
    <mergeCell ref="AA147:AB147"/>
    <mergeCell ref="C148:D148"/>
    <mergeCell ref="A124:A140"/>
    <mergeCell ref="C124:D124"/>
    <mergeCell ref="AA148:AB148"/>
    <mergeCell ref="C149:D149"/>
    <mergeCell ref="AA149:AB149"/>
    <mergeCell ref="C150:D150"/>
    <mergeCell ref="AA150:AB150"/>
    <mergeCell ref="C151:D151"/>
    <mergeCell ref="AA151:AB151"/>
    <mergeCell ref="AA111:AB111"/>
    <mergeCell ref="C112:D112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R124:R140"/>
    <mergeCell ref="AA124:AB124"/>
    <mergeCell ref="C137:D137"/>
    <mergeCell ref="AA137:AB137"/>
    <mergeCell ref="C138:D138"/>
    <mergeCell ref="AA138:AB138"/>
    <mergeCell ref="C139:D139"/>
    <mergeCell ref="AA139:AB139"/>
    <mergeCell ref="C134:D134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57">
    <cfRule type="cellIs" dxfId="406" priority="3" operator="greaterThan">
      <formula>0</formula>
    </cfRule>
  </conditionalFormatting>
  <conditionalFormatting sqref="P5:P157 AE5:AE157">
    <cfRule type="cellIs" dxfId="405" priority="6" operator="lessThan">
      <formula>0</formula>
    </cfRule>
  </conditionalFormatting>
  <conditionalFormatting sqref="Q5:Q157 AF5:AF157">
    <cfRule type="cellIs" dxfId="404" priority="4" operator="greaterThan">
      <formula>1</formula>
    </cfRule>
    <cfRule type="cellIs" dxfId="403" priority="5" operator="lessThan">
      <formula>0.8</formula>
    </cfRule>
  </conditionalFormatting>
  <conditionalFormatting sqref="AG5 R5:R157 AG107:AG124">
    <cfRule type="cellIs" dxfId="402" priority="7" operator="lessThan">
      <formula>0.8</formula>
    </cfRule>
  </conditionalFormatting>
  <conditionalFormatting sqref="AG22">
    <cfRule type="cellIs" dxfId="401" priority="12" operator="lessThan">
      <formula>0.8</formula>
    </cfRule>
  </conditionalFormatting>
  <conditionalFormatting sqref="AG37">
    <cfRule type="cellIs" dxfId="400" priority="11" operator="lessThan">
      <formula>0.8</formula>
    </cfRule>
  </conditionalFormatting>
  <conditionalFormatting sqref="AG39:AG74">
    <cfRule type="cellIs" dxfId="399" priority="9" operator="lessThan">
      <formula>0.8</formula>
    </cfRule>
  </conditionalFormatting>
  <conditionalFormatting sqref="AG80:AG88">
    <cfRule type="cellIs" dxfId="398" priority="10" operator="lessThan">
      <formula>0.8</formula>
    </cfRule>
  </conditionalFormatting>
  <conditionalFormatting sqref="AG90:AG95">
    <cfRule type="cellIs" dxfId="397" priority="8" operator="lessThan">
      <formula>0.8</formula>
    </cfRule>
  </conditionalFormatting>
  <conditionalFormatting sqref="AG139">
    <cfRule type="cellIs" dxfId="396" priority="2" operator="lessThan">
      <formula>0.8</formula>
    </cfRule>
  </conditionalFormatting>
  <conditionalFormatting sqref="AG141:AG157">
    <cfRule type="cellIs" dxfId="395" priority="1" operator="lessThan">
      <formula>0.8</formula>
    </cfRule>
  </conditionalFormatting>
  <dataValidations count="1">
    <dataValidation type="list" allowBlank="1" showInputMessage="1" showErrorMessage="1" sqref="AA5:AB157" xr:uid="{22A80F78-D388-4B1E-B50C-38F745154405}">
      <formula1>$AA$159:$AA$171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D6F80-F764-4376-8CEE-A15F17D282D8}">
  <sheetPr>
    <tabColor theme="9" tint="0.59999389629810485"/>
  </sheetPr>
  <dimension ref="B1:AR42"/>
  <sheetViews>
    <sheetView zoomScale="70" zoomScaleNormal="70" workbookViewId="0">
      <selection activeCell="N41" sqref="N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249</v>
      </c>
      <c r="D3" s="209"/>
      <c r="E3" s="3" t="s">
        <v>3</v>
      </c>
      <c r="F3" s="210">
        <f>'0617(18度C)'!D1+'0617(4度C)'!D1</f>
        <v>196254</v>
      </c>
      <c r="G3" s="211"/>
      <c r="H3" s="3" t="s">
        <v>4</v>
      </c>
      <c r="I3" s="212">
        <f>'0617(18度C)'!F1+'0617(4度C)'!F1</f>
        <v>6011834.870000001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471.63029554075803</v>
      </c>
      <c r="F6" s="246" t="e">
        <f>AVERAGE(#REF!,D14:K14)</f>
        <v>#REF!</v>
      </c>
      <c r="G6" s="247">
        <f>AVERAGE(D14:K14)</f>
        <v>260.19720261463186</v>
      </c>
      <c r="H6" s="248"/>
      <c r="I6" s="247">
        <f>AVERAGE(L14:O14)</f>
        <v>98.79090586533475</v>
      </c>
      <c r="J6" s="248"/>
      <c r="K6" s="247">
        <f>AVERAGE(D32:O32)</f>
        <v>820.88068181818176</v>
      </c>
      <c r="L6" s="248"/>
      <c r="M6" s="247">
        <f>AVERAGE(P32:X32)</f>
        <v>719.15909090909088</v>
      </c>
      <c r="N6" s="248"/>
      <c r="O6" s="236">
        <f>'0617(4度C)'!Y2</f>
        <v>0</v>
      </c>
      <c r="P6" s="236">
        <f>'0617(4度C)'!Z2</f>
        <v>0</v>
      </c>
      <c r="Q6" s="236">
        <f>'0617(4度C)'!AC2</f>
        <v>46</v>
      </c>
      <c r="R6" s="236">
        <f>'0617(4度C)'!AD2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422.41015340364544</v>
      </c>
      <c r="F7" s="242" t="e">
        <f>AVERAGE(#REF!,D15:K15)</f>
        <v>#REF!</v>
      </c>
      <c r="G7" s="243">
        <f>AVERAGE(D15:K15)</f>
        <v>234.85851731421326</v>
      </c>
      <c r="H7" s="244"/>
      <c r="I7" s="243">
        <f>AVERAGE(L15:O15)</f>
        <v>87.833259752906955</v>
      </c>
      <c r="J7" s="244"/>
      <c r="K7" s="243">
        <f>AVERAGE(D33:O33)</f>
        <v>734.14467799396323</v>
      </c>
      <c r="L7" s="244"/>
      <c r="M7" s="243">
        <f>AVERAGE(P33:X33)</f>
        <v>642.93575318552996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0.89490930787824996</v>
      </c>
      <c r="F8" s="261" t="e">
        <f>AVERAGE(D16:K16,#REF!)</f>
        <v>#REF!</v>
      </c>
      <c r="G8" s="249">
        <f>AVERAGE(D16:K16)</f>
        <v>0.90102159209989952</v>
      </c>
      <c r="H8" s="250"/>
      <c r="I8" s="249">
        <f>AVERAGE(L16:O16)</f>
        <v>0.8909860654064965</v>
      </c>
      <c r="J8" s="250"/>
      <c r="K8" s="249">
        <f>AVERAGE(D34:O34)</f>
        <v>0.89092284536466437</v>
      </c>
      <c r="L8" s="250"/>
      <c r="M8" s="249">
        <f>AVERAGE(P34:X34)</f>
        <v>0.89266977591317609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91.357142857142861</v>
      </c>
      <c r="F14" s="28">
        <v>121.68674698795179</v>
      </c>
      <c r="G14" s="28">
        <v>91.666666666666657</v>
      </c>
      <c r="H14" s="28">
        <v>168.53932584269663</v>
      </c>
      <c r="I14" s="28">
        <v>654.6</v>
      </c>
      <c r="J14" s="28">
        <v>433.33333333333331</v>
      </c>
      <c r="K14" s="29" t="s">
        <v>43</v>
      </c>
      <c r="L14" s="27" t="s">
        <v>43</v>
      </c>
      <c r="M14" s="30">
        <v>98.305084745762699</v>
      </c>
      <c r="N14" s="28">
        <v>86.956521739130437</v>
      </c>
      <c r="O14" s="31">
        <v>111.11111111111111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82.805973469099371</v>
      </c>
      <c r="F15" s="35">
        <v>109.5519011395772</v>
      </c>
      <c r="G15" s="35">
        <v>82.11250925775424</v>
      </c>
      <c r="H15" s="35">
        <v>150.92888472893841</v>
      </c>
      <c r="I15" s="35">
        <v>592.311385411174</v>
      </c>
      <c r="J15" s="35">
        <v>391.44044987873639</v>
      </c>
      <c r="K15" s="36" t="s">
        <v>43</v>
      </c>
      <c r="L15" s="34" t="s">
        <v>43</v>
      </c>
      <c r="M15" s="37">
        <v>90.969584218655513</v>
      </c>
      <c r="N15" s="35">
        <v>77.922475040065407</v>
      </c>
      <c r="O15" s="38">
        <v>94.60772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0.90639845861406654</v>
      </c>
      <c r="F16" s="43">
        <f t="shared" si="0"/>
        <v>0.90027799946385234</v>
      </c>
      <c r="G16" s="43">
        <f t="shared" si="0"/>
        <v>0.89577282826641003</v>
      </c>
      <c r="H16" s="43">
        <f t="shared" si="0"/>
        <v>0.89551138272503461</v>
      </c>
      <c r="I16" s="43">
        <f t="shared" si="0"/>
        <v>0.90484476842525818</v>
      </c>
      <c r="J16" s="43">
        <f t="shared" si="0"/>
        <v>0.90332411510477628</v>
      </c>
      <c r="K16" s="44" t="s">
        <v>43</v>
      </c>
      <c r="L16" s="42" t="s">
        <v>43</v>
      </c>
      <c r="M16" s="45">
        <f t="shared" ref="M16:O16" si="1">M15/M14</f>
        <v>0.92538025325873718</v>
      </c>
      <c r="N16" s="43">
        <f t="shared" si="1"/>
        <v>0.89610846296075219</v>
      </c>
      <c r="O16" s="46">
        <f t="shared" si="1"/>
        <v>0.85146948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0.25</v>
      </c>
      <c r="F17" s="48">
        <v>0.25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0.61334490740740732</v>
      </c>
      <c r="F18" s="48">
        <v>0.59401620370370356</v>
      </c>
      <c r="G18" s="48">
        <v>0.59765046296296287</v>
      </c>
      <c r="H18" s="48">
        <v>0.62912037037037016</v>
      </c>
      <c r="I18" s="48">
        <v>0.45506944444444442</v>
      </c>
      <c r="J18" s="48">
        <v>0.34324074074074074</v>
      </c>
      <c r="K18" s="48" t="s">
        <v>43</v>
      </c>
      <c r="L18" s="47" t="s">
        <v>43</v>
      </c>
      <c r="M18" s="49">
        <v>0.80982638888888892</v>
      </c>
      <c r="N18" s="48">
        <v>0.80979166666666669</v>
      </c>
      <c r="O18" s="50">
        <v>0.8013541666666667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>
        <v>8</v>
      </c>
      <c r="F21" s="52">
        <v>6</v>
      </c>
      <c r="G21" s="52">
        <v>12</v>
      </c>
      <c r="H21" s="52">
        <v>14</v>
      </c>
      <c r="I21" s="52">
        <v>0</v>
      </c>
      <c r="J21" s="52">
        <v>0</v>
      </c>
      <c r="K21" s="53"/>
      <c r="L21" s="54"/>
      <c r="M21" s="55">
        <v>0</v>
      </c>
      <c r="N21" s="52">
        <v>3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</v>
      </c>
      <c r="F23" s="58">
        <v>16.600000000000001</v>
      </c>
      <c r="G23" s="58">
        <v>20.571428571428573</v>
      </c>
      <c r="H23" s="58">
        <v>19.777777777777779</v>
      </c>
      <c r="I23" s="58">
        <v>5</v>
      </c>
      <c r="J23" s="58">
        <v>6</v>
      </c>
      <c r="K23" s="59" t="s">
        <v>43</v>
      </c>
      <c r="L23" s="57" t="s">
        <v>43</v>
      </c>
      <c r="M23" s="60">
        <v>19</v>
      </c>
      <c r="N23" s="58">
        <v>23</v>
      </c>
      <c r="O23" s="61">
        <v>18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1100</v>
      </c>
      <c r="N32" s="28">
        <v>956.25</v>
      </c>
      <c r="O32" s="28">
        <v>900</v>
      </c>
      <c r="P32" s="27">
        <v>288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775</v>
      </c>
      <c r="W32" s="28">
        <v>913.63636363636363</v>
      </c>
      <c r="X32" s="31">
        <v>900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287.01516112776312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997.07476039923779</v>
      </c>
      <c r="N33" s="35">
        <v>854.19356958898459</v>
      </c>
      <c r="O33" s="35">
        <v>798.2952208598673</v>
      </c>
      <c r="P33" s="34">
        <v>254.62657297427478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700.60633804880035</v>
      </c>
      <c r="W33" s="35">
        <v>818.35872249401757</v>
      </c>
      <c r="X33" s="38">
        <v>798.15137922502697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0.87699077011260962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0.90643160036294346</v>
      </c>
      <c r="N34" s="43">
        <f>N33/N32</f>
        <v>0.89327432113880745</v>
      </c>
      <c r="O34" s="43">
        <f>O33/O32</f>
        <v>0.88699468984429697</v>
      </c>
      <c r="P34" s="42">
        <f>P33/P32</f>
        <v>0.88412004504956521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0.90400817812748435</v>
      </c>
      <c r="W34" s="43">
        <f>W33/W32</f>
        <v>0.89571601467006901</v>
      </c>
      <c r="X34" s="46">
        <f>X33/X32</f>
        <v>0.88683486580558557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0.25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0.36736111111111114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0.45506944444444442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0.40717592592592594</v>
      </c>
      <c r="N36" s="48">
        <v>0.62701388888888898</v>
      </c>
      <c r="O36" s="48">
        <v>0.59471064814814822</v>
      </c>
      <c r="P36" s="47">
        <v>0.74160879629629639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0.76938657407407407</v>
      </c>
      <c r="W36" s="48">
        <v>1.1400925925925922</v>
      </c>
      <c r="X36" s="50">
        <v>1.1169444444444443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3</v>
      </c>
      <c r="N37" s="58">
        <v>3.5555555555555554</v>
      </c>
      <c r="O37" s="58">
        <v>4</v>
      </c>
      <c r="P37" s="57">
        <v>12.5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</v>
      </c>
      <c r="W37" s="58">
        <v>3.6666666666666665</v>
      </c>
      <c r="X37" s="61">
        <v>4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476A6-B54A-4B96-AD28-3200CE32BFC6}">
  <sheetPr codeName="工作表1"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P44" sqref="P44"/>
      <selection activeCell="P44" sqref="P4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106481</v>
      </c>
      <c r="E1" s="88" t="s">
        <v>4</v>
      </c>
      <c r="F1" s="89">
        <f>SUM(G5:G140)</f>
        <v>2085579.3000000003</v>
      </c>
      <c r="G1" s="90" t="s">
        <v>85</v>
      </c>
      <c r="H1" s="91">
        <f>L21+L38+L55+L72+L89+L106+L123+L140</f>
        <v>45.722222222222221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46190</v>
      </c>
      <c r="B2" s="295"/>
      <c r="C2" s="92" t="s">
        <v>41</v>
      </c>
      <c r="D2" s="93">
        <f>AVERAGE(N21,N38,N55,N72,N89,N106,N123,N140)</f>
        <v>688.54021558974659</v>
      </c>
      <c r="E2" s="93" t="s">
        <v>92</v>
      </c>
      <c r="F2" s="94">
        <f>F1/D1</f>
        <v>19.586398512410668</v>
      </c>
      <c r="G2" s="95" t="s">
        <v>93</v>
      </c>
      <c r="H2" s="96">
        <f>COUNT(H5:H140)</f>
        <v>16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1692</v>
      </c>
      <c r="G5" s="148">
        <f t="shared" ref="G5:G8" si="0">E5*F5</f>
        <v>43382.879999999997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3209.9564676656382</v>
      </c>
      <c r="N5" s="152">
        <f>M5/L5</f>
        <v>320.99564676656382</v>
      </c>
      <c r="O5" s="154">
        <f>L5-I5</f>
        <v>0</v>
      </c>
      <c r="P5" s="155">
        <f>N5-K5</f>
        <v>-39.004353233436177</v>
      </c>
      <c r="Q5" s="156">
        <f>N5/K5</f>
        <v>0.89165457435156614</v>
      </c>
      <c r="R5" s="322">
        <f>Q21</f>
        <v>0.87699077011260962</v>
      </c>
      <c r="S5" s="157">
        <v>0.25</v>
      </c>
      <c r="T5" s="158">
        <v>0.27195601851851853</v>
      </c>
      <c r="U5" s="159"/>
      <c r="V5" s="160">
        <v>31.626597127601521</v>
      </c>
      <c r="W5" s="161"/>
      <c r="X5" s="162"/>
      <c r="Y5" s="325"/>
      <c r="Z5" s="326"/>
      <c r="AA5" s="115">
        <f>M5-J5</f>
        <v>-390.04353233436177</v>
      </c>
      <c r="AB5" s="156">
        <f>M5/J5</f>
        <v>0.89165457435156614</v>
      </c>
      <c r="AC5" s="327">
        <f>AB21</f>
        <v>0.87699077011260962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3072</v>
      </c>
      <c r="G6" s="103">
        <f t="shared" si="0"/>
        <v>90685.440000000002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3154.8840984554363</v>
      </c>
      <c r="N6" s="106">
        <f>M6/L6</f>
        <v>286.80764531413058</v>
      </c>
      <c r="O6" s="108">
        <f>L6-I6</f>
        <v>0</v>
      </c>
      <c r="P6" s="109">
        <f>N6-K6</f>
        <v>-40.46508195859667</v>
      </c>
      <c r="Q6" s="110">
        <f>N6/K6</f>
        <v>0.87635669401539906</v>
      </c>
      <c r="R6" s="323"/>
      <c r="S6" s="47">
        <v>0.27569444444444441</v>
      </c>
      <c r="T6" s="48">
        <v>0.31626157407407401</v>
      </c>
      <c r="U6" s="111">
        <v>5.3833333333332689</v>
      </c>
      <c r="V6" s="112">
        <v>58.42369933343641</v>
      </c>
      <c r="W6" s="113"/>
      <c r="X6" s="116"/>
      <c r="Y6" s="332"/>
      <c r="Z6" s="333"/>
      <c r="AA6" s="117">
        <f>M6-J6</f>
        <v>-445.11590154456371</v>
      </c>
      <c r="AB6" s="110">
        <f>M6/J6</f>
        <v>0.87635669401539895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3412</v>
      </c>
      <c r="G7" s="103">
        <f t="shared" si="0"/>
        <v>101848.20000000001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3156.0902009181041</v>
      </c>
      <c r="N7" s="106">
        <f>M7/L7</f>
        <v>286.91729099255491</v>
      </c>
      <c r="O7" s="108">
        <f>L7-I7</f>
        <v>0</v>
      </c>
      <c r="P7" s="109">
        <f>N7-K7</f>
        <v>-40.355436280172341</v>
      </c>
      <c r="Q7" s="110">
        <f>N7/K7</f>
        <v>0.87669172247725113</v>
      </c>
      <c r="R7" s="323"/>
      <c r="S7" s="47">
        <v>0.31944444444444442</v>
      </c>
      <c r="T7" s="48">
        <v>0.36447916666666663</v>
      </c>
      <c r="U7" s="111">
        <v>4.5833333333333837</v>
      </c>
      <c r="V7" s="112">
        <v>64.865066258387387</v>
      </c>
      <c r="W7" s="113"/>
      <c r="X7" s="116"/>
      <c r="Y7" s="332"/>
      <c r="Z7" s="333"/>
      <c r="AA7" s="117">
        <f>M7-J7</f>
        <v>-443.90979908189593</v>
      </c>
      <c r="AB7" s="110">
        <f>M7/J7</f>
        <v>0.87669172247725113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1992</v>
      </c>
      <c r="G8" s="103">
        <f t="shared" si="0"/>
        <v>56911.44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3107.7363225823992</v>
      </c>
      <c r="N8" s="106">
        <f>M8/L8</f>
        <v>258.97802688186658</v>
      </c>
      <c r="O8" s="108">
        <f>L8-I8</f>
        <v>0</v>
      </c>
      <c r="P8" s="109">
        <f>N8-K8</f>
        <v>-41.021973118133417</v>
      </c>
      <c r="Q8" s="110">
        <f>N8/K8</f>
        <v>0.86326008960622191</v>
      </c>
      <c r="R8" s="323"/>
      <c r="S8" s="47">
        <v>0.36805555555555552</v>
      </c>
      <c r="T8" s="48">
        <v>0.39475694444444442</v>
      </c>
      <c r="U8" s="111">
        <v>5.1500000000000057</v>
      </c>
      <c r="V8" s="112">
        <v>38.458861239773348</v>
      </c>
      <c r="W8" s="113"/>
      <c r="X8" s="116"/>
      <c r="Y8" s="332"/>
      <c r="Z8" s="333"/>
      <c r="AA8" s="117">
        <f>M8-J8</f>
        <v>-492.26367741760077</v>
      </c>
      <c r="AB8" s="110">
        <f>M8/J8</f>
        <v>0.86326008960622203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3157.1667724053946</v>
      </c>
      <c r="N21" s="138">
        <f>M21/L21</f>
        <v>287.01516112776312</v>
      </c>
      <c r="O21" s="139">
        <f>L21-I21</f>
        <v>0</v>
      </c>
      <c r="P21" s="140">
        <f>N21-K21</f>
        <v>-40.25756614496413</v>
      </c>
      <c r="Q21" s="141">
        <f>N21/K21</f>
        <v>0.87699077011260962</v>
      </c>
      <c r="R21" s="324"/>
      <c r="S21" s="142">
        <v>0.25</v>
      </c>
      <c r="T21" s="143">
        <v>0.45506944444444442</v>
      </c>
      <c r="U21" s="144"/>
      <c r="V21" s="166"/>
      <c r="W21" s="167"/>
      <c r="X21" s="138"/>
      <c r="Y21" s="354"/>
      <c r="Z21" s="355"/>
      <c r="AA21" s="168">
        <f>M21-J21</f>
        <v>-442.83322759460543</v>
      </c>
      <c r="AB21" s="141">
        <f>M21/J21</f>
        <v>0.87699077011260962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2859</v>
      </c>
      <c r="G22" s="148">
        <f t="shared" ref="G22" si="5">E22*F22</f>
        <v>52977.270000000004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2991.2242811977135</v>
      </c>
      <c r="N22" s="152">
        <f>M22/L22</f>
        <v>997.07476039923779</v>
      </c>
      <c r="O22" s="154">
        <f>L22-I22</f>
        <v>0</v>
      </c>
      <c r="P22" s="155">
        <f>N22-K22</f>
        <v>-102.92523960076221</v>
      </c>
      <c r="Q22" s="156">
        <f>N22/K22</f>
        <v>0.90643160036294346</v>
      </c>
      <c r="R22" s="322">
        <f>Q38</f>
        <v>0.90643160036294346</v>
      </c>
      <c r="S22" s="157">
        <v>0.36736111111111114</v>
      </c>
      <c r="T22" s="158">
        <v>0.40717592592592594</v>
      </c>
      <c r="U22" s="159"/>
      <c r="V22" s="112">
        <v>57.347755926651487</v>
      </c>
      <c r="W22" s="161"/>
      <c r="X22" s="162"/>
      <c r="Y22" s="325"/>
      <c r="Z22" s="326"/>
      <c r="AA22" s="115">
        <f>M22-J22</f>
        <v>-308.77571880228652</v>
      </c>
      <c r="AB22" s="156">
        <f>M22/J22</f>
        <v>0.90643160036294346</v>
      </c>
      <c r="AC22" s="327">
        <f>AB38</f>
        <v>0.90643160036294346</v>
      </c>
    </row>
    <row r="23" spans="1:29" ht="15.75" customHeight="1">
      <c r="A23" s="357"/>
      <c r="B23" s="100"/>
      <c r="C23" s="330"/>
      <c r="D23" s="331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323"/>
      <c r="S23" s="47"/>
      <c r="T23" s="48"/>
      <c r="U23" s="111"/>
      <c r="V23" s="112"/>
      <c r="W23" s="113"/>
      <c r="X23" s="116"/>
      <c r="Y23" s="332"/>
      <c r="Z23" s="333"/>
      <c r="AA23" s="117"/>
      <c r="AB23" s="110"/>
      <c r="AC23" s="328"/>
    </row>
    <row r="24" spans="1:29" ht="15.75" customHeight="1">
      <c r="A24" s="357"/>
      <c r="B24" s="100"/>
      <c r="C24" s="330"/>
      <c r="D24" s="33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23"/>
      <c r="S24" s="47"/>
      <c r="T24" s="48"/>
      <c r="U24" s="111"/>
      <c r="V24" s="112"/>
      <c r="W24" s="113"/>
      <c r="X24" s="116"/>
      <c r="Y24" s="332"/>
      <c r="Z24" s="333"/>
      <c r="AA24" s="117"/>
      <c r="AB24" s="110"/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2991.2242811977135</v>
      </c>
      <c r="N38" s="138">
        <f t="shared" ref="N38:N47" si="9">M38/L38</f>
        <v>997.07476039923779</v>
      </c>
      <c r="O38" s="139">
        <f t="shared" ref="O38:O47" si="10">L38-I38</f>
        <v>0</v>
      </c>
      <c r="P38" s="140">
        <f t="shared" ref="P38:P47" si="11">N38-K38</f>
        <v>-102.92523960076221</v>
      </c>
      <c r="Q38" s="141">
        <f t="shared" ref="Q38:Q47" si="12">N38/K38</f>
        <v>0.90643160036294346</v>
      </c>
      <c r="R38" s="324"/>
      <c r="S38" s="142">
        <v>0.36736111111111114</v>
      </c>
      <c r="T38" s="143">
        <v>0.40717592592592594</v>
      </c>
      <c r="U38" s="144"/>
      <c r="V38" s="166"/>
      <c r="W38" s="99"/>
      <c r="X38" s="69"/>
      <c r="Y38" s="354"/>
      <c r="Z38" s="355"/>
      <c r="AA38" s="168">
        <f t="shared" ref="AA38:AA47" si="13">M38-J38</f>
        <v>-308.77571880228652</v>
      </c>
      <c r="AB38" s="141">
        <f t="shared" ref="AB38:AB47" si="14">M38/J38</f>
        <v>0.90643160036294346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132</v>
      </c>
      <c r="D39" s="321"/>
      <c r="E39" s="147">
        <v>14.03</v>
      </c>
      <c r="F39" s="97">
        <v>1431</v>
      </c>
      <c r="G39" s="148">
        <f t="shared" ref="G39:G47" si="15">E39*F39</f>
        <v>20076.93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6">F39/V39*60</f>
        <v>2715.1100337544772</v>
      </c>
      <c r="N39" s="152">
        <f t="shared" si="9"/>
        <v>905.03667791815906</v>
      </c>
      <c r="O39" s="154">
        <f t="shared" si="10"/>
        <v>0</v>
      </c>
      <c r="P39" s="155">
        <f t="shared" si="11"/>
        <v>-94.963322081840943</v>
      </c>
      <c r="Q39" s="156">
        <f t="shared" si="12"/>
        <v>0.905036677918159</v>
      </c>
      <c r="R39" s="322">
        <f>Q55</f>
        <v>0.89327432113880745</v>
      </c>
      <c r="S39" s="157">
        <v>0.25</v>
      </c>
      <c r="T39" s="158">
        <v>0.27195601851851853</v>
      </c>
      <c r="U39" s="159"/>
      <c r="V39" s="160">
        <v>31.623027771464596</v>
      </c>
      <c r="W39" s="161"/>
      <c r="X39" s="162"/>
      <c r="Y39" s="325"/>
      <c r="Z39" s="326"/>
      <c r="AA39" s="115">
        <f t="shared" si="13"/>
        <v>-284.88996624552283</v>
      </c>
      <c r="AB39" s="156">
        <f t="shared" si="14"/>
        <v>0.905036677918159</v>
      </c>
      <c r="AC39" s="327">
        <f>AB55</f>
        <v>0.89327432113880734</v>
      </c>
    </row>
    <row r="40" spans="1:29" ht="15.75" customHeight="1">
      <c r="A40" s="318"/>
      <c r="B40" s="100" t="s">
        <v>120</v>
      </c>
      <c r="C40" s="330" t="s">
        <v>131</v>
      </c>
      <c r="D40" s="331"/>
      <c r="E40" s="101">
        <v>14.28</v>
      </c>
      <c r="F40" s="102">
        <v>1981</v>
      </c>
      <c r="G40" s="103">
        <f t="shared" si="15"/>
        <v>28288.68</v>
      </c>
      <c r="H40" s="26">
        <v>2</v>
      </c>
      <c r="I40" s="104">
        <v>3</v>
      </c>
      <c r="J40" s="105">
        <v>3600</v>
      </c>
      <c r="K40" s="106">
        <f t="shared" ref="K40:K74" si="17">J40/I40</f>
        <v>1200</v>
      </c>
      <c r="L40" s="107">
        <v>3</v>
      </c>
      <c r="M40" s="105">
        <f t="shared" si="16"/>
        <v>3185.4040921512033</v>
      </c>
      <c r="N40" s="106">
        <f t="shared" si="9"/>
        <v>1061.8013640504012</v>
      </c>
      <c r="O40" s="108">
        <f t="shared" si="10"/>
        <v>0</v>
      </c>
      <c r="P40" s="109">
        <f t="shared" si="11"/>
        <v>-138.19863594959884</v>
      </c>
      <c r="Q40" s="110">
        <f t="shared" si="12"/>
        <v>0.884834470042001</v>
      </c>
      <c r="R40" s="323"/>
      <c r="S40" s="47">
        <v>0.28194444444444444</v>
      </c>
      <c r="T40" s="48">
        <v>0.30784722222222222</v>
      </c>
      <c r="U40" s="111">
        <v>15</v>
      </c>
      <c r="V40" s="112">
        <v>37.31394716697627</v>
      </c>
      <c r="W40" s="113"/>
      <c r="X40" s="116"/>
      <c r="Y40" s="332"/>
      <c r="Z40" s="333"/>
      <c r="AA40" s="117">
        <f t="shared" si="13"/>
        <v>-414.59590784879674</v>
      </c>
      <c r="AB40" s="110">
        <f t="shared" si="14"/>
        <v>0.88483447004200089</v>
      </c>
      <c r="AC40" s="328"/>
    </row>
    <row r="41" spans="1:29" ht="15.75" customHeight="1">
      <c r="A41" s="318"/>
      <c r="B41" s="100" t="s">
        <v>120</v>
      </c>
      <c r="C41" s="330" t="s">
        <v>137</v>
      </c>
      <c r="D41" s="331"/>
      <c r="E41" s="101">
        <v>30</v>
      </c>
      <c r="F41" s="102">
        <v>2529</v>
      </c>
      <c r="G41" s="103">
        <f t="shared" si="15"/>
        <v>75870</v>
      </c>
      <c r="H41" s="26"/>
      <c r="I41" s="104">
        <v>4</v>
      </c>
      <c r="J41" s="105">
        <v>3600</v>
      </c>
      <c r="K41" s="106">
        <f t="shared" si="17"/>
        <v>900</v>
      </c>
      <c r="L41" s="107">
        <v>4</v>
      </c>
      <c r="M41" s="105">
        <f t="shared" si="16"/>
        <v>3189.9600000000014</v>
      </c>
      <c r="N41" s="106">
        <f t="shared" si="9"/>
        <v>797.49000000000035</v>
      </c>
      <c r="O41" s="108">
        <f t="shared" si="10"/>
        <v>0</v>
      </c>
      <c r="P41" s="109">
        <f t="shared" si="11"/>
        <v>-102.50999999999965</v>
      </c>
      <c r="Q41" s="110">
        <f t="shared" si="12"/>
        <v>0.88610000000000044</v>
      </c>
      <c r="R41" s="323"/>
      <c r="S41" s="47">
        <v>0.31805555555555559</v>
      </c>
      <c r="T41" s="48">
        <v>0.35108796296296302</v>
      </c>
      <c r="U41" s="111">
        <v>14.70000000000006</v>
      </c>
      <c r="V41" s="112">
        <v>47.56799458300415</v>
      </c>
      <c r="W41" s="113"/>
      <c r="X41" s="116"/>
      <c r="Y41" s="332"/>
      <c r="Z41" s="333"/>
      <c r="AA41" s="117">
        <f t="shared" si="13"/>
        <v>-410.0399999999986</v>
      </c>
      <c r="AB41" s="110">
        <f t="shared" si="14"/>
        <v>0.88610000000000044</v>
      </c>
      <c r="AC41" s="328"/>
    </row>
    <row r="42" spans="1:29" ht="15.75" customHeight="1">
      <c r="A42" s="318"/>
      <c r="B42" s="100" t="s">
        <v>120</v>
      </c>
      <c r="C42" s="330" t="s">
        <v>128</v>
      </c>
      <c r="D42" s="331"/>
      <c r="E42" s="101">
        <v>25.03</v>
      </c>
      <c r="F42" s="102">
        <v>1539</v>
      </c>
      <c r="G42" s="103">
        <f t="shared" si="15"/>
        <v>38521.17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3189.5361676975413</v>
      </c>
      <c r="N42" s="106">
        <f t="shared" si="9"/>
        <v>637.9072335395083</v>
      </c>
      <c r="O42" s="108">
        <f t="shared" si="10"/>
        <v>0</v>
      </c>
      <c r="P42" s="109">
        <f t="shared" si="11"/>
        <v>-82.092766460491703</v>
      </c>
      <c r="Q42" s="110">
        <f t="shared" si="12"/>
        <v>0.88598226880487263</v>
      </c>
      <c r="R42" s="323"/>
      <c r="S42" s="47">
        <v>0.36111111111111116</v>
      </c>
      <c r="T42" s="48">
        <v>0.38121527777777781</v>
      </c>
      <c r="U42" s="111">
        <v>15</v>
      </c>
      <c r="V42" s="112">
        <v>28.950917984622915</v>
      </c>
      <c r="W42" s="113"/>
      <c r="X42" s="116"/>
      <c r="Y42" s="332"/>
      <c r="Z42" s="333"/>
      <c r="AA42" s="117">
        <f t="shared" si="13"/>
        <v>-410.46383230245874</v>
      </c>
      <c r="AB42" s="110">
        <f t="shared" si="14"/>
        <v>0.88598226880487252</v>
      </c>
      <c r="AC42" s="328"/>
    </row>
    <row r="43" spans="1:29" ht="15.75" customHeight="1">
      <c r="A43" s="318"/>
      <c r="B43" s="100" t="s">
        <v>120</v>
      </c>
      <c r="C43" s="330" t="s">
        <v>125</v>
      </c>
      <c r="D43" s="331"/>
      <c r="E43" s="101">
        <v>22.28</v>
      </c>
      <c r="F43" s="102">
        <v>1166</v>
      </c>
      <c r="G43" s="103">
        <f t="shared" si="15"/>
        <v>25978.48</v>
      </c>
      <c r="H43" s="13"/>
      <c r="I43" s="104">
        <v>5</v>
      </c>
      <c r="J43" s="105">
        <v>3300</v>
      </c>
      <c r="K43" s="106">
        <f t="shared" si="17"/>
        <v>660</v>
      </c>
      <c r="L43" s="107">
        <v>5</v>
      </c>
      <c r="M43" s="105">
        <f t="shared" si="16"/>
        <v>2980.7450897444578</v>
      </c>
      <c r="N43" s="106">
        <f t="shared" si="9"/>
        <v>596.14901794889158</v>
      </c>
      <c r="O43" s="108">
        <f t="shared" si="10"/>
        <v>0</v>
      </c>
      <c r="P43" s="109">
        <f t="shared" si="11"/>
        <v>-63.850982051108417</v>
      </c>
      <c r="Q43" s="110">
        <f t="shared" si="12"/>
        <v>0.90325608780135092</v>
      </c>
      <c r="R43" s="323"/>
      <c r="S43" s="47">
        <v>0.39097222222222228</v>
      </c>
      <c r="T43" s="48">
        <v>0.40726851851851859</v>
      </c>
      <c r="U43" s="111">
        <v>15</v>
      </c>
      <c r="V43" s="112">
        <v>23.470641699856909</v>
      </c>
      <c r="W43" s="113"/>
      <c r="X43" s="116"/>
      <c r="Y43" s="332"/>
      <c r="Z43" s="333"/>
      <c r="AA43" s="117">
        <f t="shared" si="13"/>
        <v>-319.2549102555422</v>
      </c>
      <c r="AB43" s="110">
        <f t="shared" si="14"/>
        <v>0.9032560878013508</v>
      </c>
      <c r="AC43" s="328"/>
    </row>
    <row r="44" spans="1:29" ht="15.75" customHeight="1">
      <c r="A44" s="318"/>
      <c r="B44" s="100" t="s">
        <v>120</v>
      </c>
      <c r="C44" s="330" t="s">
        <v>129</v>
      </c>
      <c r="D44" s="331"/>
      <c r="E44" s="101">
        <v>18.18</v>
      </c>
      <c r="F44" s="102">
        <v>1328</v>
      </c>
      <c r="G44" s="121">
        <f t="shared" si="15"/>
        <v>24143.040000000001</v>
      </c>
      <c r="H44" s="122"/>
      <c r="I44" s="104">
        <v>3</v>
      </c>
      <c r="J44" s="105">
        <v>3600</v>
      </c>
      <c r="K44" s="106">
        <f t="shared" si="17"/>
        <v>1200</v>
      </c>
      <c r="L44" s="107">
        <v>3</v>
      </c>
      <c r="M44" s="105">
        <f t="shared" si="16"/>
        <v>3193.8259073571739</v>
      </c>
      <c r="N44" s="106">
        <f t="shared" si="9"/>
        <v>1064.6086357857246</v>
      </c>
      <c r="O44" s="108">
        <f t="shared" si="10"/>
        <v>0</v>
      </c>
      <c r="P44" s="109">
        <f t="shared" si="11"/>
        <v>-135.39136421427543</v>
      </c>
      <c r="Q44" s="110">
        <f t="shared" si="12"/>
        <v>0.88717386315477043</v>
      </c>
      <c r="R44" s="323"/>
      <c r="S44" s="47">
        <v>0.41736111111111118</v>
      </c>
      <c r="T44" s="120">
        <v>0.43467592592592602</v>
      </c>
      <c r="U44" s="111">
        <v>14.53333333333334</v>
      </c>
      <c r="V44" s="112">
        <v>24.948135030294615</v>
      </c>
      <c r="W44" s="113"/>
      <c r="X44" s="116"/>
      <c r="Y44" s="332"/>
      <c r="Z44" s="333"/>
      <c r="AA44" s="117">
        <f t="shared" si="13"/>
        <v>-406.17409264282605</v>
      </c>
      <c r="AB44" s="110">
        <f t="shared" si="14"/>
        <v>0.88717386315477054</v>
      </c>
      <c r="AC44" s="328"/>
    </row>
    <row r="45" spans="1:29" ht="15.75" customHeight="1">
      <c r="A45" s="318"/>
      <c r="B45" s="100" t="s">
        <v>120</v>
      </c>
      <c r="C45" s="330" t="s">
        <v>133</v>
      </c>
      <c r="D45" s="331"/>
      <c r="E45" s="101">
        <v>17.07</v>
      </c>
      <c r="F45" s="102">
        <v>3662</v>
      </c>
      <c r="G45" s="121">
        <f t="shared" si="15"/>
        <v>62510.340000000004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2979.0988102369724</v>
      </c>
      <c r="N45" s="106">
        <f t="shared" si="9"/>
        <v>993.03293674565748</v>
      </c>
      <c r="O45" s="123">
        <f t="shared" si="10"/>
        <v>0</v>
      </c>
      <c r="P45" s="124">
        <f t="shared" si="11"/>
        <v>-106.96706325434252</v>
      </c>
      <c r="Q45" s="125">
        <f t="shared" si="12"/>
        <v>0.90275721522332497</v>
      </c>
      <c r="R45" s="323"/>
      <c r="S45" s="47">
        <v>0.44444444444444453</v>
      </c>
      <c r="T45" s="120">
        <v>0.49565972222222232</v>
      </c>
      <c r="U45" s="111">
        <v>15</v>
      </c>
      <c r="V45" s="112">
        <v>73.753847722332637</v>
      </c>
      <c r="W45" s="113"/>
      <c r="X45" s="116"/>
      <c r="Y45" s="332"/>
      <c r="Z45" s="333"/>
      <c r="AA45" s="117">
        <f t="shared" si="13"/>
        <v>-320.90118976302756</v>
      </c>
      <c r="AB45" s="110">
        <f t="shared" si="14"/>
        <v>0.90275721522332497</v>
      </c>
      <c r="AC45" s="328"/>
    </row>
    <row r="46" spans="1:29" ht="15.75" customHeight="1">
      <c r="A46" s="318"/>
      <c r="B46" s="100" t="s">
        <v>120</v>
      </c>
      <c r="C46" s="330" t="s">
        <v>132</v>
      </c>
      <c r="D46" s="331"/>
      <c r="E46" s="101">
        <v>14.03</v>
      </c>
      <c r="F46" s="102">
        <v>3221</v>
      </c>
      <c r="G46" s="121">
        <f t="shared" si="15"/>
        <v>45190.63</v>
      </c>
      <c r="H46" s="62"/>
      <c r="I46" s="104">
        <v>3</v>
      </c>
      <c r="J46" s="105">
        <v>3000</v>
      </c>
      <c r="K46" s="106">
        <f t="shared" si="17"/>
        <v>1000</v>
      </c>
      <c r="L46" s="118">
        <v>3</v>
      </c>
      <c r="M46" s="105">
        <f t="shared" si="16"/>
        <v>2715.1100337544772</v>
      </c>
      <c r="N46" s="106">
        <f t="shared" si="9"/>
        <v>905.03667791815906</v>
      </c>
      <c r="O46" s="123">
        <f t="shared" si="10"/>
        <v>0</v>
      </c>
      <c r="P46" s="124">
        <f t="shared" si="11"/>
        <v>-94.963322081840943</v>
      </c>
      <c r="Q46" s="125">
        <f t="shared" si="12"/>
        <v>0.905036677918159</v>
      </c>
      <c r="R46" s="323"/>
      <c r="S46" s="47">
        <v>0.50555555555555565</v>
      </c>
      <c r="T46" s="120">
        <v>0.55497685185185197</v>
      </c>
      <c r="U46" s="111">
        <v>15</v>
      </c>
      <c r="V46" s="112">
        <v>71.179435675672579</v>
      </c>
      <c r="W46" s="113"/>
      <c r="X46" s="116"/>
      <c r="Y46" s="332"/>
      <c r="Z46" s="333"/>
      <c r="AA46" s="117">
        <f t="shared" si="13"/>
        <v>-284.88996624552283</v>
      </c>
      <c r="AB46" s="110">
        <f t="shared" si="14"/>
        <v>0.905036677918159</v>
      </c>
      <c r="AC46" s="328"/>
    </row>
    <row r="47" spans="1:29" ht="15.75" customHeight="1">
      <c r="A47" s="318"/>
      <c r="B47" s="100" t="s">
        <v>120</v>
      </c>
      <c r="C47" s="330" t="s">
        <v>131</v>
      </c>
      <c r="D47" s="331"/>
      <c r="E47" s="101">
        <v>14.28</v>
      </c>
      <c r="F47" s="102">
        <v>4720</v>
      </c>
      <c r="G47" s="121">
        <f t="shared" si="15"/>
        <v>67401.599999999991</v>
      </c>
      <c r="H47" s="62"/>
      <c r="I47" s="104">
        <v>3</v>
      </c>
      <c r="J47" s="105">
        <v>3600</v>
      </c>
      <c r="K47" s="106">
        <f t="shared" si="17"/>
        <v>1200</v>
      </c>
      <c r="L47" s="118">
        <v>3</v>
      </c>
      <c r="M47" s="105">
        <f t="shared" si="16"/>
        <v>3185.4040921512033</v>
      </c>
      <c r="N47" s="106">
        <f t="shared" si="9"/>
        <v>1061.8013640504012</v>
      </c>
      <c r="O47" s="123">
        <f t="shared" si="10"/>
        <v>0</v>
      </c>
      <c r="P47" s="124">
        <f t="shared" si="11"/>
        <v>-138.19863594959884</v>
      </c>
      <c r="Q47" s="125">
        <f t="shared" si="12"/>
        <v>0.884834470042001</v>
      </c>
      <c r="R47" s="323"/>
      <c r="S47" s="47">
        <v>0.56527777777777788</v>
      </c>
      <c r="T47" s="120">
        <v>0.62701388888888898</v>
      </c>
      <c r="U47" s="111">
        <v>14.833333333333307</v>
      </c>
      <c r="V47" s="112">
        <v>88.905517732522966</v>
      </c>
      <c r="W47" s="113"/>
      <c r="X47" s="116"/>
      <c r="Y47" s="332"/>
      <c r="Z47" s="333"/>
      <c r="AA47" s="117">
        <f t="shared" si="13"/>
        <v>-414.59590784879674</v>
      </c>
      <c r="AB47" s="110">
        <f t="shared" si="14"/>
        <v>0.88483447004200089</v>
      </c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8">AVERAGE(I39:I54)</f>
        <v>3.5555555555555554</v>
      </c>
      <c r="J55" s="137">
        <f t="shared" si="18"/>
        <v>3400</v>
      </c>
      <c r="K55" s="138">
        <f t="shared" ref="K55" si="19">J55/I55</f>
        <v>956.25</v>
      </c>
      <c r="L55" s="136">
        <f t="shared" ref="L55:M55" si="20">AVERAGE(L39:L54)</f>
        <v>3.5555555555555554</v>
      </c>
      <c r="M55" s="137">
        <f t="shared" si="20"/>
        <v>3037.1326918719451</v>
      </c>
      <c r="N55" s="138">
        <f t="shared" ref="N55:N64" si="21">M55/L55</f>
        <v>854.19356958898459</v>
      </c>
      <c r="O55" s="139">
        <f t="shared" ref="O55:O64" si="22">L55-I55</f>
        <v>0</v>
      </c>
      <c r="P55" s="140">
        <f t="shared" ref="P55:P64" si="23">N55-K55</f>
        <v>-102.05643041101541</v>
      </c>
      <c r="Q55" s="141">
        <f t="shared" ref="Q55:Q64" si="24">N55/K55</f>
        <v>0.89327432113880745</v>
      </c>
      <c r="R55" s="324"/>
      <c r="S55" s="142">
        <v>0.25</v>
      </c>
      <c r="T55" s="143">
        <v>0.62701388888888898</v>
      </c>
      <c r="U55" s="144"/>
      <c r="V55" s="166"/>
      <c r="W55" s="99"/>
      <c r="X55" s="69"/>
      <c r="Y55" s="354"/>
      <c r="Z55" s="355"/>
      <c r="AA55" s="168">
        <f t="shared" ref="AA55:AA64" si="25">M55-J55</f>
        <v>-362.8673081280549</v>
      </c>
      <c r="AB55" s="141">
        <f t="shared" ref="AB55:AB64" si="26">M55/J55</f>
        <v>0.89327432113880734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134</v>
      </c>
      <c r="D56" s="321"/>
      <c r="E56" s="147">
        <v>20.72</v>
      </c>
      <c r="F56" s="97">
        <v>911</v>
      </c>
      <c r="G56" s="148">
        <f t="shared" ref="G56:G64" si="27">E56*F56</f>
        <v>18875.919999999998</v>
      </c>
      <c r="H56" s="149">
        <v>2</v>
      </c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4" si="28">F56/V56*60</f>
        <v>3198.997982169386</v>
      </c>
      <c r="N56" s="152">
        <f t="shared" si="21"/>
        <v>1066.3326607231286</v>
      </c>
      <c r="O56" s="154">
        <f t="shared" si="22"/>
        <v>0</v>
      </c>
      <c r="P56" s="155">
        <f t="shared" si="23"/>
        <v>-133.66733927687142</v>
      </c>
      <c r="Q56" s="156">
        <f t="shared" si="24"/>
        <v>0.88861055060260719</v>
      </c>
      <c r="R56" s="322">
        <f>Q72</f>
        <v>0.88699468984429697</v>
      </c>
      <c r="S56" s="157">
        <v>0.25</v>
      </c>
      <c r="T56" s="158">
        <v>0.26186342592592593</v>
      </c>
      <c r="U56" s="159"/>
      <c r="V56" s="160">
        <v>17.086600336938183</v>
      </c>
      <c r="W56" s="158"/>
      <c r="X56" s="169"/>
      <c r="Y56" s="325"/>
      <c r="Z56" s="326"/>
      <c r="AA56" s="115">
        <f t="shared" si="25"/>
        <v>-401.00201783061402</v>
      </c>
      <c r="AB56" s="156">
        <f t="shared" si="26"/>
        <v>0.88861055060260719</v>
      </c>
      <c r="AC56" s="327">
        <f>AB72</f>
        <v>0.88699468984429697</v>
      </c>
    </row>
    <row r="57" spans="1:29" ht="15.75" customHeight="1">
      <c r="A57" s="357"/>
      <c r="B57" s="100" t="s">
        <v>120</v>
      </c>
      <c r="C57" s="330" t="s">
        <v>138</v>
      </c>
      <c r="D57" s="331"/>
      <c r="E57" s="101">
        <v>16.66</v>
      </c>
      <c r="F57" s="102">
        <v>1704</v>
      </c>
      <c r="G57" s="103">
        <f t="shared" si="27"/>
        <v>28388.639999999999</v>
      </c>
      <c r="H57" s="26">
        <v>2</v>
      </c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3193.3358276693352</v>
      </c>
      <c r="N57" s="106">
        <f t="shared" si="21"/>
        <v>638.66716553386709</v>
      </c>
      <c r="O57" s="108">
        <f t="shared" si="22"/>
        <v>0</v>
      </c>
      <c r="P57" s="109">
        <f t="shared" si="23"/>
        <v>-81.332834466132908</v>
      </c>
      <c r="Q57" s="110">
        <f t="shared" si="24"/>
        <v>0.88703772990814878</v>
      </c>
      <c r="R57" s="323"/>
      <c r="S57" s="47">
        <v>0.27222222222222225</v>
      </c>
      <c r="T57" s="48">
        <v>0.29445601851851855</v>
      </c>
      <c r="U57" s="111">
        <v>14.916666666666707</v>
      </c>
      <c r="V57" s="112">
        <v>32.016676452917928</v>
      </c>
      <c r="W57" s="113"/>
      <c r="X57" s="13"/>
      <c r="Y57" s="332"/>
      <c r="Z57" s="333"/>
      <c r="AA57" s="117">
        <f t="shared" si="25"/>
        <v>-406.66417233066477</v>
      </c>
      <c r="AB57" s="110">
        <f t="shared" si="26"/>
        <v>0.88703772990814866</v>
      </c>
      <c r="AC57" s="328"/>
    </row>
    <row r="58" spans="1:29" ht="15.75" customHeight="1">
      <c r="A58" s="357"/>
      <c r="B58" s="100" t="s">
        <v>120</v>
      </c>
      <c r="C58" s="330" t="s">
        <v>135</v>
      </c>
      <c r="D58" s="331"/>
      <c r="E58" s="101">
        <v>24.82</v>
      </c>
      <c r="F58" s="102">
        <v>1842</v>
      </c>
      <c r="G58" s="103">
        <f t="shared" si="27"/>
        <v>45718.44</v>
      </c>
      <c r="H58" s="26"/>
      <c r="I58" s="104">
        <v>5</v>
      </c>
      <c r="J58" s="105">
        <v>3600</v>
      </c>
      <c r="K58" s="106">
        <f t="shared" si="17"/>
        <v>720</v>
      </c>
      <c r="L58" s="107">
        <v>5</v>
      </c>
      <c r="M58" s="105">
        <f t="shared" si="28"/>
        <v>3198.9833287546217</v>
      </c>
      <c r="N58" s="106">
        <f t="shared" si="21"/>
        <v>639.79666575092438</v>
      </c>
      <c r="O58" s="108">
        <f t="shared" si="22"/>
        <v>0</v>
      </c>
      <c r="P58" s="109">
        <f t="shared" si="23"/>
        <v>-80.203334249075624</v>
      </c>
      <c r="Q58" s="110">
        <f t="shared" si="24"/>
        <v>0.88860648020961719</v>
      </c>
      <c r="R58" s="323"/>
      <c r="S58" s="47">
        <v>0.30486111111111114</v>
      </c>
      <c r="T58" s="48">
        <v>0.32884259259259263</v>
      </c>
      <c r="U58" s="111">
        <v>14.983333333333331</v>
      </c>
      <c r="V58" s="112">
        <v>34.548476388286126</v>
      </c>
      <c r="W58" s="113"/>
      <c r="X58" s="13"/>
      <c r="Y58" s="332"/>
      <c r="Z58" s="333"/>
      <c r="AA58" s="117">
        <f t="shared" si="25"/>
        <v>-401.01667124537835</v>
      </c>
      <c r="AB58" s="110">
        <f t="shared" si="26"/>
        <v>0.88860648020961708</v>
      </c>
      <c r="AC58" s="328"/>
    </row>
    <row r="59" spans="1:29" ht="15.75" customHeight="1">
      <c r="A59" s="357"/>
      <c r="B59" s="100" t="s">
        <v>120</v>
      </c>
      <c r="C59" s="330" t="s">
        <v>136</v>
      </c>
      <c r="D59" s="331"/>
      <c r="E59" s="101">
        <v>18.18</v>
      </c>
      <c r="F59" s="102">
        <v>2356</v>
      </c>
      <c r="G59" s="103">
        <f t="shared" si="27"/>
        <v>42832.08</v>
      </c>
      <c r="H59" s="26"/>
      <c r="I59" s="104">
        <v>3</v>
      </c>
      <c r="J59" s="105">
        <v>3600</v>
      </c>
      <c r="K59" s="106">
        <f t="shared" si="17"/>
        <v>1200</v>
      </c>
      <c r="L59" s="107">
        <v>3</v>
      </c>
      <c r="M59" s="105">
        <f t="shared" si="28"/>
        <v>3189.8382864460004</v>
      </c>
      <c r="N59" s="106">
        <f t="shared" si="21"/>
        <v>1063.2794288153334</v>
      </c>
      <c r="O59" s="108">
        <f t="shared" si="22"/>
        <v>0</v>
      </c>
      <c r="P59" s="109">
        <f t="shared" si="23"/>
        <v>-136.7205711846666</v>
      </c>
      <c r="Q59" s="110">
        <f t="shared" si="24"/>
        <v>0.88606619067944448</v>
      </c>
      <c r="R59" s="323"/>
      <c r="S59" s="47">
        <v>0.33888888888888896</v>
      </c>
      <c r="T59" s="48">
        <v>0.36965277777777783</v>
      </c>
      <c r="U59" s="111">
        <v>15</v>
      </c>
      <c r="V59" s="112">
        <v>44.315726160995474</v>
      </c>
      <c r="W59" s="113"/>
      <c r="X59" s="116"/>
      <c r="Y59" s="332"/>
      <c r="Z59" s="333"/>
      <c r="AA59" s="117">
        <f t="shared" si="25"/>
        <v>-410.16171355399956</v>
      </c>
      <c r="AB59" s="110">
        <f t="shared" si="26"/>
        <v>0.88606619067944459</v>
      </c>
      <c r="AC59" s="328"/>
    </row>
    <row r="60" spans="1:29" ht="15.75" customHeight="1">
      <c r="A60" s="358"/>
      <c r="B60" s="100" t="s">
        <v>120</v>
      </c>
      <c r="C60" s="330" t="s">
        <v>130</v>
      </c>
      <c r="D60" s="331"/>
      <c r="E60" s="101">
        <v>23.72</v>
      </c>
      <c r="F60" s="102">
        <v>1795</v>
      </c>
      <c r="G60" s="103">
        <f t="shared" si="27"/>
        <v>42577.4</v>
      </c>
      <c r="H60" s="13"/>
      <c r="I60" s="104">
        <v>5</v>
      </c>
      <c r="J60" s="105">
        <v>3600</v>
      </c>
      <c r="K60" s="106">
        <f t="shared" si="17"/>
        <v>720</v>
      </c>
      <c r="L60" s="107">
        <v>5</v>
      </c>
      <c r="M60" s="105">
        <f t="shared" si="28"/>
        <v>3194.1111494849424</v>
      </c>
      <c r="N60" s="106">
        <f t="shared" si="21"/>
        <v>638.82222989698846</v>
      </c>
      <c r="O60" s="108">
        <f t="shared" si="22"/>
        <v>0</v>
      </c>
      <c r="P60" s="109">
        <f t="shared" si="23"/>
        <v>-81.17777010301154</v>
      </c>
      <c r="Q60" s="110">
        <f t="shared" si="24"/>
        <v>0.88725309707915068</v>
      </c>
      <c r="R60" s="323"/>
      <c r="S60" s="47">
        <v>0.3798611111111112</v>
      </c>
      <c r="T60" s="48">
        <v>0.40327546296296307</v>
      </c>
      <c r="U60" s="111">
        <v>14.70000000000006</v>
      </c>
      <c r="V60" s="112">
        <v>33.71830063501919</v>
      </c>
      <c r="W60" s="113"/>
      <c r="X60" s="116"/>
      <c r="Y60" s="332"/>
      <c r="Z60" s="333"/>
      <c r="AA60" s="117">
        <f t="shared" si="25"/>
        <v>-405.88885051505758</v>
      </c>
      <c r="AB60" s="110">
        <f t="shared" si="26"/>
        <v>0.88725309707915068</v>
      </c>
      <c r="AC60" s="328"/>
    </row>
    <row r="61" spans="1:29" ht="15.75" customHeight="1">
      <c r="A61" s="358"/>
      <c r="B61" s="100" t="s">
        <v>120</v>
      </c>
      <c r="C61" s="330" t="s">
        <v>127</v>
      </c>
      <c r="D61" s="331"/>
      <c r="E61" s="101">
        <v>25.2</v>
      </c>
      <c r="F61" s="102">
        <v>1751</v>
      </c>
      <c r="G61" s="121">
        <f t="shared" si="27"/>
        <v>44125.2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3185.2688959467378</v>
      </c>
      <c r="N61" s="106">
        <f t="shared" si="21"/>
        <v>1061.7562986489127</v>
      </c>
      <c r="O61" s="108">
        <f t="shared" si="22"/>
        <v>0</v>
      </c>
      <c r="P61" s="109">
        <f t="shared" si="23"/>
        <v>-138.24370135108734</v>
      </c>
      <c r="Q61" s="110">
        <f t="shared" si="24"/>
        <v>0.88479691554076056</v>
      </c>
      <c r="R61" s="323"/>
      <c r="S61" s="47">
        <v>0.41319444444444453</v>
      </c>
      <c r="T61" s="120">
        <v>0.43608796296296304</v>
      </c>
      <c r="U61" s="111">
        <v>15</v>
      </c>
      <c r="V61" s="112">
        <v>32.983086650451739</v>
      </c>
      <c r="W61" s="113"/>
      <c r="X61" s="50"/>
      <c r="Y61" s="332"/>
      <c r="Z61" s="333"/>
      <c r="AA61" s="117">
        <f t="shared" si="25"/>
        <v>-414.73110405326224</v>
      </c>
      <c r="AB61" s="110">
        <f t="shared" si="26"/>
        <v>0.88479691554076045</v>
      </c>
      <c r="AC61" s="328"/>
    </row>
    <row r="62" spans="1:29" ht="15.75" customHeight="1">
      <c r="A62" s="358"/>
      <c r="B62" s="100" t="s">
        <v>120</v>
      </c>
      <c r="C62" s="330" t="s">
        <v>126</v>
      </c>
      <c r="D62" s="331"/>
      <c r="E62" s="101">
        <v>17.89</v>
      </c>
      <c r="F62" s="102">
        <v>3414</v>
      </c>
      <c r="G62" s="121">
        <f t="shared" si="27"/>
        <v>61076.46</v>
      </c>
      <c r="H62" s="62"/>
      <c r="I62" s="104">
        <v>4</v>
      </c>
      <c r="J62" s="105">
        <v>3600</v>
      </c>
      <c r="K62" s="106">
        <f t="shared" si="17"/>
        <v>900</v>
      </c>
      <c r="L62" s="107">
        <v>4</v>
      </c>
      <c r="M62" s="105">
        <f t="shared" si="28"/>
        <v>3185.7586706454772</v>
      </c>
      <c r="N62" s="106">
        <f t="shared" si="21"/>
        <v>796.4396676613693</v>
      </c>
      <c r="O62" s="123">
        <f t="shared" si="22"/>
        <v>0</v>
      </c>
      <c r="P62" s="124">
        <f t="shared" si="23"/>
        <v>-103.5603323386307</v>
      </c>
      <c r="Q62" s="125">
        <f t="shared" si="24"/>
        <v>0.88493296406818811</v>
      </c>
      <c r="R62" s="323"/>
      <c r="S62" s="47">
        <v>0.44583333333333341</v>
      </c>
      <c r="T62" s="120">
        <v>0.49047453703703714</v>
      </c>
      <c r="U62" s="111">
        <v>15</v>
      </c>
      <c r="V62" s="112">
        <v>64.298655729153737</v>
      </c>
      <c r="W62" s="113"/>
      <c r="X62" s="116"/>
      <c r="Y62" s="332"/>
      <c r="Z62" s="333"/>
      <c r="AA62" s="117">
        <f t="shared" si="25"/>
        <v>-414.2413293545228</v>
      </c>
      <c r="AB62" s="110">
        <f t="shared" si="26"/>
        <v>0.88493296406818811</v>
      </c>
      <c r="AC62" s="328"/>
    </row>
    <row r="63" spans="1:29" ht="15.75" customHeight="1">
      <c r="A63" s="358"/>
      <c r="B63" s="100" t="s">
        <v>120</v>
      </c>
      <c r="C63" s="330" t="s">
        <v>134</v>
      </c>
      <c r="D63" s="331"/>
      <c r="E63" s="101">
        <v>20.72</v>
      </c>
      <c r="F63" s="102">
        <v>2269</v>
      </c>
      <c r="G63" s="121">
        <f t="shared" si="27"/>
        <v>47013.68</v>
      </c>
      <c r="H63" s="62"/>
      <c r="I63" s="104">
        <v>3</v>
      </c>
      <c r="J63" s="105">
        <v>3600</v>
      </c>
      <c r="K63" s="106">
        <f t="shared" si="17"/>
        <v>1200</v>
      </c>
      <c r="L63" s="118">
        <v>3</v>
      </c>
      <c r="M63" s="105">
        <f t="shared" si="28"/>
        <v>3198.9979821693855</v>
      </c>
      <c r="N63" s="106">
        <f t="shared" si="21"/>
        <v>1066.3326607231286</v>
      </c>
      <c r="O63" s="123">
        <f t="shared" si="22"/>
        <v>0</v>
      </c>
      <c r="P63" s="124">
        <f t="shared" si="23"/>
        <v>-133.66733927687142</v>
      </c>
      <c r="Q63" s="125">
        <f t="shared" si="24"/>
        <v>0.88861055060260719</v>
      </c>
      <c r="R63" s="323"/>
      <c r="S63" s="47">
        <v>0.50069444444444455</v>
      </c>
      <c r="T63" s="120">
        <v>0.53024305555555562</v>
      </c>
      <c r="U63" s="111">
        <v>14.716666666666676</v>
      </c>
      <c r="V63" s="112">
        <v>42.557075921528806</v>
      </c>
      <c r="W63" s="113"/>
      <c r="X63" s="116"/>
      <c r="Y63" s="332"/>
      <c r="Z63" s="333"/>
      <c r="AA63" s="117">
        <f t="shared" si="25"/>
        <v>-401.00201783061448</v>
      </c>
      <c r="AB63" s="110">
        <f t="shared" si="26"/>
        <v>0.88861055060260707</v>
      </c>
      <c r="AC63" s="328"/>
    </row>
    <row r="64" spans="1:29" ht="15.75" customHeight="1">
      <c r="A64" s="358"/>
      <c r="B64" s="100" t="s">
        <v>120</v>
      </c>
      <c r="C64" s="330" t="s">
        <v>138</v>
      </c>
      <c r="D64" s="331"/>
      <c r="E64" s="101">
        <v>16.66</v>
      </c>
      <c r="F64" s="102">
        <v>4172</v>
      </c>
      <c r="G64" s="121">
        <f t="shared" si="27"/>
        <v>69505.52</v>
      </c>
      <c r="H64" s="62"/>
      <c r="I64" s="104">
        <v>5</v>
      </c>
      <c r="J64" s="105">
        <v>3600</v>
      </c>
      <c r="K64" s="106">
        <f t="shared" si="17"/>
        <v>720</v>
      </c>
      <c r="L64" s="118">
        <v>5</v>
      </c>
      <c r="M64" s="105">
        <f t="shared" si="28"/>
        <v>3193.3358276693352</v>
      </c>
      <c r="N64" s="106">
        <f t="shared" si="21"/>
        <v>638.66716553386709</v>
      </c>
      <c r="O64" s="123">
        <f t="shared" si="22"/>
        <v>0</v>
      </c>
      <c r="P64" s="124">
        <f t="shared" si="23"/>
        <v>-81.332834466132908</v>
      </c>
      <c r="Q64" s="125">
        <f t="shared" si="24"/>
        <v>0.88703772990814878</v>
      </c>
      <c r="R64" s="323"/>
      <c r="S64" s="47">
        <v>0.54027777777777786</v>
      </c>
      <c r="T64" s="120">
        <v>0.59471064814814822</v>
      </c>
      <c r="U64" s="111">
        <v>15</v>
      </c>
      <c r="V64" s="112">
        <v>78.388247747402346</v>
      </c>
      <c r="W64" s="126"/>
      <c r="X64" s="127"/>
      <c r="Y64" s="332"/>
      <c r="Z64" s="333"/>
      <c r="AA64" s="117">
        <f t="shared" si="25"/>
        <v>-406.66417233066477</v>
      </c>
      <c r="AB64" s="110">
        <f t="shared" si="26"/>
        <v>0.88703772990814866</v>
      </c>
      <c r="AC64" s="328"/>
    </row>
    <row r="65" spans="1:29" ht="15.75" customHeight="1">
      <c r="A65" s="358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29">AVERAGE(I56:I71)</f>
        <v>4</v>
      </c>
      <c r="J72" s="137">
        <f t="shared" si="29"/>
        <v>3600</v>
      </c>
      <c r="K72" s="138">
        <f t="shared" ref="K72" si="30">J72/I72</f>
        <v>900</v>
      </c>
      <c r="L72" s="136">
        <f t="shared" ref="L72:M72" si="31">AVERAGE(L56:L71)</f>
        <v>4</v>
      </c>
      <c r="M72" s="137">
        <f t="shared" si="31"/>
        <v>3193.1808834394692</v>
      </c>
      <c r="N72" s="138">
        <f>M72/L72</f>
        <v>798.2952208598673</v>
      </c>
      <c r="O72" s="139">
        <f>L72-I72</f>
        <v>0</v>
      </c>
      <c r="P72" s="140">
        <f>N72-K72</f>
        <v>-101.7047791401327</v>
      </c>
      <c r="Q72" s="141">
        <f>N72/K72</f>
        <v>0.88699468984429697</v>
      </c>
      <c r="R72" s="324"/>
      <c r="S72" s="142">
        <v>0.25</v>
      </c>
      <c r="T72" s="143">
        <v>0.59471064814814822</v>
      </c>
      <c r="U72" s="144"/>
      <c r="V72" s="166"/>
      <c r="W72" s="167"/>
      <c r="X72" s="138"/>
      <c r="Y72" s="354"/>
      <c r="Z72" s="355"/>
      <c r="AA72" s="168">
        <f>M72-J72</f>
        <v>-406.8191165605308</v>
      </c>
      <c r="AB72" s="141">
        <f>M72/J72</f>
        <v>0.88699468984429697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1605</v>
      </c>
      <c r="G73" s="148">
        <f t="shared" ref="G73:G74" si="32">E73*F73</f>
        <v>45854.85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3107.2405559304671</v>
      </c>
      <c r="N73" s="152">
        <f>M73/L73</f>
        <v>258.93671299420561</v>
      </c>
      <c r="O73" s="154">
        <f>L73-I73</f>
        <v>0</v>
      </c>
      <c r="P73" s="155">
        <f>N73-K73</f>
        <v>-41.063287005794393</v>
      </c>
      <c r="Q73" s="156">
        <f>N73/K73</f>
        <v>0.86312237664735203</v>
      </c>
      <c r="R73" s="322">
        <f>Q89</f>
        <v>0.88412004504956521</v>
      </c>
      <c r="S73" s="157">
        <v>0.70833333333333337</v>
      </c>
      <c r="T73" s="158">
        <v>0.72984953703703703</v>
      </c>
      <c r="U73" s="159"/>
      <c r="V73" s="160">
        <v>30.992128953840471</v>
      </c>
      <c r="W73" s="158"/>
      <c r="X73" s="169"/>
      <c r="Y73" s="325"/>
      <c r="Z73" s="326"/>
      <c r="AA73" s="115">
        <f>M73-J73</f>
        <v>-492.75944406953295</v>
      </c>
      <c r="AB73" s="156">
        <f>M73/J73</f>
        <v>0.86312237664735192</v>
      </c>
      <c r="AC73" s="327">
        <f>AB89</f>
        <v>0.88412004504956521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648</v>
      </c>
      <c r="G74" s="103">
        <f t="shared" si="32"/>
        <v>13232.160000000002</v>
      </c>
      <c r="H74" s="26"/>
      <c r="I74" s="104">
        <v>13</v>
      </c>
      <c r="J74" s="105">
        <v>3600</v>
      </c>
      <c r="K74" s="106">
        <f t="shared" si="17"/>
        <v>276.92307692307691</v>
      </c>
      <c r="L74" s="107">
        <v>13</v>
      </c>
      <c r="M74" s="105">
        <f>F74/V74*60</f>
        <v>3258.4237684264026</v>
      </c>
      <c r="N74" s="106">
        <f>M74/L74</f>
        <v>250.64798218664635</v>
      </c>
      <c r="O74" s="108">
        <f>L74-I74</f>
        <v>0</v>
      </c>
      <c r="P74" s="109">
        <f>N74-K74</f>
        <v>-26.27509473643056</v>
      </c>
      <c r="Q74" s="110">
        <f>N74/K74</f>
        <v>0.90511771345177849</v>
      </c>
      <c r="R74" s="323"/>
      <c r="S74" s="47">
        <v>0.73333333333333339</v>
      </c>
      <c r="T74" s="48">
        <v>0.74160879629629639</v>
      </c>
      <c r="U74" s="111">
        <v>5.0166666666667581</v>
      </c>
      <c r="V74" s="112">
        <v>11.932149641412787</v>
      </c>
      <c r="W74" s="113"/>
      <c r="X74" s="13"/>
      <c r="Y74" s="332"/>
      <c r="Z74" s="333"/>
      <c r="AA74" s="117">
        <f>M74-J74</f>
        <v>-341.5762315735974</v>
      </c>
      <c r="AB74" s="110">
        <f>M74/J74</f>
        <v>0.90511771345177849</v>
      </c>
      <c r="AC74" s="328"/>
    </row>
    <row r="75" spans="1:29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3"/>
      <c r="Y75" s="332"/>
      <c r="Z75" s="333"/>
      <c r="AA75" s="117"/>
      <c r="AB75" s="110"/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3">AVERAGE(I73:I88)</f>
        <v>12.5</v>
      </c>
      <c r="J89" s="137">
        <f t="shared" si="33"/>
        <v>3600</v>
      </c>
      <c r="K89" s="138">
        <f t="shared" ref="K89" si="34">J89/I89</f>
        <v>288</v>
      </c>
      <c r="L89" s="136">
        <f t="shared" ref="L89:M89" si="35">AVERAGE(L73:L88)</f>
        <v>12.5</v>
      </c>
      <c r="M89" s="137">
        <f t="shared" si="35"/>
        <v>3182.8321621784348</v>
      </c>
      <c r="N89" s="138">
        <f>M89/L89</f>
        <v>254.62657297427478</v>
      </c>
      <c r="O89" s="139">
        <f>L89-I89</f>
        <v>0</v>
      </c>
      <c r="P89" s="140">
        <f>N89-K89</f>
        <v>-33.373427025725221</v>
      </c>
      <c r="Q89" s="141">
        <f>N89/K89</f>
        <v>0.88412004504956521</v>
      </c>
      <c r="R89" s="324"/>
      <c r="S89" s="142">
        <v>0.70833333333333337</v>
      </c>
      <c r="T89" s="143">
        <v>0.74160879629629639</v>
      </c>
      <c r="U89" s="144"/>
      <c r="V89" s="166"/>
      <c r="W89" s="167"/>
      <c r="X89" s="138"/>
      <c r="Y89" s="354"/>
      <c r="Z89" s="355"/>
      <c r="AA89" s="168">
        <f>M89-J89</f>
        <v>-417.16783782156517</v>
      </c>
      <c r="AB89" s="141">
        <f>M89/J89</f>
        <v>0.88412004504956521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145</v>
      </c>
      <c r="D90" s="321"/>
      <c r="E90" s="147">
        <v>17.22</v>
      </c>
      <c r="F90" s="97">
        <v>1102</v>
      </c>
      <c r="G90" s="148">
        <f t="shared" ref="G90:G92" si="36">E90*F90</f>
        <v>18976.439999999999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2988.8133013316901</v>
      </c>
      <c r="N90" s="152">
        <f>M90/L90</f>
        <v>996.27110044389667</v>
      </c>
      <c r="O90" s="154">
        <f>L90-I90</f>
        <v>0</v>
      </c>
      <c r="P90" s="155">
        <f>N90-K90</f>
        <v>-103.72889955610333</v>
      </c>
      <c r="Q90" s="156">
        <f>N90/K90</f>
        <v>0.9057010004035424</v>
      </c>
      <c r="R90" s="322">
        <f>Q106</f>
        <v>0.90400817812748435</v>
      </c>
      <c r="S90" s="157">
        <v>0.70833333333333337</v>
      </c>
      <c r="T90" s="158">
        <v>0.7236921296296297</v>
      </c>
      <c r="U90" s="159"/>
      <c r="V90" s="160">
        <v>22.122492552659512</v>
      </c>
      <c r="W90" s="161"/>
      <c r="X90" s="162"/>
      <c r="Y90" s="325"/>
      <c r="Z90" s="326"/>
      <c r="AA90" s="115">
        <f>M90-J90</f>
        <v>-311.18669866830987</v>
      </c>
      <c r="AB90" s="156">
        <f>M90/J90</f>
        <v>0.90570100040354251</v>
      </c>
      <c r="AC90" s="327">
        <f>AB106</f>
        <v>0.90400817812748435</v>
      </c>
    </row>
    <row r="91" spans="1:29" ht="15.75" customHeight="1">
      <c r="A91" s="357"/>
      <c r="B91" s="100" t="s">
        <v>120</v>
      </c>
      <c r="C91" s="330" t="s">
        <v>148</v>
      </c>
      <c r="D91" s="331"/>
      <c r="E91" s="101">
        <v>24.54</v>
      </c>
      <c r="F91" s="102">
        <v>1521</v>
      </c>
      <c r="G91" s="103">
        <f t="shared" si="36"/>
        <v>37325.339999999997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2709.2129130912299</v>
      </c>
      <c r="N91" s="106">
        <f>M91/L91</f>
        <v>677.30322827280747</v>
      </c>
      <c r="O91" s="108">
        <f>L91-I91</f>
        <v>0</v>
      </c>
      <c r="P91" s="109">
        <f>N91-K91</f>
        <v>-72.696771727192527</v>
      </c>
      <c r="Q91" s="110">
        <f>N91/K91</f>
        <v>0.90307097103041001</v>
      </c>
      <c r="R91" s="323"/>
      <c r="S91" s="47">
        <v>0.7270833333333333</v>
      </c>
      <c r="T91" s="48">
        <v>0.75047453703703704</v>
      </c>
      <c r="U91" s="111">
        <v>4.8833333333331908</v>
      </c>
      <c r="V91" s="112">
        <v>33.685060173388784</v>
      </c>
      <c r="W91" s="113"/>
      <c r="X91" s="116"/>
      <c r="Y91" s="332"/>
      <c r="Z91" s="333"/>
      <c r="AA91" s="117">
        <f>M91-J91</f>
        <v>-290.78708690877011</v>
      </c>
      <c r="AB91" s="110">
        <f>M91/J91</f>
        <v>0.90307097103041001</v>
      </c>
      <c r="AC91" s="328"/>
    </row>
    <row r="92" spans="1:29" ht="15.75" customHeight="1">
      <c r="A92" s="357"/>
      <c r="B92" s="100" t="s">
        <v>120</v>
      </c>
      <c r="C92" s="330" t="s">
        <v>149</v>
      </c>
      <c r="D92" s="331"/>
      <c r="E92" s="101">
        <v>23.27</v>
      </c>
      <c r="F92" s="102">
        <v>1035</v>
      </c>
      <c r="G92" s="103">
        <f t="shared" si="36"/>
        <v>24084.45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2709.2498421626842</v>
      </c>
      <c r="N92" s="106">
        <f>M92/L92</f>
        <v>541.8499684325368</v>
      </c>
      <c r="O92" s="108">
        <f>L92-I92</f>
        <v>0</v>
      </c>
      <c r="P92" s="109">
        <f>N92-K92</f>
        <v>-58.150031567463202</v>
      </c>
      <c r="Q92" s="110">
        <f>N92/K92</f>
        <v>0.90308328072089461</v>
      </c>
      <c r="R92" s="323"/>
      <c r="S92" s="47">
        <v>0.75347222222222221</v>
      </c>
      <c r="T92" s="48">
        <v>0.76938657407407407</v>
      </c>
      <c r="U92" s="111">
        <v>5</v>
      </c>
      <c r="V92" s="112">
        <v>22.921474067680698</v>
      </c>
      <c r="W92" s="113"/>
      <c r="X92" s="116"/>
      <c r="Y92" s="332"/>
      <c r="Z92" s="333"/>
      <c r="AA92" s="117">
        <f>M92-J92</f>
        <v>-290.75015783731578</v>
      </c>
      <c r="AB92" s="110">
        <f>M92/J92</f>
        <v>0.90308328072089472</v>
      </c>
      <c r="AC92" s="328"/>
    </row>
    <row r="93" spans="1:29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332"/>
      <c r="Z93" s="333"/>
      <c r="AA93" s="117"/>
      <c r="AB93" s="110"/>
      <c r="AC93" s="328"/>
    </row>
    <row r="94" spans="1:29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16"/>
      <c r="Y94" s="332"/>
      <c r="Z94" s="333"/>
      <c r="AA94" s="117"/>
      <c r="AB94" s="110"/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2802.4253521952014</v>
      </c>
      <c r="N106" s="138">
        <f t="shared" ref="N106:N118" si="41">M106/L106</f>
        <v>700.60633804880035</v>
      </c>
      <c r="O106" s="139">
        <f t="shared" ref="O106:O118" si="42">L106-I106</f>
        <v>0</v>
      </c>
      <c r="P106" s="140">
        <f t="shared" ref="P106:P118" si="43">N106-K106</f>
        <v>-74.393661951199647</v>
      </c>
      <c r="Q106" s="141">
        <f t="shared" ref="Q106:Q118" si="44">N106/K106</f>
        <v>0.90400817812748435</v>
      </c>
      <c r="R106" s="324"/>
      <c r="S106" s="142">
        <v>0.70833333333333337</v>
      </c>
      <c r="T106" s="143">
        <v>0.76938657407407407</v>
      </c>
      <c r="U106" s="144"/>
      <c r="V106" s="166"/>
      <c r="W106" s="99"/>
      <c r="X106" s="69"/>
      <c r="Y106" s="354"/>
      <c r="Z106" s="355"/>
      <c r="AA106" s="168">
        <f t="shared" ref="AA106:AA118" si="45">M106-J106</f>
        <v>-297.57464780479859</v>
      </c>
      <c r="AB106" s="141">
        <f t="shared" ref="AB106:AB118" si="46">M106/J106</f>
        <v>0.90400817812748435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146</v>
      </c>
      <c r="D107" s="321"/>
      <c r="E107" s="147">
        <v>22.28</v>
      </c>
      <c r="F107" s="97">
        <v>426</v>
      </c>
      <c r="G107" s="148">
        <f t="shared" ref="G107:G118" si="47">E107*F107</f>
        <v>9491.2800000000007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2982.0203830802279</v>
      </c>
      <c r="N107" s="152">
        <f t="shared" si="41"/>
        <v>596.40407661604559</v>
      </c>
      <c r="O107" s="154">
        <f t="shared" si="42"/>
        <v>0</v>
      </c>
      <c r="P107" s="155">
        <f t="shared" si="43"/>
        <v>-63.595923383954414</v>
      </c>
      <c r="Q107" s="156">
        <f t="shared" si="44"/>
        <v>0.90364254032734181</v>
      </c>
      <c r="R107" s="322">
        <f>Q123</f>
        <v>0.89571601467006901</v>
      </c>
      <c r="S107" s="157">
        <v>0.70833333333333337</v>
      </c>
      <c r="T107" s="158">
        <v>0.71428240740740745</v>
      </c>
      <c r="U107" s="159"/>
      <c r="V107" s="160">
        <v>8.5713699829235335</v>
      </c>
      <c r="W107" s="161"/>
      <c r="X107" s="162"/>
      <c r="Y107" s="325"/>
      <c r="Z107" s="326"/>
      <c r="AA107" s="115">
        <f t="shared" si="45"/>
        <v>-317.97961691977207</v>
      </c>
      <c r="AB107" s="156">
        <f t="shared" si="46"/>
        <v>0.90364254032734181</v>
      </c>
      <c r="AC107" s="327">
        <f>AB123</f>
        <v>0.89571601467006889</v>
      </c>
    </row>
    <row r="108" spans="1:29" ht="15.75" customHeight="1">
      <c r="A108" s="318"/>
      <c r="B108" s="100" t="s">
        <v>120</v>
      </c>
      <c r="C108" s="330" t="s">
        <v>154</v>
      </c>
      <c r="D108" s="331"/>
      <c r="E108" s="101">
        <v>25.03</v>
      </c>
      <c r="F108" s="102">
        <v>487</v>
      </c>
      <c r="G108" s="103">
        <f t="shared" si="47"/>
        <v>12189.61</v>
      </c>
      <c r="H108" s="26">
        <v>2</v>
      </c>
      <c r="I108" s="104">
        <v>5</v>
      </c>
      <c r="J108" s="105">
        <v>3600</v>
      </c>
      <c r="K108" s="106">
        <f t="shared" si="37"/>
        <v>720</v>
      </c>
      <c r="L108" s="107">
        <v>5</v>
      </c>
      <c r="M108" s="105">
        <f t="shared" si="48"/>
        <v>3201.6574918322194</v>
      </c>
      <c r="N108" s="106">
        <f t="shared" si="41"/>
        <v>640.33149836644384</v>
      </c>
      <c r="O108" s="108">
        <f t="shared" si="42"/>
        <v>0</v>
      </c>
      <c r="P108" s="109">
        <f t="shared" si="43"/>
        <v>-79.668501633556161</v>
      </c>
      <c r="Q108" s="110">
        <f t="shared" si="44"/>
        <v>0.88934930328672757</v>
      </c>
      <c r="R108" s="323"/>
      <c r="S108" s="47">
        <v>0.72430555555555554</v>
      </c>
      <c r="T108" s="48">
        <v>0.73063657407407401</v>
      </c>
      <c r="U108" s="111">
        <v>15</v>
      </c>
      <c r="V108" s="112">
        <v>9.1265227697039535</v>
      </c>
      <c r="W108" s="113"/>
      <c r="X108" s="116"/>
      <c r="Y108" s="332"/>
      <c r="Z108" s="333"/>
      <c r="AA108" s="117">
        <f t="shared" si="45"/>
        <v>-398.34250816778058</v>
      </c>
      <c r="AB108" s="110">
        <f t="shared" si="46"/>
        <v>0.88934930328672757</v>
      </c>
      <c r="AC108" s="328"/>
    </row>
    <row r="109" spans="1:29" ht="15.75" customHeight="1">
      <c r="A109" s="318"/>
      <c r="B109" s="100" t="s">
        <v>120</v>
      </c>
      <c r="C109" s="330" t="s">
        <v>160</v>
      </c>
      <c r="D109" s="331"/>
      <c r="E109" s="101">
        <v>18.18</v>
      </c>
      <c r="F109" s="102">
        <v>345</v>
      </c>
      <c r="G109" s="103">
        <f t="shared" si="47"/>
        <v>6272.0999999999995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3200.9960598015227</v>
      </c>
      <c r="N109" s="106">
        <f t="shared" si="41"/>
        <v>1066.9986866005077</v>
      </c>
      <c r="O109" s="108">
        <f t="shared" si="42"/>
        <v>0</v>
      </c>
      <c r="P109" s="109">
        <f t="shared" si="43"/>
        <v>-133.00131339949235</v>
      </c>
      <c r="Q109" s="110">
        <f t="shared" si="44"/>
        <v>0.88916557216708969</v>
      </c>
      <c r="R109" s="323"/>
      <c r="S109" s="47">
        <v>0.74097222222222214</v>
      </c>
      <c r="T109" s="48">
        <v>0.74546296296296288</v>
      </c>
      <c r="U109" s="111">
        <v>14.883333333333315</v>
      </c>
      <c r="V109" s="112">
        <v>6.4667371072251498</v>
      </c>
      <c r="W109" s="113"/>
      <c r="X109" s="116"/>
      <c r="Y109" s="332"/>
      <c r="Z109" s="333"/>
      <c r="AA109" s="117">
        <f t="shared" si="45"/>
        <v>-399.00394019847727</v>
      </c>
      <c r="AB109" s="110">
        <f t="shared" si="46"/>
        <v>0.88916557216708969</v>
      </c>
      <c r="AC109" s="328"/>
    </row>
    <row r="110" spans="1:29" ht="15.75" customHeight="1">
      <c r="A110" s="318"/>
      <c r="B110" s="100" t="s">
        <v>120</v>
      </c>
      <c r="C110" s="330" t="s">
        <v>155</v>
      </c>
      <c r="D110" s="331"/>
      <c r="E110" s="101">
        <v>18.18</v>
      </c>
      <c r="F110" s="102">
        <v>561</v>
      </c>
      <c r="G110" s="103">
        <f t="shared" si="47"/>
        <v>10198.98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2717.3368211627208</v>
      </c>
      <c r="N110" s="106">
        <f t="shared" si="41"/>
        <v>905.77894038757358</v>
      </c>
      <c r="O110" s="108">
        <f t="shared" si="42"/>
        <v>0</v>
      </c>
      <c r="P110" s="109">
        <f t="shared" si="43"/>
        <v>-94.221059612426416</v>
      </c>
      <c r="Q110" s="110">
        <f t="shared" si="44"/>
        <v>0.90577894038757356</v>
      </c>
      <c r="R110" s="323"/>
      <c r="S110" s="47">
        <v>0.75555555555555542</v>
      </c>
      <c r="T110" s="48">
        <v>0.76415509259259251</v>
      </c>
      <c r="U110" s="111">
        <v>14.53333333333326</v>
      </c>
      <c r="V110" s="112">
        <v>12.3871283595963</v>
      </c>
      <c r="W110" s="113"/>
      <c r="X110" s="116"/>
      <c r="Y110" s="332"/>
      <c r="Z110" s="333"/>
      <c r="AA110" s="117">
        <f t="shared" si="45"/>
        <v>-282.66317883727925</v>
      </c>
      <c r="AB110" s="110">
        <f t="shared" si="46"/>
        <v>0.90577894038757356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1984</v>
      </c>
      <c r="G111" s="103">
        <f t="shared" si="47"/>
        <v>27835.52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2717.4250361065092</v>
      </c>
      <c r="N111" s="106">
        <f t="shared" si="41"/>
        <v>905.8083453688364</v>
      </c>
      <c r="O111" s="108">
        <f t="shared" si="42"/>
        <v>0</v>
      </c>
      <c r="P111" s="109">
        <f t="shared" si="43"/>
        <v>-94.191654631163601</v>
      </c>
      <c r="Q111" s="110">
        <f t="shared" si="44"/>
        <v>0.90580834536883637</v>
      </c>
      <c r="R111" s="323"/>
      <c r="S111" s="47">
        <v>0.77430555555555536</v>
      </c>
      <c r="T111" s="48">
        <v>0.80472222222222201</v>
      </c>
      <c r="U111" s="111">
        <v>14.6166666666665</v>
      </c>
      <c r="V111" s="112">
        <v>43.806176221353631</v>
      </c>
      <c r="W111" s="113"/>
      <c r="X111" s="116"/>
      <c r="Y111" s="332"/>
      <c r="Z111" s="333"/>
      <c r="AA111" s="117">
        <f t="shared" si="45"/>
        <v>-282.5749638934908</v>
      </c>
      <c r="AB111" s="110">
        <f t="shared" si="46"/>
        <v>0.90580834536883637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2433</v>
      </c>
      <c r="G112" s="121">
        <f t="shared" si="47"/>
        <v>34743.24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3185.6514402244952</v>
      </c>
      <c r="N112" s="106">
        <f t="shared" si="41"/>
        <v>1061.883813408165</v>
      </c>
      <c r="O112" s="108">
        <f t="shared" si="42"/>
        <v>0</v>
      </c>
      <c r="P112" s="109">
        <f t="shared" si="43"/>
        <v>-138.116186591835</v>
      </c>
      <c r="Q112" s="110">
        <f t="shared" si="44"/>
        <v>0.8849031778401375</v>
      </c>
      <c r="R112" s="323"/>
      <c r="S112" s="47">
        <v>0.8145833333333331</v>
      </c>
      <c r="T112" s="120">
        <v>0.84640046296296279</v>
      </c>
      <c r="U112" s="111">
        <v>15</v>
      </c>
      <c r="V112" s="112">
        <v>45.824222373089469</v>
      </c>
      <c r="W112" s="113"/>
      <c r="X112" s="116"/>
      <c r="Y112" s="332"/>
      <c r="Z112" s="333"/>
      <c r="AA112" s="117">
        <f t="shared" si="45"/>
        <v>-414.34855977550478</v>
      </c>
      <c r="AB112" s="110">
        <f t="shared" si="46"/>
        <v>0.88490317784013761</v>
      </c>
      <c r="AC112" s="328"/>
    </row>
    <row r="113" spans="1:29" ht="15.75" customHeight="1">
      <c r="A113" s="318"/>
      <c r="B113" s="100" t="s">
        <v>120</v>
      </c>
      <c r="C113" s="330" t="s">
        <v>146</v>
      </c>
      <c r="D113" s="331"/>
      <c r="E113" s="101">
        <v>22.28</v>
      </c>
      <c r="F113" s="102">
        <v>1220</v>
      </c>
      <c r="G113" s="121">
        <f t="shared" si="47"/>
        <v>27181.600000000002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2982.020383080227</v>
      </c>
      <c r="N113" s="106">
        <f t="shared" si="41"/>
        <v>596.40407661604536</v>
      </c>
      <c r="O113" s="123">
        <f t="shared" si="42"/>
        <v>0</v>
      </c>
      <c r="P113" s="124">
        <f t="shared" si="43"/>
        <v>-63.595923383954641</v>
      </c>
      <c r="Q113" s="125">
        <f t="shared" si="44"/>
        <v>0.90364254032734148</v>
      </c>
      <c r="R113" s="323"/>
      <c r="S113" s="47">
        <v>0.85624999999999973</v>
      </c>
      <c r="T113" s="120">
        <v>0.87328703703703681</v>
      </c>
      <c r="U113" s="111">
        <v>15</v>
      </c>
      <c r="V113" s="112">
        <v>24.547115913536885</v>
      </c>
      <c r="W113" s="113"/>
      <c r="X113" s="116"/>
      <c r="Y113" s="332"/>
      <c r="Z113" s="333"/>
      <c r="AA113" s="117">
        <f t="shared" si="45"/>
        <v>-317.97961691977298</v>
      </c>
      <c r="AB113" s="110">
        <f t="shared" si="46"/>
        <v>0.90364254032734148</v>
      </c>
      <c r="AC113" s="328"/>
    </row>
    <row r="114" spans="1:29" ht="15.75" customHeight="1">
      <c r="A114" s="318"/>
      <c r="B114" s="100" t="s">
        <v>120</v>
      </c>
      <c r="C114" s="330" t="s">
        <v>154</v>
      </c>
      <c r="D114" s="331"/>
      <c r="E114" s="101">
        <v>25.03</v>
      </c>
      <c r="F114" s="102">
        <v>1157</v>
      </c>
      <c r="G114" s="121">
        <f t="shared" si="47"/>
        <v>28959.710000000003</v>
      </c>
      <c r="H114" s="26"/>
      <c r="I114" s="104">
        <v>5</v>
      </c>
      <c r="J114" s="105">
        <v>3600</v>
      </c>
      <c r="K114" s="106">
        <f t="shared" si="37"/>
        <v>720</v>
      </c>
      <c r="L114" s="118">
        <v>5</v>
      </c>
      <c r="M114" s="105">
        <f t="shared" si="48"/>
        <v>3201.6574918322194</v>
      </c>
      <c r="N114" s="106">
        <f t="shared" si="41"/>
        <v>640.33149836644384</v>
      </c>
      <c r="O114" s="123">
        <f t="shared" si="42"/>
        <v>0</v>
      </c>
      <c r="P114" s="124">
        <f t="shared" si="43"/>
        <v>-79.668501633556161</v>
      </c>
      <c r="Q114" s="125">
        <f t="shared" si="44"/>
        <v>0.88934930328672757</v>
      </c>
      <c r="R114" s="323"/>
      <c r="S114" s="47">
        <v>0.88333333333333308</v>
      </c>
      <c r="T114" s="120">
        <v>0.89837962962962936</v>
      </c>
      <c r="U114" s="111">
        <v>15</v>
      </c>
      <c r="V114" s="112">
        <v>21.682519187982493</v>
      </c>
      <c r="W114" s="113"/>
      <c r="X114" s="116"/>
      <c r="Y114" s="332"/>
      <c r="Z114" s="333"/>
      <c r="AA114" s="117">
        <f t="shared" si="45"/>
        <v>-398.34250816778058</v>
      </c>
      <c r="AB114" s="110">
        <f t="shared" si="46"/>
        <v>0.88934930328672757</v>
      </c>
      <c r="AC114" s="328"/>
    </row>
    <row r="115" spans="1:29" ht="15.75" customHeight="1">
      <c r="A115" s="318"/>
      <c r="B115" s="100" t="s">
        <v>120</v>
      </c>
      <c r="C115" s="330" t="s">
        <v>160</v>
      </c>
      <c r="D115" s="331"/>
      <c r="E115" s="101">
        <v>18.18</v>
      </c>
      <c r="F115" s="102">
        <v>778</v>
      </c>
      <c r="G115" s="121">
        <f t="shared" si="47"/>
        <v>14144.039999999999</v>
      </c>
      <c r="H115" s="62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3200.9960598015227</v>
      </c>
      <c r="N115" s="106">
        <f t="shared" si="41"/>
        <v>1066.9986866005077</v>
      </c>
      <c r="O115" s="123">
        <f t="shared" si="42"/>
        <v>0</v>
      </c>
      <c r="P115" s="124">
        <f t="shared" si="43"/>
        <v>-133.00131339949235</v>
      </c>
      <c r="Q115" s="125">
        <f t="shared" si="44"/>
        <v>0.88916557216708969</v>
      </c>
      <c r="R115" s="323"/>
      <c r="S115" s="47">
        <v>0.90833333333333299</v>
      </c>
      <c r="T115" s="120">
        <v>0.91844907407407372</v>
      </c>
      <c r="U115" s="111">
        <v>15</v>
      </c>
      <c r="V115" s="112">
        <v>14.582960780930916</v>
      </c>
      <c r="W115" s="113"/>
      <c r="X115" s="116"/>
      <c r="Y115" s="332"/>
      <c r="Z115" s="333"/>
      <c r="AA115" s="117">
        <f t="shared" si="45"/>
        <v>-399.00394019847727</v>
      </c>
      <c r="AB115" s="110">
        <f t="shared" si="46"/>
        <v>0.88916557216708969</v>
      </c>
      <c r="AC115" s="328"/>
    </row>
    <row r="116" spans="1:29" ht="15.75" customHeight="1">
      <c r="A116" s="318"/>
      <c r="B116" s="100" t="s">
        <v>120</v>
      </c>
      <c r="C116" s="330" t="s">
        <v>155</v>
      </c>
      <c r="D116" s="331"/>
      <c r="E116" s="101">
        <v>18.18</v>
      </c>
      <c r="F116" s="102">
        <v>1234</v>
      </c>
      <c r="G116" s="121">
        <f t="shared" si="47"/>
        <v>22434.12</v>
      </c>
      <c r="H116" s="62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2714.946146484107</v>
      </c>
      <c r="N116" s="106">
        <f t="shared" si="41"/>
        <v>904.98204882803566</v>
      </c>
      <c r="O116" s="123">
        <f t="shared" si="42"/>
        <v>0</v>
      </c>
      <c r="P116" s="124">
        <f t="shared" si="43"/>
        <v>-95.017951171964341</v>
      </c>
      <c r="Q116" s="125">
        <f t="shared" si="44"/>
        <v>0.90498204882803568</v>
      </c>
      <c r="R116" s="323"/>
      <c r="S116" s="47">
        <v>0.92847222222222181</v>
      </c>
      <c r="T116" s="120">
        <v>0.94740740740740703</v>
      </c>
      <c r="U116" s="111">
        <v>15</v>
      </c>
      <c r="V116" s="112">
        <v>27.271259172445401</v>
      </c>
      <c r="W116" s="113"/>
      <c r="X116" s="116"/>
      <c r="Y116" s="332"/>
      <c r="Z116" s="333"/>
      <c r="AA116" s="117">
        <f t="shared" si="45"/>
        <v>-285.05385351589302</v>
      </c>
      <c r="AB116" s="110">
        <f t="shared" si="46"/>
        <v>0.90498204882803568</v>
      </c>
      <c r="AC116" s="328"/>
    </row>
    <row r="117" spans="1:29" ht="15.75" customHeight="1">
      <c r="A117" s="318"/>
      <c r="B117" s="100" t="s">
        <v>120</v>
      </c>
      <c r="C117" s="330" t="s">
        <v>152</v>
      </c>
      <c r="D117" s="331"/>
      <c r="E117" s="101">
        <v>14.03</v>
      </c>
      <c r="F117" s="102">
        <v>5125</v>
      </c>
      <c r="G117" s="121">
        <f t="shared" si="47"/>
        <v>71903.75</v>
      </c>
      <c r="H117" s="62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2717.4250361065092</v>
      </c>
      <c r="N117" s="106">
        <f t="shared" si="41"/>
        <v>905.8083453688364</v>
      </c>
      <c r="O117" s="123">
        <f t="shared" si="42"/>
        <v>0</v>
      </c>
      <c r="P117" s="124">
        <f t="shared" si="43"/>
        <v>-94.191654631163601</v>
      </c>
      <c r="Q117" s="125">
        <f t="shared" si="44"/>
        <v>0.90580834536883637</v>
      </c>
      <c r="R117" s="323"/>
      <c r="S117" s="47">
        <v>0.95763888888888848</v>
      </c>
      <c r="T117" s="120">
        <v>1.0362152777777773</v>
      </c>
      <c r="U117" s="111">
        <v>14.733333333333292</v>
      </c>
      <c r="V117" s="112">
        <v>113.15859532985753</v>
      </c>
      <c r="W117" s="126"/>
      <c r="X117" s="127"/>
      <c r="Y117" s="332"/>
      <c r="Z117" s="333"/>
      <c r="AA117" s="117">
        <f t="shared" si="45"/>
        <v>-282.5749638934908</v>
      </c>
      <c r="AB117" s="110">
        <f t="shared" si="46"/>
        <v>0.90580834536883637</v>
      </c>
      <c r="AC117" s="328"/>
    </row>
    <row r="118" spans="1:29" ht="15.75" customHeight="1">
      <c r="A118" s="318"/>
      <c r="B118" s="100" t="s">
        <v>120</v>
      </c>
      <c r="C118" s="330" t="s">
        <v>153</v>
      </c>
      <c r="D118" s="331"/>
      <c r="E118" s="101">
        <v>14.28</v>
      </c>
      <c r="F118" s="102">
        <v>7154</v>
      </c>
      <c r="G118" s="121">
        <f t="shared" si="47"/>
        <v>102159.12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3185.6514402244952</v>
      </c>
      <c r="N118" s="106">
        <f t="shared" si="41"/>
        <v>1061.883813408165</v>
      </c>
      <c r="O118" s="123">
        <f t="shared" si="42"/>
        <v>0</v>
      </c>
      <c r="P118" s="124">
        <f t="shared" si="43"/>
        <v>-138.116186591835</v>
      </c>
      <c r="Q118" s="125">
        <f t="shared" si="44"/>
        <v>0.8849031778401375</v>
      </c>
      <c r="R118" s="323"/>
      <c r="S118" s="47">
        <v>1.0465277777777775</v>
      </c>
      <c r="T118" s="120">
        <v>1.1400925925925922</v>
      </c>
      <c r="U118" s="111">
        <v>14.850000000000243</v>
      </c>
      <c r="V118" s="112">
        <v>134.74167154010772</v>
      </c>
      <c r="W118" s="126"/>
      <c r="X118" s="127"/>
      <c r="Y118" s="332"/>
      <c r="Z118" s="333"/>
      <c r="AA118" s="117">
        <f t="shared" si="45"/>
        <v>-414.34855977550478</v>
      </c>
      <c r="AB118" s="110">
        <f t="shared" si="46"/>
        <v>0.88490317784013761</v>
      </c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49">AVERAGE(I107:I122)</f>
        <v>3.6666666666666665</v>
      </c>
      <c r="J123" s="137">
        <f t="shared" si="49"/>
        <v>3350</v>
      </c>
      <c r="K123" s="138">
        <f t="shared" ref="K123" si="50">J123/I123</f>
        <v>913.63636363636363</v>
      </c>
      <c r="L123" s="136">
        <f t="shared" ref="L123:M123" si="51">AVERAGE(L107:L122)</f>
        <v>3.6666666666666665</v>
      </c>
      <c r="M123" s="137">
        <f t="shared" si="51"/>
        <v>3000.6486491447308</v>
      </c>
      <c r="N123" s="138">
        <f t="shared" ref="N123:N135" si="52">M123/L123</f>
        <v>818.35872249401757</v>
      </c>
      <c r="O123" s="139">
        <f t="shared" ref="O123:O135" si="53">L123-I123</f>
        <v>0</v>
      </c>
      <c r="P123" s="140">
        <f t="shared" ref="P123:P135" si="54">N123-K123</f>
        <v>-95.277641142346056</v>
      </c>
      <c r="Q123" s="141">
        <f t="shared" ref="Q123:Q135" si="55">N123/K123</f>
        <v>0.89571601467006901</v>
      </c>
      <c r="R123" s="324"/>
      <c r="S123" s="142">
        <v>0.70833333333333337</v>
      </c>
      <c r="T123" s="143">
        <v>1.1400925925925922</v>
      </c>
      <c r="U123" s="144"/>
      <c r="V123" s="166"/>
      <c r="W123" s="99"/>
      <c r="X123" s="69"/>
      <c r="Y123" s="354"/>
      <c r="Z123" s="355"/>
      <c r="AA123" s="168">
        <f t="shared" ref="AA123:AA135" si="56">M123-J123</f>
        <v>-349.35135085526917</v>
      </c>
      <c r="AB123" s="141">
        <f t="shared" ref="AB123:AB135" si="57">M123/J123</f>
        <v>0.89571601467006889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158</v>
      </c>
      <c r="D124" s="321"/>
      <c r="E124" s="147">
        <v>30</v>
      </c>
      <c r="F124" s="97">
        <v>717</v>
      </c>
      <c r="G124" s="148">
        <f t="shared" ref="G124:G135" si="58">E124*F124</f>
        <v>21510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3192.1199999999967</v>
      </c>
      <c r="N124" s="152">
        <f t="shared" si="52"/>
        <v>798.02999999999918</v>
      </c>
      <c r="O124" s="154">
        <f t="shared" si="53"/>
        <v>0</v>
      </c>
      <c r="P124" s="155">
        <f t="shared" si="54"/>
        <v>-101.97000000000082</v>
      </c>
      <c r="Q124" s="156">
        <f t="shared" si="55"/>
        <v>0.88669999999999904</v>
      </c>
      <c r="R124" s="322">
        <f>Q140</f>
        <v>0.88683486580558557</v>
      </c>
      <c r="S124" s="157">
        <v>0.70833333333333337</v>
      </c>
      <c r="T124" s="158">
        <v>0.7176851851851852</v>
      </c>
      <c r="U124" s="159"/>
      <c r="V124" s="160">
        <v>13.476936957257259</v>
      </c>
      <c r="W124" s="158"/>
      <c r="X124" s="169"/>
      <c r="Y124" s="325"/>
      <c r="Z124" s="326"/>
      <c r="AA124" s="171">
        <f t="shared" si="56"/>
        <v>-407.88000000000329</v>
      </c>
      <c r="AB124" s="156">
        <f t="shared" si="57"/>
        <v>0.88669999999999904</v>
      </c>
      <c r="AC124" s="327">
        <f>AB140</f>
        <v>0.88683486580558557</v>
      </c>
    </row>
    <row r="125" spans="1:29" ht="15.75" customHeight="1">
      <c r="A125" s="357"/>
      <c r="B125" s="100" t="s">
        <v>120</v>
      </c>
      <c r="C125" s="330" t="s">
        <v>162</v>
      </c>
      <c r="D125" s="331"/>
      <c r="E125" s="101">
        <v>18.18</v>
      </c>
      <c r="F125" s="102">
        <v>878</v>
      </c>
      <c r="G125" s="103">
        <f t="shared" si="58"/>
        <v>15962.039999999999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3195.3634037646625</v>
      </c>
      <c r="N125" s="106">
        <f t="shared" si="52"/>
        <v>1065.1211345882209</v>
      </c>
      <c r="O125" s="108">
        <f t="shared" si="53"/>
        <v>0</v>
      </c>
      <c r="P125" s="109">
        <f t="shared" si="54"/>
        <v>-134.87886541177909</v>
      </c>
      <c r="Q125" s="110">
        <f t="shared" si="55"/>
        <v>0.88760094549018409</v>
      </c>
      <c r="R125" s="323"/>
      <c r="S125" s="47">
        <v>0.72777777777777775</v>
      </c>
      <c r="T125" s="48">
        <v>0.73922453703703705</v>
      </c>
      <c r="U125" s="111">
        <v>14.53333333333326</v>
      </c>
      <c r="V125" s="112">
        <v>16.486387726020244</v>
      </c>
      <c r="W125" s="113"/>
      <c r="X125" s="13"/>
      <c r="Y125" s="332"/>
      <c r="Z125" s="333"/>
      <c r="AA125" s="172">
        <f t="shared" si="56"/>
        <v>-404.63659623533749</v>
      </c>
      <c r="AB125" s="110">
        <f t="shared" si="57"/>
        <v>0.88760094549018398</v>
      </c>
      <c r="AC125" s="328"/>
    </row>
    <row r="126" spans="1:29" ht="15.75" customHeight="1">
      <c r="A126" s="357"/>
      <c r="B126" s="100" t="s">
        <v>120</v>
      </c>
      <c r="C126" s="330" t="s">
        <v>161</v>
      </c>
      <c r="D126" s="331"/>
      <c r="E126" s="101">
        <v>16.7</v>
      </c>
      <c r="F126" s="102">
        <v>497</v>
      </c>
      <c r="G126" s="103">
        <f t="shared" si="58"/>
        <v>8299.9</v>
      </c>
      <c r="H126" s="26">
        <v>2</v>
      </c>
      <c r="I126" s="104">
        <v>3</v>
      </c>
      <c r="J126" s="105">
        <v>3600</v>
      </c>
      <c r="K126" s="106">
        <f t="shared" si="37"/>
        <v>1200</v>
      </c>
      <c r="L126" s="107">
        <v>3</v>
      </c>
      <c r="M126" s="105">
        <f t="shared" si="59"/>
        <v>3196.5223507222022</v>
      </c>
      <c r="N126" s="106">
        <f t="shared" si="52"/>
        <v>1065.507450240734</v>
      </c>
      <c r="O126" s="108">
        <f t="shared" si="53"/>
        <v>0</v>
      </c>
      <c r="P126" s="109">
        <f t="shared" si="54"/>
        <v>-134.49254975926601</v>
      </c>
      <c r="Q126" s="110">
        <f t="shared" si="55"/>
        <v>0.88792287520061164</v>
      </c>
      <c r="R126" s="323"/>
      <c r="S126" s="47">
        <v>0.74930555555555545</v>
      </c>
      <c r="T126" s="48">
        <v>0.75577546296296283</v>
      </c>
      <c r="U126" s="111">
        <v>14.516666666666485</v>
      </c>
      <c r="V126" s="112">
        <v>9.3288883130326479</v>
      </c>
      <c r="W126" s="113"/>
      <c r="X126" s="13"/>
      <c r="Y126" s="332"/>
      <c r="Z126" s="333"/>
      <c r="AA126" s="172">
        <f t="shared" si="56"/>
        <v>-403.47764927779781</v>
      </c>
      <c r="AB126" s="110">
        <f t="shared" si="57"/>
        <v>0.88792287520061175</v>
      </c>
      <c r="AC126" s="328"/>
    </row>
    <row r="127" spans="1:29" ht="15.75" customHeight="1">
      <c r="A127" s="357"/>
      <c r="B127" s="100" t="s">
        <v>120</v>
      </c>
      <c r="C127" s="330" t="s">
        <v>159</v>
      </c>
      <c r="D127" s="331"/>
      <c r="E127" s="101">
        <v>24.82</v>
      </c>
      <c r="F127" s="102">
        <v>688</v>
      </c>
      <c r="G127" s="103">
        <f t="shared" si="58"/>
        <v>17076.16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3189.0317796373838</v>
      </c>
      <c r="N127" s="106">
        <f t="shared" si="52"/>
        <v>637.80635592747672</v>
      </c>
      <c r="O127" s="108">
        <f t="shared" si="53"/>
        <v>0</v>
      </c>
      <c r="P127" s="109">
        <f t="shared" si="54"/>
        <v>-82.193644072523284</v>
      </c>
      <c r="Q127" s="110">
        <f t="shared" si="55"/>
        <v>0.88584216101038438</v>
      </c>
      <c r="R127" s="323"/>
      <c r="S127" s="47">
        <v>0.76597222222222205</v>
      </c>
      <c r="T127" s="48">
        <v>0.77495370370370353</v>
      </c>
      <c r="U127" s="111">
        <v>14.683333333333284</v>
      </c>
      <c r="V127" s="112">
        <v>12.944367711724038</v>
      </c>
      <c r="W127" s="113"/>
      <c r="X127" s="13"/>
      <c r="Y127" s="332"/>
      <c r="Z127" s="333"/>
      <c r="AA127" s="172">
        <f t="shared" si="56"/>
        <v>-410.96822036261619</v>
      </c>
      <c r="AB127" s="110">
        <f t="shared" si="57"/>
        <v>0.88584216101038438</v>
      </c>
      <c r="AC127" s="328"/>
    </row>
    <row r="128" spans="1:29" ht="15.75" customHeight="1">
      <c r="A128" s="358"/>
      <c r="B128" s="100" t="s">
        <v>120</v>
      </c>
      <c r="C128" s="330" t="s">
        <v>147</v>
      </c>
      <c r="D128" s="331"/>
      <c r="E128" s="101">
        <v>17.89</v>
      </c>
      <c r="F128" s="102">
        <v>1314</v>
      </c>
      <c r="G128" s="103">
        <f t="shared" si="58"/>
        <v>23507.46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3187.6476699049476</v>
      </c>
      <c r="N128" s="106">
        <f t="shared" si="52"/>
        <v>796.91191747623691</v>
      </c>
      <c r="O128" s="108">
        <f t="shared" si="53"/>
        <v>0</v>
      </c>
      <c r="P128" s="109">
        <f t="shared" si="54"/>
        <v>-103.08808252376309</v>
      </c>
      <c r="Q128" s="110">
        <f t="shared" si="55"/>
        <v>0.88545768608470765</v>
      </c>
      <c r="R128" s="323"/>
      <c r="S128" s="47">
        <v>0.78472222222222199</v>
      </c>
      <c r="T128" s="48">
        <v>0.80188657407407382</v>
      </c>
      <c r="U128" s="111">
        <v>15</v>
      </c>
      <c r="V128" s="112">
        <v>24.732971822557456</v>
      </c>
      <c r="W128" s="113"/>
      <c r="X128" s="116"/>
      <c r="Y128" s="332"/>
      <c r="Z128" s="333"/>
      <c r="AA128" s="172">
        <f t="shared" si="56"/>
        <v>-412.35233009505237</v>
      </c>
      <c r="AB128" s="110">
        <f t="shared" si="57"/>
        <v>0.88545768608470765</v>
      </c>
      <c r="AC128" s="328"/>
    </row>
    <row r="129" spans="1:29" ht="15.75" customHeight="1">
      <c r="A129" s="358"/>
      <c r="B129" s="100" t="s">
        <v>120</v>
      </c>
      <c r="C129" s="330" t="s">
        <v>157</v>
      </c>
      <c r="D129" s="331"/>
      <c r="E129" s="101">
        <v>16.66</v>
      </c>
      <c r="F129" s="102">
        <v>2134</v>
      </c>
      <c r="G129" s="121">
        <f t="shared" si="58"/>
        <v>35552.44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3194.9478973714531</v>
      </c>
      <c r="N129" s="106">
        <f t="shared" si="52"/>
        <v>638.98957947429062</v>
      </c>
      <c r="O129" s="108">
        <f t="shared" si="53"/>
        <v>0</v>
      </c>
      <c r="P129" s="109">
        <f t="shared" si="54"/>
        <v>-81.010420525709378</v>
      </c>
      <c r="Q129" s="110">
        <f t="shared" si="55"/>
        <v>0.88748552704762584</v>
      </c>
      <c r="R129" s="323"/>
      <c r="S129" s="47">
        <v>0.81180555555555534</v>
      </c>
      <c r="T129" s="120">
        <v>0.83962962962962939</v>
      </c>
      <c r="U129" s="111">
        <v>15</v>
      </c>
      <c r="V129" s="112">
        <v>40.075770908608881</v>
      </c>
      <c r="W129" s="113"/>
      <c r="X129" s="50"/>
      <c r="Y129" s="332"/>
      <c r="Z129" s="333"/>
      <c r="AA129" s="172">
        <f t="shared" si="56"/>
        <v>-405.05210262854689</v>
      </c>
      <c r="AB129" s="110">
        <f t="shared" si="57"/>
        <v>0.88748552704762584</v>
      </c>
      <c r="AC129" s="328"/>
    </row>
    <row r="130" spans="1:29" ht="15.75" customHeight="1">
      <c r="A130" s="358"/>
      <c r="B130" s="100" t="s">
        <v>120</v>
      </c>
      <c r="C130" s="330" t="s">
        <v>158</v>
      </c>
      <c r="D130" s="331"/>
      <c r="E130" s="101">
        <v>30</v>
      </c>
      <c r="F130" s="102">
        <v>1801</v>
      </c>
      <c r="G130" s="121">
        <f t="shared" si="58"/>
        <v>54030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3192.1199999999972</v>
      </c>
      <c r="N130" s="106">
        <f t="shared" si="52"/>
        <v>798.02999999999929</v>
      </c>
      <c r="O130" s="123">
        <f t="shared" si="53"/>
        <v>0</v>
      </c>
      <c r="P130" s="124">
        <f t="shared" si="54"/>
        <v>-101.97000000000071</v>
      </c>
      <c r="Q130" s="125">
        <f t="shared" si="55"/>
        <v>0.88669999999999927</v>
      </c>
      <c r="R130" s="323"/>
      <c r="S130" s="47">
        <v>0.84999999999999976</v>
      </c>
      <c r="T130" s="120">
        <v>0.87350694444444421</v>
      </c>
      <c r="U130" s="111">
        <v>14.933333333333323</v>
      </c>
      <c r="V130" s="112">
        <v>33.852110822901423</v>
      </c>
      <c r="W130" s="113"/>
      <c r="X130" s="116"/>
      <c r="Y130" s="332"/>
      <c r="Z130" s="333"/>
      <c r="AA130" s="172">
        <f t="shared" si="56"/>
        <v>-407.88000000000284</v>
      </c>
      <c r="AB130" s="110">
        <f t="shared" si="57"/>
        <v>0.88669999999999927</v>
      </c>
      <c r="AC130" s="328"/>
    </row>
    <row r="131" spans="1:29" ht="15.75" customHeight="1">
      <c r="A131" s="358"/>
      <c r="B131" s="100" t="s">
        <v>120</v>
      </c>
      <c r="C131" s="330" t="s">
        <v>162</v>
      </c>
      <c r="D131" s="331"/>
      <c r="E131" s="101">
        <v>18.18</v>
      </c>
      <c r="F131" s="102">
        <v>2294</v>
      </c>
      <c r="G131" s="121">
        <f t="shared" si="58"/>
        <v>41704.92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3195.363403764663</v>
      </c>
      <c r="N131" s="106">
        <f t="shared" si="52"/>
        <v>1065.1211345882209</v>
      </c>
      <c r="O131" s="123">
        <f t="shared" si="53"/>
        <v>0</v>
      </c>
      <c r="P131" s="124">
        <f t="shared" si="54"/>
        <v>-134.87886541177909</v>
      </c>
      <c r="Q131" s="125">
        <f t="shared" si="55"/>
        <v>0.88760094549018409</v>
      </c>
      <c r="R131" s="323"/>
      <c r="S131" s="47">
        <v>0.88333333333333308</v>
      </c>
      <c r="T131" s="120">
        <v>0.91324074074074046</v>
      </c>
      <c r="U131" s="111">
        <v>15</v>
      </c>
      <c r="V131" s="112">
        <v>43.074912805797759</v>
      </c>
      <c r="W131" s="113"/>
      <c r="X131" s="116"/>
      <c r="Y131" s="332"/>
      <c r="Z131" s="333"/>
      <c r="AA131" s="172">
        <f t="shared" si="56"/>
        <v>-404.63659623533704</v>
      </c>
      <c r="AB131" s="110">
        <f t="shared" si="57"/>
        <v>0.8876009454901842</v>
      </c>
      <c r="AC131" s="328"/>
    </row>
    <row r="132" spans="1:29" ht="15.75" customHeight="1">
      <c r="A132" s="358"/>
      <c r="B132" s="100" t="s">
        <v>120</v>
      </c>
      <c r="C132" s="330" t="s">
        <v>161</v>
      </c>
      <c r="D132" s="331"/>
      <c r="E132" s="101">
        <v>16.7</v>
      </c>
      <c r="F132" s="102">
        <v>1225</v>
      </c>
      <c r="G132" s="121">
        <f t="shared" si="58"/>
        <v>20457.5</v>
      </c>
      <c r="H132" s="62"/>
      <c r="I132" s="104">
        <v>3</v>
      </c>
      <c r="J132" s="105">
        <v>3600</v>
      </c>
      <c r="K132" s="106">
        <f t="shared" si="37"/>
        <v>1200</v>
      </c>
      <c r="L132" s="118">
        <v>3</v>
      </c>
      <c r="M132" s="105">
        <f t="shared" si="59"/>
        <v>3196.5223507222026</v>
      </c>
      <c r="N132" s="106">
        <f t="shared" si="52"/>
        <v>1065.5074502407342</v>
      </c>
      <c r="O132" s="123">
        <f t="shared" si="53"/>
        <v>0</v>
      </c>
      <c r="P132" s="124">
        <f t="shared" si="54"/>
        <v>-134.49254975926578</v>
      </c>
      <c r="Q132" s="125">
        <f t="shared" si="55"/>
        <v>0.88792287520061186</v>
      </c>
      <c r="R132" s="323"/>
      <c r="S132" s="47">
        <v>0.92361111111111083</v>
      </c>
      <c r="T132" s="120">
        <v>0.93957175925925895</v>
      </c>
      <c r="U132" s="111">
        <v>14.933333333333323</v>
      </c>
      <c r="V132" s="112">
        <v>22.993738799728355</v>
      </c>
      <c r="W132" s="126"/>
      <c r="X132" s="127"/>
      <c r="Y132" s="332"/>
      <c r="Z132" s="333"/>
      <c r="AA132" s="172">
        <f t="shared" si="56"/>
        <v>-403.47764927779735</v>
      </c>
      <c r="AB132" s="110">
        <f t="shared" si="57"/>
        <v>0.88792287520061186</v>
      </c>
      <c r="AC132" s="328"/>
    </row>
    <row r="133" spans="1:29" ht="15.75" customHeight="1">
      <c r="A133" s="358"/>
      <c r="B133" s="100" t="s">
        <v>120</v>
      </c>
      <c r="C133" s="330" t="s">
        <v>159</v>
      </c>
      <c r="D133" s="331"/>
      <c r="E133" s="101">
        <v>24.82</v>
      </c>
      <c r="F133" s="102">
        <v>1693</v>
      </c>
      <c r="G133" s="121">
        <f t="shared" si="58"/>
        <v>42020.26</v>
      </c>
      <c r="H133" s="62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3189.0317796373838</v>
      </c>
      <c r="N133" s="106">
        <f t="shared" si="52"/>
        <v>637.80635592747672</v>
      </c>
      <c r="O133" s="123">
        <f t="shared" si="53"/>
        <v>0</v>
      </c>
      <c r="P133" s="124">
        <f t="shared" si="54"/>
        <v>-82.193644072523284</v>
      </c>
      <c r="Q133" s="125">
        <f t="shared" si="55"/>
        <v>0.88584216101038438</v>
      </c>
      <c r="R133" s="323"/>
      <c r="S133" s="47">
        <v>0.94930555555555518</v>
      </c>
      <c r="T133" s="120">
        <v>0.97142361111111075</v>
      </c>
      <c r="U133" s="111">
        <v>15</v>
      </c>
      <c r="V133" s="112">
        <v>31.852928104576741</v>
      </c>
      <c r="W133" s="126"/>
      <c r="X133" s="127"/>
      <c r="Y133" s="332"/>
      <c r="Z133" s="333"/>
      <c r="AA133" s="172">
        <f t="shared" si="56"/>
        <v>-410.96822036261619</v>
      </c>
      <c r="AB133" s="110">
        <f t="shared" si="57"/>
        <v>0.88584216101038438</v>
      </c>
      <c r="AC133" s="328"/>
    </row>
    <row r="134" spans="1:29" ht="15.75" customHeight="1">
      <c r="A134" s="358"/>
      <c r="B134" s="100" t="s">
        <v>120</v>
      </c>
      <c r="C134" s="330" t="s">
        <v>147</v>
      </c>
      <c r="D134" s="331"/>
      <c r="E134" s="101">
        <v>17.89</v>
      </c>
      <c r="F134" s="102">
        <v>3675</v>
      </c>
      <c r="G134" s="121">
        <f t="shared" si="58"/>
        <v>65745.75</v>
      </c>
      <c r="H134" s="62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3187.6476699049481</v>
      </c>
      <c r="N134" s="106">
        <f t="shared" si="52"/>
        <v>796.91191747623702</v>
      </c>
      <c r="O134" s="123">
        <f t="shared" si="53"/>
        <v>0</v>
      </c>
      <c r="P134" s="124">
        <f t="shared" si="54"/>
        <v>-103.08808252376298</v>
      </c>
      <c r="Q134" s="125">
        <f t="shared" si="55"/>
        <v>0.88545768608470776</v>
      </c>
      <c r="R134" s="323"/>
      <c r="S134" s="47">
        <v>0.98124999999999962</v>
      </c>
      <c r="T134" s="120">
        <v>1.029282407407407</v>
      </c>
      <c r="U134" s="111">
        <v>15</v>
      </c>
      <c r="V134" s="112">
        <v>69.1732659420842</v>
      </c>
      <c r="W134" s="126"/>
      <c r="X134" s="127"/>
      <c r="Y134" s="332"/>
      <c r="Z134" s="333"/>
      <c r="AA134" s="172">
        <f t="shared" si="56"/>
        <v>-412.35233009505191</v>
      </c>
      <c r="AB134" s="110">
        <f t="shared" si="57"/>
        <v>0.88545768608470776</v>
      </c>
      <c r="AC134" s="328"/>
    </row>
    <row r="135" spans="1:29" ht="15.75" customHeight="1">
      <c r="A135" s="358"/>
      <c r="B135" s="100" t="s">
        <v>120</v>
      </c>
      <c r="C135" s="330" t="s">
        <v>157</v>
      </c>
      <c r="D135" s="331"/>
      <c r="E135" s="101">
        <v>16.66</v>
      </c>
      <c r="F135" s="102">
        <v>5932</v>
      </c>
      <c r="G135" s="121">
        <f t="shared" si="58"/>
        <v>98827.12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3194.9478973714536</v>
      </c>
      <c r="N135" s="106">
        <f t="shared" si="52"/>
        <v>638.98957947429074</v>
      </c>
      <c r="O135" s="123">
        <f t="shared" si="53"/>
        <v>0</v>
      </c>
      <c r="P135" s="124">
        <f t="shared" si="54"/>
        <v>-81.010420525709264</v>
      </c>
      <c r="Q135" s="125">
        <f t="shared" si="55"/>
        <v>0.88748552704762607</v>
      </c>
      <c r="R135" s="323"/>
      <c r="S135" s="47">
        <v>1.0395833333333331</v>
      </c>
      <c r="T135" s="120">
        <v>1.1169444444444443</v>
      </c>
      <c r="U135" s="111">
        <v>14.833333333333627</v>
      </c>
      <c r="V135" s="112">
        <v>111.40087770846667</v>
      </c>
      <c r="W135" s="126"/>
      <c r="X135" s="127"/>
      <c r="Y135" s="332"/>
      <c r="Z135" s="333"/>
      <c r="AA135" s="172">
        <f t="shared" si="56"/>
        <v>-405.05210262854644</v>
      </c>
      <c r="AB135" s="110">
        <f t="shared" si="57"/>
        <v>0.88748552704762595</v>
      </c>
      <c r="AC135" s="328"/>
    </row>
    <row r="136" spans="1:29" ht="15.75" customHeight="1">
      <c r="A136" s="358"/>
      <c r="B136" s="100"/>
      <c r="C136" s="330"/>
      <c r="D136" s="33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26"/>
      <c r="X136" s="127"/>
      <c r="Y136" s="332"/>
      <c r="Z136" s="333"/>
      <c r="AA136" s="172"/>
      <c r="AB136" s="110"/>
      <c r="AC136" s="328"/>
    </row>
    <row r="137" spans="1:29" ht="15.75" customHeight="1">
      <c r="A137" s="358"/>
      <c r="B137" s="100"/>
      <c r="C137" s="330"/>
      <c r="D137" s="33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13"/>
      <c r="X137" s="116"/>
      <c r="Y137" s="332"/>
      <c r="Z137" s="333"/>
      <c r="AA137" s="172"/>
      <c r="AB137" s="110"/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0">AVERAGE(I124:I139)</f>
        <v>4</v>
      </c>
      <c r="J140" s="137">
        <f t="shared" si="60"/>
        <v>3600</v>
      </c>
      <c r="K140" s="138">
        <f t="shared" ref="K140" si="61">J140/I140</f>
        <v>900</v>
      </c>
      <c r="L140" s="136">
        <f t="shared" ref="L140:M140" si="62">AVERAGE(L124:L139)</f>
        <v>4</v>
      </c>
      <c r="M140" s="137">
        <f t="shared" si="62"/>
        <v>3192.6055169001079</v>
      </c>
      <c r="N140" s="138">
        <f>M140/L140</f>
        <v>798.15137922502697</v>
      </c>
      <c r="O140" s="139">
        <f>L140-I140</f>
        <v>0</v>
      </c>
      <c r="P140" s="140">
        <f>N140-K140</f>
        <v>-101.84862077497303</v>
      </c>
      <c r="Q140" s="141">
        <f>N140/K140</f>
        <v>0.88683486580558557</v>
      </c>
      <c r="R140" s="324"/>
      <c r="S140" s="142">
        <v>0.70833333333333337</v>
      </c>
      <c r="T140" s="143">
        <v>1.1169444444444443</v>
      </c>
      <c r="U140" s="144"/>
      <c r="V140" s="166"/>
      <c r="W140" s="167"/>
      <c r="X140" s="138"/>
      <c r="Y140" s="354"/>
      <c r="Z140" s="355"/>
      <c r="AA140" s="174">
        <f>M140-J140</f>
        <v>-407.39448309989211</v>
      </c>
      <c r="AB140" s="141">
        <f>M140/J140</f>
        <v>0.88683486580558557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394" priority="1" operator="greaterThan">
      <formula>0</formula>
    </cfRule>
  </conditionalFormatting>
  <conditionalFormatting sqref="P5:P140 AA5:AA140">
    <cfRule type="cellIs" dxfId="393" priority="4" operator="lessThan">
      <formula>0</formula>
    </cfRule>
  </conditionalFormatting>
  <conditionalFormatting sqref="Q5:Q140 AB5:AB140">
    <cfRule type="cellIs" dxfId="392" priority="2" operator="greaterThan">
      <formula>1</formula>
    </cfRule>
    <cfRule type="cellIs" dxfId="391" priority="3" operator="lessThan">
      <formula>0.8</formula>
    </cfRule>
  </conditionalFormatting>
  <conditionalFormatting sqref="AC5:AC6 R5:R140 AC73:AC78">
    <cfRule type="cellIs" dxfId="390" priority="5" operator="lessThan">
      <formula>0.8</formula>
    </cfRule>
  </conditionalFormatting>
  <conditionalFormatting sqref="AC12:AC20">
    <cfRule type="cellIs" dxfId="389" priority="12" operator="lessThan">
      <formula>0.8</formula>
    </cfRule>
  </conditionalFormatting>
  <conditionalFormatting sqref="AC22">
    <cfRule type="cellIs" dxfId="388" priority="11" operator="lessThan">
      <formula>0.8</formula>
    </cfRule>
  </conditionalFormatting>
  <conditionalFormatting sqref="AC39">
    <cfRule type="cellIs" dxfId="387" priority="7" operator="lessThan">
      <formula>0.8</formula>
    </cfRule>
  </conditionalFormatting>
  <conditionalFormatting sqref="AC56:AC61">
    <cfRule type="cellIs" dxfId="386" priority="6" operator="lessThan">
      <formula>0.8</formula>
    </cfRule>
  </conditionalFormatting>
  <conditionalFormatting sqref="AC90">
    <cfRule type="cellIs" dxfId="385" priority="10" operator="lessThan">
      <formula>0.8</formula>
    </cfRule>
  </conditionalFormatting>
  <conditionalFormatting sqref="AC107">
    <cfRule type="cellIs" dxfId="384" priority="9" operator="lessThan">
      <formula>0.8</formula>
    </cfRule>
  </conditionalFormatting>
  <conditionalFormatting sqref="AC124:AC129">
    <cfRule type="cellIs" dxfId="383" priority="8" operator="lessThan">
      <formula>0.8</formula>
    </cfRule>
  </conditionalFormatting>
  <dataValidations count="1">
    <dataValidation type="list" allowBlank="1" showInputMessage="1" showErrorMessage="1" sqref="Y5:Z140" xr:uid="{278EE28A-7B05-4FE7-96ED-A1BAB73E0663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45F5-9051-4A1C-AEFE-4AA07EF6988D}">
  <sheetPr codeName="工作表4">
    <tabColor theme="9" tint="0.59999389629810485"/>
    <pageSetUpPr fitToPage="1"/>
  </sheetPr>
  <dimension ref="A1:AG171"/>
  <sheetViews>
    <sheetView zoomScale="85" zoomScaleNormal="85" workbookViewId="0">
      <pane ySplit="4" topLeftCell="A5" activePane="bottomLeft" state="frozen"/>
      <selection pane="bottomLeft" activeCell="AC1" sqref="AC1:AC1048576"/>
      <selection activeCell="P44" sqref="P4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SUM(F5:F157)</f>
        <v>89773</v>
      </c>
      <c r="E1" s="88" t="s">
        <v>4</v>
      </c>
      <c r="F1" s="89">
        <f>SUM(G5:G157)</f>
        <v>3926255.5700000003</v>
      </c>
      <c r="G1" s="90" t="s">
        <v>85</v>
      </c>
      <c r="H1" s="91">
        <f>L21+L38+L55+L72+L89+L106+L123+L140+L157</f>
        <v>151.94920634920635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46190</v>
      </c>
      <c r="B2" s="295"/>
      <c r="C2" s="92" t="s">
        <v>41</v>
      </c>
      <c r="D2" s="93">
        <f>AVERAGE(N21,N38,N55,N72,N89,N106,N123,N140,N157)</f>
        <v>185.85009812711115</v>
      </c>
      <c r="E2" s="93" t="s">
        <v>92</v>
      </c>
      <c r="F2" s="94">
        <f>F1/D1</f>
        <v>43.73537221659074</v>
      </c>
      <c r="G2" s="95" t="s">
        <v>93</v>
      </c>
      <c r="H2" s="96">
        <f>COUNT(H5:H157)</f>
        <v>2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SUM(Y21,Y38,Y55,Y72,Y89,Y106,Y123,Y140,Y157)</f>
        <v>0</v>
      </c>
      <c r="Z2" s="193">
        <f>SUM(Z21,Z38,Z55,Z72,Z89,Z106,Z123,Z140,Z157)</f>
        <v>0</v>
      </c>
      <c r="AA2" s="363"/>
      <c r="AB2" s="364"/>
      <c r="AC2" s="201">
        <f>SUM(AC21,AC38,AC55,AC72,AC89,AC106,AC123,AC140,AC157)</f>
        <v>46</v>
      </c>
      <c r="AD2" s="202">
        <f>SUM(AD21,AD38,AD55,AD72,AD89,AD106,AD123,AD140,AD157)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187</v>
      </c>
      <c r="C5" s="367" t="s">
        <v>188</v>
      </c>
      <c r="D5" s="367"/>
      <c r="E5" s="147">
        <v>56.77</v>
      </c>
      <c r="F5" s="151">
        <v>3207</v>
      </c>
      <c r="G5" s="148">
        <f t="shared" ref="G5:G10" si="0">E5*F5</f>
        <v>182061.39</v>
      </c>
      <c r="H5" s="149"/>
      <c r="I5" s="150">
        <v>24</v>
      </c>
      <c r="J5" s="151">
        <v>2000</v>
      </c>
      <c r="K5" s="152">
        <f>J5/I5</f>
        <v>83.333333333333329</v>
      </c>
      <c r="L5" s="107">
        <v>24</v>
      </c>
      <c r="M5" s="151">
        <f t="shared" ref="M5:M10" si="1">F5/V5*60</f>
        <v>1794.0740741931822</v>
      </c>
      <c r="N5" s="152">
        <f t="shared" ref="N5:N10" si="2">M5/L5</f>
        <v>74.753086424715931</v>
      </c>
      <c r="O5" s="154">
        <f t="shared" ref="O5:O10" si="3">L5-I5</f>
        <v>0</v>
      </c>
      <c r="P5" s="155">
        <f t="shared" ref="P5:P10" si="4">N5-K5</f>
        <v>-8.5802469086173971</v>
      </c>
      <c r="Q5" s="156">
        <f t="shared" ref="Q5:Q10" si="5">N5/K5</f>
        <v>0.89703703709659122</v>
      </c>
      <c r="R5" s="322">
        <f>Q21</f>
        <v>0.90639845861406654</v>
      </c>
      <c r="S5" s="157">
        <v>0.25</v>
      </c>
      <c r="T5" s="158">
        <v>0.32447916666666665</v>
      </c>
      <c r="U5" s="159"/>
      <c r="V5" s="160">
        <v>107.25309660724778</v>
      </c>
      <c r="W5" s="181"/>
      <c r="X5" s="152"/>
      <c r="Y5" s="12"/>
      <c r="Z5" s="198"/>
      <c r="AA5" s="325"/>
      <c r="AB5" s="326"/>
      <c r="AC5" s="12">
        <v>2</v>
      </c>
      <c r="AD5" s="198"/>
      <c r="AE5" s="178">
        <f t="shared" ref="AE5:AE10" si="6">M5-J5</f>
        <v>-205.92592580681776</v>
      </c>
      <c r="AF5" s="132">
        <f t="shared" ref="AF5:AF10" si="7">M5/J5</f>
        <v>0.89703703709659111</v>
      </c>
      <c r="AG5" s="368">
        <f>AF21</f>
        <v>0.93229555743161141</v>
      </c>
    </row>
    <row r="6" spans="1:33" ht="15.75" customHeight="1">
      <c r="A6" s="318"/>
      <c r="B6" s="100" t="s">
        <v>189</v>
      </c>
      <c r="C6" s="371" t="s">
        <v>190</v>
      </c>
      <c r="D6" s="371"/>
      <c r="E6" s="101">
        <v>77.349999999999994</v>
      </c>
      <c r="F6" s="102">
        <v>1049</v>
      </c>
      <c r="G6" s="103">
        <f t="shared" si="0"/>
        <v>81140.149999999994</v>
      </c>
      <c r="H6" s="26"/>
      <c r="I6" s="104">
        <v>25</v>
      </c>
      <c r="J6" s="105">
        <v>2000</v>
      </c>
      <c r="K6" s="106">
        <f t="shared" ref="K6:K45" si="8">J6/I6</f>
        <v>80</v>
      </c>
      <c r="L6" s="107">
        <v>25</v>
      </c>
      <c r="M6" s="105">
        <f t="shared" si="1"/>
        <v>1786.7662025924187</v>
      </c>
      <c r="N6" s="106">
        <f t="shared" si="2"/>
        <v>71.470648103696746</v>
      </c>
      <c r="O6" s="108">
        <f t="shared" si="3"/>
        <v>0</v>
      </c>
      <c r="P6" s="109">
        <f t="shared" si="4"/>
        <v>-8.529351896303254</v>
      </c>
      <c r="Q6" s="110">
        <f t="shared" si="5"/>
        <v>0.89338310129620935</v>
      </c>
      <c r="R6" s="323"/>
      <c r="S6" s="47">
        <v>0.32777777777777778</v>
      </c>
      <c r="T6" s="48">
        <v>0.35223379629629631</v>
      </c>
      <c r="U6" s="111">
        <v>4.7500000000000231</v>
      </c>
      <c r="V6" s="112">
        <v>35.225649505055763</v>
      </c>
      <c r="W6" s="113"/>
      <c r="X6" s="116"/>
      <c r="Y6" s="12"/>
      <c r="Z6" s="198"/>
      <c r="AA6" s="332"/>
      <c r="AB6" s="333"/>
      <c r="AC6" s="12">
        <v>1</v>
      </c>
      <c r="AD6" s="198"/>
      <c r="AE6" s="117">
        <f t="shared" si="6"/>
        <v>-213.23379740758128</v>
      </c>
      <c r="AF6" s="110">
        <f t="shared" si="7"/>
        <v>0.89338310129620935</v>
      </c>
      <c r="AG6" s="369"/>
    </row>
    <row r="7" spans="1:33" ht="15.75" customHeight="1">
      <c r="A7" s="318"/>
      <c r="B7" s="100" t="s">
        <v>189</v>
      </c>
      <c r="C7" s="371" t="s">
        <v>191</v>
      </c>
      <c r="D7" s="371"/>
      <c r="E7" s="101">
        <v>59.34</v>
      </c>
      <c r="F7" s="102">
        <v>1537</v>
      </c>
      <c r="G7" s="103">
        <f t="shared" si="0"/>
        <v>91205.58</v>
      </c>
      <c r="H7" s="26"/>
      <c r="I7" s="104">
        <v>23</v>
      </c>
      <c r="J7" s="105">
        <v>2000</v>
      </c>
      <c r="K7" s="106">
        <f t="shared" si="8"/>
        <v>86.956521739130437</v>
      </c>
      <c r="L7" s="107">
        <v>23</v>
      </c>
      <c r="M7" s="105">
        <f t="shared" si="1"/>
        <v>1787.2082313195094</v>
      </c>
      <c r="N7" s="106">
        <f t="shared" si="2"/>
        <v>77.704705709543887</v>
      </c>
      <c r="O7" s="108">
        <f t="shared" si="3"/>
        <v>0</v>
      </c>
      <c r="P7" s="109">
        <f t="shared" si="4"/>
        <v>-9.2518160295865499</v>
      </c>
      <c r="Q7" s="110">
        <f t="shared" si="5"/>
        <v>0.89360411565975473</v>
      </c>
      <c r="R7" s="323"/>
      <c r="S7" s="47">
        <v>0.35625000000000001</v>
      </c>
      <c r="T7" s="48">
        <v>0.39208333333333334</v>
      </c>
      <c r="U7" s="111">
        <v>5.7833333333333314</v>
      </c>
      <c r="V7" s="112">
        <v>51.600030921921878</v>
      </c>
      <c r="W7" s="113"/>
      <c r="X7" s="116"/>
      <c r="Y7" s="12"/>
      <c r="Z7" s="198"/>
      <c r="AA7" s="332"/>
      <c r="AB7" s="333"/>
      <c r="AC7" s="12">
        <v>1</v>
      </c>
      <c r="AD7" s="198"/>
      <c r="AE7" s="117">
        <f t="shared" si="6"/>
        <v>-212.79176868049058</v>
      </c>
      <c r="AF7" s="110">
        <f t="shared" si="7"/>
        <v>0.89360411565975473</v>
      </c>
      <c r="AG7" s="369"/>
    </row>
    <row r="8" spans="1:33" ht="15.75" customHeight="1">
      <c r="A8" s="318"/>
      <c r="B8" s="100" t="s">
        <v>189</v>
      </c>
      <c r="C8" s="371" t="s">
        <v>192</v>
      </c>
      <c r="D8" s="371"/>
      <c r="E8" s="101">
        <v>77.34</v>
      </c>
      <c r="F8" s="102">
        <v>1979</v>
      </c>
      <c r="G8" s="103">
        <f t="shared" si="0"/>
        <v>153055.86000000002</v>
      </c>
      <c r="H8" s="26"/>
      <c r="I8" s="104">
        <v>23</v>
      </c>
      <c r="J8" s="105">
        <v>2000</v>
      </c>
      <c r="K8" s="106">
        <f t="shared" si="8"/>
        <v>86.956521739130437</v>
      </c>
      <c r="L8" s="107">
        <v>23</v>
      </c>
      <c r="M8" s="105">
        <f t="shared" si="1"/>
        <v>1792.619229708464</v>
      </c>
      <c r="N8" s="106">
        <f t="shared" si="2"/>
        <v>77.939966509063652</v>
      </c>
      <c r="O8" s="108">
        <f t="shared" si="3"/>
        <v>0</v>
      </c>
      <c r="P8" s="109">
        <f t="shared" si="4"/>
        <v>-9.0165552300667855</v>
      </c>
      <c r="Q8" s="110">
        <f t="shared" si="5"/>
        <v>0.896309614854232</v>
      </c>
      <c r="R8" s="323"/>
      <c r="S8" s="47">
        <v>0.39513888888888887</v>
      </c>
      <c r="T8" s="48">
        <v>0.44113425925925925</v>
      </c>
      <c r="U8" s="111">
        <v>5</v>
      </c>
      <c r="V8" s="112">
        <v>66.238271927558671</v>
      </c>
      <c r="W8" s="113"/>
      <c r="X8" s="116"/>
      <c r="Y8" s="12"/>
      <c r="Z8" s="198"/>
      <c r="AA8" s="332"/>
      <c r="AB8" s="333"/>
      <c r="AC8" s="12">
        <v>1</v>
      </c>
      <c r="AD8" s="198"/>
      <c r="AE8" s="117">
        <f t="shared" si="6"/>
        <v>-207.38077029153601</v>
      </c>
      <c r="AF8" s="110">
        <f t="shared" si="7"/>
        <v>0.896309614854232</v>
      </c>
      <c r="AG8" s="369"/>
    </row>
    <row r="9" spans="1:33" ht="15.75" customHeight="1">
      <c r="A9" s="318"/>
      <c r="B9" s="100" t="s">
        <v>201</v>
      </c>
      <c r="C9" s="371" t="s">
        <v>202</v>
      </c>
      <c r="D9" s="371"/>
      <c r="E9" s="101">
        <v>29.97</v>
      </c>
      <c r="F9" s="102">
        <v>2342</v>
      </c>
      <c r="G9" s="103">
        <f t="shared" si="0"/>
        <v>70189.739999999991</v>
      </c>
      <c r="H9" s="13"/>
      <c r="I9" s="104">
        <v>21</v>
      </c>
      <c r="J9" s="105">
        <v>2790</v>
      </c>
      <c r="K9" s="106">
        <f t="shared" si="8"/>
        <v>132.85714285714286</v>
      </c>
      <c r="L9" s="107">
        <v>25</v>
      </c>
      <c r="M9" s="105">
        <f t="shared" si="1"/>
        <v>2964.9807692307691</v>
      </c>
      <c r="N9" s="106">
        <f t="shared" si="2"/>
        <v>118.59923076923076</v>
      </c>
      <c r="O9" s="108">
        <f t="shared" si="3"/>
        <v>4</v>
      </c>
      <c r="P9" s="109">
        <f t="shared" si="4"/>
        <v>-14.257912087912104</v>
      </c>
      <c r="Q9" s="110">
        <f t="shared" si="5"/>
        <v>0.89268238213399498</v>
      </c>
      <c r="R9" s="323"/>
      <c r="S9" s="47">
        <v>0.44444444444444442</v>
      </c>
      <c r="T9" s="48">
        <v>0.47734953703703703</v>
      </c>
      <c r="U9" s="111">
        <v>4.7666666666666391</v>
      </c>
      <c r="V9" s="112">
        <v>47.393224758235561</v>
      </c>
      <c r="W9" s="113">
        <v>0.47734953703703703</v>
      </c>
      <c r="X9" s="116">
        <v>0.51597222222222217</v>
      </c>
      <c r="Y9" s="12"/>
      <c r="Z9" s="198"/>
      <c r="AA9" s="332"/>
      <c r="AB9" s="333"/>
      <c r="AC9" s="12">
        <v>0</v>
      </c>
      <c r="AD9" s="198"/>
      <c r="AE9" s="117">
        <f t="shared" si="6"/>
        <v>174.98076923076906</v>
      </c>
      <c r="AF9" s="110">
        <f t="shared" si="7"/>
        <v>1.0627171215880893</v>
      </c>
      <c r="AG9" s="369"/>
    </row>
    <row r="10" spans="1:33" ht="15.75" customHeight="1">
      <c r="A10" s="318"/>
      <c r="B10" s="100" t="s">
        <v>189</v>
      </c>
      <c r="C10" s="371" t="s">
        <v>193</v>
      </c>
      <c r="D10" s="371"/>
      <c r="E10" s="101">
        <v>59.52</v>
      </c>
      <c r="F10" s="102">
        <v>4203</v>
      </c>
      <c r="G10" s="121">
        <f t="shared" si="0"/>
        <v>250162.56000000003</v>
      </c>
      <c r="H10" s="122"/>
      <c r="I10" s="104">
        <v>24</v>
      </c>
      <c r="J10" s="105">
        <v>2000</v>
      </c>
      <c r="K10" s="106">
        <f t="shared" si="8"/>
        <v>83.333333333333329</v>
      </c>
      <c r="L10" s="107">
        <v>24</v>
      </c>
      <c r="M10" s="105">
        <f t="shared" si="1"/>
        <v>1798.4116725059675</v>
      </c>
      <c r="N10" s="106">
        <f t="shared" si="2"/>
        <v>74.933819687748652</v>
      </c>
      <c r="O10" s="108">
        <f t="shared" si="3"/>
        <v>0</v>
      </c>
      <c r="P10" s="109">
        <f t="shared" si="4"/>
        <v>-8.3995136455846762</v>
      </c>
      <c r="Q10" s="110">
        <f t="shared" si="5"/>
        <v>0.89920583625298389</v>
      </c>
      <c r="R10" s="323"/>
      <c r="S10" s="47">
        <v>0.51597222222222217</v>
      </c>
      <c r="T10" s="120">
        <v>0.61334490740740732</v>
      </c>
      <c r="U10" s="111">
        <v>55.616666666666596</v>
      </c>
      <c r="V10" s="112">
        <v>140.22373400668818</v>
      </c>
      <c r="W10" s="113"/>
      <c r="X10" s="116"/>
      <c r="Y10" s="12"/>
      <c r="Z10" s="198"/>
      <c r="AA10" s="332"/>
      <c r="AB10" s="333"/>
      <c r="AC10" s="12">
        <v>3</v>
      </c>
      <c r="AD10" s="198"/>
      <c r="AE10" s="117">
        <f t="shared" si="6"/>
        <v>-201.58832749403246</v>
      </c>
      <c r="AF10" s="110">
        <f t="shared" si="7"/>
        <v>0.89920583625298378</v>
      </c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07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07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07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07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07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9">AVERAGE(I5:I20)</f>
        <v>23.333333333333332</v>
      </c>
      <c r="J21" s="137">
        <f t="shared" si="9"/>
        <v>2131.6666666666665</v>
      </c>
      <c r="K21" s="138">
        <f t="shared" ref="K21" si="10">J21/I21</f>
        <v>91.357142857142861</v>
      </c>
      <c r="L21" s="136">
        <f t="shared" ref="L21:M21" si="11">AVERAGE(L5:L20)</f>
        <v>24</v>
      </c>
      <c r="M21" s="137">
        <f t="shared" si="11"/>
        <v>1987.3433632583849</v>
      </c>
      <c r="N21" s="138">
        <f t="shared" ref="N21:N26" si="12">M21/L21</f>
        <v>82.805973469099371</v>
      </c>
      <c r="O21" s="139">
        <f t="shared" ref="O21:O26" si="13">L21-I21</f>
        <v>0.66666666666666785</v>
      </c>
      <c r="P21" s="140">
        <f t="shared" ref="P21:P26" si="14">N21-K21</f>
        <v>-8.5511693880434905</v>
      </c>
      <c r="Q21" s="141">
        <f t="shared" ref="Q21:Q26" si="15">N21/K21</f>
        <v>0.90639845861406654</v>
      </c>
      <c r="R21" s="324"/>
      <c r="S21" s="142">
        <v>0.25</v>
      </c>
      <c r="T21" s="143">
        <v>0.61334490740740732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8</v>
      </c>
      <c r="AD21" s="180">
        <f>SUM(AD5:AD20)</f>
        <v>0</v>
      </c>
      <c r="AE21" s="168">
        <f t="shared" ref="AE21:AE26" si="16">M21-J21</f>
        <v>-144.32330340828162</v>
      </c>
      <c r="AF21" s="141">
        <f t="shared" ref="AF21:AF26" si="17">M21/J21</f>
        <v>0.93229555743161141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2922</v>
      </c>
      <c r="G22" s="148">
        <f t="shared" ref="G22:G26" si="18">E22*F22</f>
        <v>106506.90000000001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>F22/V22*60</f>
        <v>1897.215871042494</v>
      </c>
      <c r="N22" s="152">
        <f t="shared" si="12"/>
        <v>94.860793552124704</v>
      </c>
      <c r="O22" s="154">
        <f t="shared" si="13"/>
        <v>0</v>
      </c>
      <c r="P22" s="155">
        <f t="shared" si="14"/>
        <v>-10.139206447875296</v>
      </c>
      <c r="Q22" s="156">
        <f t="shared" si="15"/>
        <v>0.90343612906785431</v>
      </c>
      <c r="R22" s="322">
        <f>Q38</f>
        <v>0.90027799946385234</v>
      </c>
      <c r="S22" s="157">
        <v>0.25</v>
      </c>
      <c r="T22" s="158">
        <v>0.31416666666666665</v>
      </c>
      <c r="U22" s="159"/>
      <c r="V22" s="160">
        <v>92.40909412362447</v>
      </c>
      <c r="W22" s="97"/>
      <c r="X22" s="98"/>
      <c r="Y22" s="12"/>
      <c r="Z22" s="198"/>
      <c r="AA22" s="325"/>
      <c r="AB22" s="326"/>
      <c r="AC22" s="12">
        <v>1</v>
      </c>
      <c r="AD22" s="198"/>
      <c r="AE22" s="115">
        <f t="shared" si="16"/>
        <v>-202.78412895750603</v>
      </c>
      <c r="AF22" s="156">
        <f t="shared" si="17"/>
        <v>0.90343612906785431</v>
      </c>
      <c r="AG22" s="376">
        <f>AF38</f>
        <v>0.90027799946385223</v>
      </c>
    </row>
    <row r="23" spans="1:33" ht="15.75" customHeight="1">
      <c r="A23" s="357"/>
      <c r="B23" s="163" t="s">
        <v>185</v>
      </c>
      <c r="C23" s="330" t="s">
        <v>197</v>
      </c>
      <c r="D23" s="331"/>
      <c r="E23" s="101">
        <v>31.72</v>
      </c>
      <c r="F23" s="111">
        <v>1898</v>
      </c>
      <c r="G23" s="103">
        <f t="shared" si="18"/>
        <v>60204.56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>F23/V23*60</f>
        <v>1799.8072198559132</v>
      </c>
      <c r="N23" s="106">
        <f t="shared" si="12"/>
        <v>81.809419084359689</v>
      </c>
      <c r="O23" s="108">
        <f t="shared" si="13"/>
        <v>0</v>
      </c>
      <c r="P23" s="109">
        <f t="shared" si="14"/>
        <v>-9.0996718247312174</v>
      </c>
      <c r="Q23" s="110">
        <f t="shared" si="15"/>
        <v>0.89990360992795659</v>
      </c>
      <c r="R23" s="323"/>
      <c r="S23" s="47">
        <v>0.31736111111111109</v>
      </c>
      <c r="T23" s="48">
        <v>0.36129629629629628</v>
      </c>
      <c r="U23" s="111">
        <v>4.5999999999999996</v>
      </c>
      <c r="V23" s="112">
        <v>63.273443257504468</v>
      </c>
      <c r="W23" s="113"/>
      <c r="X23" s="116"/>
      <c r="Y23" s="12"/>
      <c r="Z23" s="198"/>
      <c r="AA23" s="332"/>
      <c r="AB23" s="333"/>
      <c r="AC23" s="12">
        <v>1</v>
      </c>
      <c r="AD23" s="198"/>
      <c r="AE23" s="117">
        <f t="shared" si="16"/>
        <v>-200.19278014408678</v>
      </c>
      <c r="AF23" s="110">
        <f t="shared" si="17"/>
        <v>0.89990360992795659</v>
      </c>
      <c r="AG23" s="369"/>
    </row>
    <row r="24" spans="1:33" ht="15.75" customHeight="1">
      <c r="A24" s="357"/>
      <c r="B24" s="163" t="s">
        <v>185</v>
      </c>
      <c r="C24" s="330" t="s">
        <v>198</v>
      </c>
      <c r="D24" s="331"/>
      <c r="E24" s="101">
        <v>34.79</v>
      </c>
      <c r="F24" s="111">
        <v>2051</v>
      </c>
      <c r="G24" s="103">
        <f t="shared" si="18"/>
        <v>71354.289999999994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>F24/V24*60</f>
        <v>1804.2477300916676</v>
      </c>
      <c r="N24" s="106">
        <f t="shared" si="12"/>
        <v>164.02252091742432</v>
      </c>
      <c r="O24" s="108">
        <f t="shared" si="13"/>
        <v>0</v>
      </c>
      <c r="P24" s="109">
        <f t="shared" si="14"/>
        <v>-17.795660900757497</v>
      </c>
      <c r="Q24" s="110">
        <f t="shared" si="15"/>
        <v>0.90212386504583375</v>
      </c>
      <c r="R24" s="323"/>
      <c r="S24" s="47">
        <v>0.36527777777777776</v>
      </c>
      <c r="T24" s="48">
        <v>0.41263888888888889</v>
      </c>
      <c r="U24" s="111">
        <v>5.7333333333333236</v>
      </c>
      <c r="V24" s="112">
        <v>68.205711415110244</v>
      </c>
      <c r="W24" s="113"/>
      <c r="X24" s="116"/>
      <c r="Y24" s="12"/>
      <c r="Z24" s="198"/>
      <c r="AA24" s="332"/>
      <c r="AB24" s="333"/>
      <c r="AC24" s="12">
        <v>0</v>
      </c>
      <c r="AD24" s="198"/>
      <c r="AE24" s="117">
        <f t="shared" si="16"/>
        <v>-195.75226990833244</v>
      </c>
      <c r="AF24" s="110">
        <f t="shared" si="17"/>
        <v>0.90212386504583375</v>
      </c>
      <c r="AG24" s="369"/>
    </row>
    <row r="25" spans="1:33" ht="15.75" customHeight="1">
      <c r="A25" s="357"/>
      <c r="B25" s="163" t="s">
        <v>185</v>
      </c>
      <c r="C25" s="330" t="s">
        <v>199</v>
      </c>
      <c r="D25" s="331"/>
      <c r="E25" s="101">
        <v>33.200000000000003</v>
      </c>
      <c r="F25" s="111">
        <v>3075</v>
      </c>
      <c r="G25" s="103">
        <f t="shared" si="18"/>
        <v>102090.00000000001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>F25/V25*60</f>
        <v>1804.255637915868</v>
      </c>
      <c r="N25" s="106">
        <f t="shared" si="12"/>
        <v>164.02323981053345</v>
      </c>
      <c r="O25" s="108">
        <f t="shared" si="13"/>
        <v>0</v>
      </c>
      <c r="P25" s="109">
        <f t="shared" si="14"/>
        <v>-17.794942007648359</v>
      </c>
      <c r="Q25" s="110">
        <f t="shared" si="15"/>
        <v>0.90212781895793404</v>
      </c>
      <c r="R25" s="323"/>
      <c r="S25" s="47">
        <v>0.41597222222222219</v>
      </c>
      <c r="T25" s="48">
        <v>0.48697916666666663</v>
      </c>
      <c r="U25" s="111">
        <v>4.799999999999951</v>
      </c>
      <c r="V25" s="112">
        <v>102.25823665050019</v>
      </c>
      <c r="W25" s="113">
        <v>0.48697916666666663</v>
      </c>
      <c r="X25" s="116">
        <v>0.5263888888888888</v>
      </c>
      <c r="Y25" s="12"/>
      <c r="Z25" s="198"/>
      <c r="AA25" s="332"/>
      <c r="AB25" s="333"/>
      <c r="AC25" s="12">
        <v>2</v>
      </c>
      <c r="AD25" s="198"/>
      <c r="AE25" s="117">
        <f t="shared" si="16"/>
        <v>-195.74436208413204</v>
      </c>
      <c r="AF25" s="110">
        <f t="shared" si="17"/>
        <v>0.90212781895793404</v>
      </c>
      <c r="AG25" s="369"/>
    </row>
    <row r="26" spans="1:33" ht="15.75" customHeight="1">
      <c r="A26" s="358"/>
      <c r="B26" s="163" t="s">
        <v>185</v>
      </c>
      <c r="C26" s="330" t="s">
        <v>200</v>
      </c>
      <c r="D26" s="331"/>
      <c r="E26" s="101">
        <v>51.44</v>
      </c>
      <c r="F26" s="111">
        <v>2901</v>
      </c>
      <c r="G26" s="103">
        <f t="shared" si="18"/>
        <v>149227.44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>F26/V26*60</f>
        <v>1787.2813356789641</v>
      </c>
      <c r="N26" s="106">
        <f t="shared" si="12"/>
        <v>94.067438719945471</v>
      </c>
      <c r="O26" s="108">
        <f t="shared" si="13"/>
        <v>0</v>
      </c>
      <c r="P26" s="109">
        <f t="shared" si="14"/>
        <v>-11.195719174791364</v>
      </c>
      <c r="Q26" s="110">
        <f t="shared" si="15"/>
        <v>0.89364066783948204</v>
      </c>
      <c r="R26" s="323"/>
      <c r="S26" s="47">
        <v>0.5263888888888888</v>
      </c>
      <c r="T26" s="48">
        <v>0.59401620370370356</v>
      </c>
      <c r="U26" s="111">
        <v>56.749999999999915</v>
      </c>
      <c r="V26" s="112">
        <v>97.388137236870406</v>
      </c>
      <c r="W26" s="113"/>
      <c r="X26" s="116"/>
      <c r="Y26" s="12"/>
      <c r="Z26" s="198"/>
      <c r="AA26" s="332"/>
      <c r="AB26" s="333"/>
      <c r="AC26" s="12">
        <v>2</v>
      </c>
      <c r="AD26" s="198"/>
      <c r="AE26" s="117">
        <f t="shared" si="16"/>
        <v>-212.71866432103593</v>
      </c>
      <c r="AF26" s="110">
        <f t="shared" si="17"/>
        <v>0.89364066783948204</v>
      </c>
      <c r="AG26" s="369"/>
    </row>
    <row r="27" spans="1:33" ht="15.75" customHeight="1">
      <c r="A27" s="358"/>
      <c r="B27" s="163"/>
      <c r="C27" s="330"/>
      <c r="D27" s="33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12"/>
      <c r="Z27" s="198"/>
      <c r="AA27" s="332"/>
      <c r="AB27" s="333"/>
      <c r="AC27" s="12"/>
      <c r="AD27" s="198"/>
      <c r="AE27" s="117"/>
      <c r="AF27" s="110"/>
      <c r="AG27" s="369"/>
    </row>
    <row r="28" spans="1:33" ht="15.75" customHeight="1">
      <c r="A28" s="358"/>
      <c r="B28" s="163"/>
      <c r="C28" s="330"/>
      <c r="D28" s="33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12"/>
      <c r="Z28" s="198"/>
      <c r="AA28" s="332"/>
      <c r="AB28" s="333"/>
      <c r="AC28" s="12"/>
      <c r="AD28" s="198"/>
      <c r="AE28" s="117"/>
      <c r="AF28" s="110"/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19">AVERAGE(I22:I37)</f>
        <v>16.600000000000001</v>
      </c>
      <c r="J38" s="137">
        <f t="shared" si="19"/>
        <v>2020</v>
      </c>
      <c r="K38" s="138">
        <f t="shared" ref="K38" si="20">J38/I38</f>
        <v>121.68674698795179</v>
      </c>
      <c r="L38" s="136">
        <f t="shared" ref="L38:M38" si="21">AVERAGE(L22:L37)</f>
        <v>16.600000000000001</v>
      </c>
      <c r="M38" s="137">
        <f t="shared" si="21"/>
        <v>1818.5615589169815</v>
      </c>
      <c r="N38" s="138">
        <f t="shared" ref="N38:N45" si="22">M38/L38</f>
        <v>109.5519011395772</v>
      </c>
      <c r="O38" s="139">
        <f t="shared" ref="O38:O45" si="23">L38-I38</f>
        <v>0</v>
      </c>
      <c r="P38" s="140">
        <f t="shared" ref="P38:P45" si="24">N38-K38</f>
        <v>-12.134845848374596</v>
      </c>
      <c r="Q38" s="141">
        <f t="shared" ref="Q38:Q45" si="25">N38/K38</f>
        <v>0.90027799946385234</v>
      </c>
      <c r="R38" s="324"/>
      <c r="S38" s="142">
        <v>0.25</v>
      </c>
      <c r="T38" s="143">
        <v>0.59401620370370356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6</v>
      </c>
      <c r="AD38" s="180">
        <f>SUM(AD22:AD37)</f>
        <v>0</v>
      </c>
      <c r="AE38" s="168">
        <f t="shared" ref="AE38:AE45" si="26">M38-J38</f>
        <v>-201.43844108301846</v>
      </c>
      <c r="AF38" s="141">
        <f t="shared" ref="AF38:AF45" si="27">M38/J38</f>
        <v>0.90027799946385223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1734</v>
      </c>
      <c r="G39" s="148">
        <f t="shared" ref="G39:G45" si="28">E39*F39</f>
        <v>34159.799999999996</v>
      </c>
      <c r="H39" s="149">
        <v>2</v>
      </c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5" si="29">F39/V39*60</f>
        <v>1080.5277035037925</v>
      </c>
      <c r="N39" s="152">
        <f t="shared" si="22"/>
        <v>83.11751565413789</v>
      </c>
      <c r="O39" s="154">
        <f t="shared" si="23"/>
        <v>0</v>
      </c>
      <c r="P39" s="155">
        <f t="shared" si="24"/>
        <v>-9.1901766535544169</v>
      </c>
      <c r="Q39" s="156">
        <f t="shared" si="25"/>
        <v>0.90043975291982714</v>
      </c>
      <c r="R39" s="322">
        <f>Q55</f>
        <v>0.89577282826641003</v>
      </c>
      <c r="S39" s="157">
        <v>0.16666666666666666</v>
      </c>
      <c r="T39" s="158">
        <v>0.23353009259259258</v>
      </c>
      <c r="U39" s="159"/>
      <c r="V39" s="160">
        <v>96.286286471538702</v>
      </c>
      <c r="W39" s="158"/>
      <c r="X39" s="169"/>
      <c r="Y39" s="12"/>
      <c r="Z39" s="198"/>
      <c r="AA39" s="325"/>
      <c r="AB39" s="326"/>
      <c r="AC39" s="12">
        <v>2</v>
      </c>
      <c r="AD39" s="198"/>
      <c r="AE39" s="115">
        <f t="shared" si="26"/>
        <v>-119.47229649620749</v>
      </c>
      <c r="AF39" s="156">
        <f t="shared" si="27"/>
        <v>0.90043975291982714</v>
      </c>
      <c r="AG39" s="327">
        <f>AF55</f>
        <v>0.89577282826640992</v>
      </c>
    </row>
    <row r="40" spans="1:33" ht="15.75" customHeight="1">
      <c r="A40" s="318"/>
      <c r="B40" s="163" t="s">
        <v>189</v>
      </c>
      <c r="C40" s="330" t="s">
        <v>205</v>
      </c>
      <c r="D40" s="331"/>
      <c r="E40" s="101">
        <v>53.76</v>
      </c>
      <c r="F40" s="102">
        <v>2644</v>
      </c>
      <c r="G40" s="103">
        <f t="shared" si="28"/>
        <v>142141.44</v>
      </c>
      <c r="H40" s="26"/>
      <c r="I40" s="104">
        <v>20</v>
      </c>
      <c r="J40" s="105">
        <v>2000</v>
      </c>
      <c r="K40" s="106">
        <f t="shared" si="8"/>
        <v>100</v>
      </c>
      <c r="L40" s="107">
        <v>20</v>
      </c>
      <c r="M40" s="105">
        <f t="shared" si="29"/>
        <v>1787.8669812825851</v>
      </c>
      <c r="N40" s="106">
        <f t="shared" si="22"/>
        <v>89.393349064129254</v>
      </c>
      <c r="O40" s="108">
        <f t="shared" si="23"/>
        <v>0</v>
      </c>
      <c r="P40" s="109">
        <f t="shared" si="24"/>
        <v>-10.606650935870746</v>
      </c>
      <c r="Q40" s="110">
        <f t="shared" si="25"/>
        <v>0.89393349064129257</v>
      </c>
      <c r="R40" s="323"/>
      <c r="S40" s="47">
        <v>0.23750000000000002</v>
      </c>
      <c r="T40" s="48">
        <v>0.29910879629629633</v>
      </c>
      <c r="U40" s="111">
        <v>5.7166666666667076</v>
      </c>
      <c r="V40" s="112">
        <v>88.731433412453526</v>
      </c>
      <c r="W40" s="113"/>
      <c r="X40" s="116"/>
      <c r="Y40" s="12"/>
      <c r="Z40" s="198"/>
      <c r="AA40" s="332"/>
      <c r="AB40" s="333"/>
      <c r="AC40" s="12">
        <v>2</v>
      </c>
      <c r="AD40" s="198"/>
      <c r="AE40" s="117">
        <f t="shared" si="26"/>
        <v>-212.13301871741487</v>
      </c>
      <c r="AF40" s="110">
        <f t="shared" si="27"/>
        <v>0.89393349064129257</v>
      </c>
      <c r="AG40" s="328"/>
    </row>
    <row r="41" spans="1:33" ht="15.75" customHeight="1">
      <c r="A41" s="318"/>
      <c r="B41" s="163" t="s">
        <v>189</v>
      </c>
      <c r="C41" s="330" t="s">
        <v>206</v>
      </c>
      <c r="D41" s="331"/>
      <c r="E41" s="101">
        <v>71.55</v>
      </c>
      <c r="F41" s="102">
        <v>2051</v>
      </c>
      <c r="G41" s="103">
        <f t="shared" si="28"/>
        <v>146749.04999999999</v>
      </c>
      <c r="H41" s="26"/>
      <c r="I41" s="104">
        <v>22</v>
      </c>
      <c r="J41" s="105">
        <v>2000</v>
      </c>
      <c r="K41" s="106">
        <f t="shared" si="8"/>
        <v>90.909090909090907</v>
      </c>
      <c r="L41" s="107">
        <v>22</v>
      </c>
      <c r="M41" s="105">
        <f t="shared" si="29"/>
        <v>1788.7254554985764</v>
      </c>
      <c r="N41" s="106">
        <f t="shared" si="22"/>
        <v>81.305702522662557</v>
      </c>
      <c r="O41" s="108">
        <f t="shared" si="23"/>
        <v>0</v>
      </c>
      <c r="P41" s="109">
        <f t="shared" si="24"/>
        <v>-9.6033883864283496</v>
      </c>
      <c r="Q41" s="110">
        <f t="shared" si="25"/>
        <v>0.89436272774928816</v>
      </c>
      <c r="R41" s="323"/>
      <c r="S41" s="47">
        <v>0.30208333333333331</v>
      </c>
      <c r="T41" s="48">
        <v>0.34984953703703703</v>
      </c>
      <c r="U41" s="111">
        <v>5</v>
      </c>
      <c r="V41" s="112">
        <v>68.797589714906337</v>
      </c>
      <c r="W41" s="113"/>
      <c r="X41" s="116"/>
      <c r="Y41" s="12"/>
      <c r="Z41" s="198"/>
      <c r="AA41" s="332"/>
      <c r="AB41" s="333"/>
      <c r="AC41" s="12">
        <v>1</v>
      </c>
      <c r="AD41" s="198"/>
      <c r="AE41" s="117">
        <f t="shared" si="26"/>
        <v>-211.27454450142363</v>
      </c>
      <c r="AF41" s="110">
        <f t="shared" si="27"/>
        <v>0.89436272774928816</v>
      </c>
      <c r="AG41" s="328"/>
    </row>
    <row r="42" spans="1:33" ht="15.75" customHeight="1">
      <c r="A42" s="318"/>
      <c r="B42" s="163" t="s">
        <v>189</v>
      </c>
      <c r="C42" s="330" t="s">
        <v>207</v>
      </c>
      <c r="D42" s="331"/>
      <c r="E42" s="101">
        <v>58.67</v>
      </c>
      <c r="F42" s="102">
        <v>830</v>
      </c>
      <c r="G42" s="103">
        <f t="shared" si="28"/>
        <v>48696.1</v>
      </c>
      <c r="H42" s="26">
        <v>2</v>
      </c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29"/>
        <v>1788.9270052556078</v>
      </c>
      <c r="N42" s="106">
        <f t="shared" si="22"/>
        <v>77.779435011113378</v>
      </c>
      <c r="O42" s="108">
        <f t="shared" si="23"/>
        <v>0</v>
      </c>
      <c r="P42" s="109">
        <f t="shared" si="24"/>
        <v>-9.1770867280170592</v>
      </c>
      <c r="Q42" s="110">
        <f t="shared" si="25"/>
        <v>0.89446350262780383</v>
      </c>
      <c r="R42" s="323"/>
      <c r="S42" s="47">
        <v>0.35277777777777775</v>
      </c>
      <c r="T42" s="48">
        <v>0.37210648148148145</v>
      </c>
      <c r="U42" s="111">
        <v>5</v>
      </c>
      <c r="V42" s="112">
        <v>27.837916166335926</v>
      </c>
      <c r="W42" s="113"/>
      <c r="X42" s="116"/>
      <c r="Y42" s="12"/>
      <c r="Z42" s="198"/>
      <c r="AA42" s="332"/>
      <c r="AB42" s="333"/>
      <c r="AC42" s="12">
        <v>1</v>
      </c>
      <c r="AD42" s="198"/>
      <c r="AE42" s="117">
        <f t="shared" si="26"/>
        <v>-211.07299474439219</v>
      </c>
      <c r="AF42" s="110">
        <f t="shared" si="27"/>
        <v>0.89446350262780394</v>
      </c>
      <c r="AG42" s="328"/>
    </row>
    <row r="43" spans="1:33" ht="15.75" customHeight="1">
      <c r="A43" s="318"/>
      <c r="B43" s="163" t="s">
        <v>189</v>
      </c>
      <c r="C43" s="330" t="s">
        <v>208</v>
      </c>
      <c r="D43" s="331"/>
      <c r="E43" s="101">
        <v>59.54</v>
      </c>
      <c r="F43" s="102">
        <v>2607</v>
      </c>
      <c r="G43" s="103">
        <f t="shared" si="28"/>
        <v>155220.78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29"/>
        <v>1797.0815964524695</v>
      </c>
      <c r="N43" s="106">
        <f t="shared" si="22"/>
        <v>78.133982454455193</v>
      </c>
      <c r="O43" s="108">
        <f t="shared" si="23"/>
        <v>0</v>
      </c>
      <c r="P43" s="109">
        <f t="shared" si="24"/>
        <v>-8.8225392846752442</v>
      </c>
      <c r="Q43" s="110">
        <f t="shared" si="25"/>
        <v>0.89854079822623467</v>
      </c>
      <c r="R43" s="323"/>
      <c r="S43" s="47">
        <v>0.37569444444444439</v>
      </c>
      <c r="T43" s="48">
        <v>0.43613425925925919</v>
      </c>
      <c r="U43" s="111">
        <v>5.1666666666666217</v>
      </c>
      <c r="V43" s="112">
        <v>87.041122845385004</v>
      </c>
      <c r="W43" s="113">
        <v>0.43613425925925919</v>
      </c>
      <c r="X43" s="116">
        <v>0.47499999999999992</v>
      </c>
      <c r="Y43" s="12"/>
      <c r="Z43" s="198"/>
      <c r="AA43" s="332"/>
      <c r="AB43" s="333"/>
      <c r="AC43" s="12">
        <v>2</v>
      </c>
      <c r="AD43" s="198"/>
      <c r="AE43" s="117">
        <f t="shared" si="26"/>
        <v>-202.91840354753049</v>
      </c>
      <c r="AF43" s="110">
        <f t="shared" si="27"/>
        <v>0.89854079822623478</v>
      </c>
      <c r="AG43" s="328"/>
    </row>
    <row r="44" spans="1:33" ht="15.75" customHeight="1">
      <c r="A44" s="318"/>
      <c r="B44" s="163" t="s">
        <v>189</v>
      </c>
      <c r="C44" s="330" t="s">
        <v>209</v>
      </c>
      <c r="D44" s="331"/>
      <c r="E44" s="101">
        <v>61.09</v>
      </c>
      <c r="F44" s="102">
        <v>2906</v>
      </c>
      <c r="G44" s="121">
        <f t="shared" si="28"/>
        <v>177527.54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29"/>
        <v>1792.1455858679722</v>
      </c>
      <c r="N44" s="106">
        <f t="shared" si="22"/>
        <v>89.607279293398605</v>
      </c>
      <c r="O44" s="108">
        <f t="shared" si="23"/>
        <v>0</v>
      </c>
      <c r="P44" s="109">
        <f t="shared" si="24"/>
        <v>-10.392720706601395</v>
      </c>
      <c r="Q44" s="110">
        <f t="shared" si="25"/>
        <v>0.89607279293398601</v>
      </c>
      <c r="R44" s="323"/>
      <c r="S44" s="47">
        <v>0.47499999999999992</v>
      </c>
      <c r="T44" s="120">
        <v>0.54255787037037029</v>
      </c>
      <c r="U44" s="111">
        <v>55.966666666666647</v>
      </c>
      <c r="V44" s="112">
        <v>97.291202999868986</v>
      </c>
      <c r="W44" s="113"/>
      <c r="X44" s="116"/>
      <c r="Y44" s="12"/>
      <c r="Z44" s="198"/>
      <c r="AA44" s="332"/>
      <c r="AB44" s="333"/>
      <c r="AC44" s="12">
        <v>2</v>
      </c>
      <c r="AD44" s="198"/>
      <c r="AE44" s="117">
        <f t="shared" si="26"/>
        <v>-207.85441413202784</v>
      </c>
      <c r="AF44" s="110">
        <f t="shared" si="27"/>
        <v>0.89607279293398612</v>
      </c>
      <c r="AG44" s="328"/>
    </row>
    <row r="45" spans="1:33" ht="15.75" customHeight="1">
      <c r="A45" s="318"/>
      <c r="B45" s="163" t="s">
        <v>189</v>
      </c>
      <c r="C45" s="330" t="s">
        <v>207</v>
      </c>
      <c r="D45" s="331"/>
      <c r="E45" s="101">
        <v>58.67</v>
      </c>
      <c r="F45" s="102">
        <v>2225</v>
      </c>
      <c r="G45" s="121">
        <f t="shared" si="28"/>
        <v>130540.75</v>
      </c>
      <c r="H45" s="62"/>
      <c r="I45" s="104">
        <v>23</v>
      </c>
      <c r="J45" s="105">
        <v>2000</v>
      </c>
      <c r="K45" s="106">
        <f t="shared" si="8"/>
        <v>86.956521739130437</v>
      </c>
      <c r="L45" s="107">
        <v>23</v>
      </c>
      <c r="M45" s="105">
        <f t="shared" si="29"/>
        <v>1788.9270052556078</v>
      </c>
      <c r="N45" s="106">
        <f t="shared" si="22"/>
        <v>77.779435011113378</v>
      </c>
      <c r="O45" s="123">
        <f t="shared" si="23"/>
        <v>0</v>
      </c>
      <c r="P45" s="124">
        <f t="shared" si="24"/>
        <v>-9.1770867280170592</v>
      </c>
      <c r="Q45" s="125">
        <f t="shared" si="25"/>
        <v>0.89446350262780383</v>
      </c>
      <c r="R45" s="323"/>
      <c r="S45" s="119">
        <v>0.54583333333333328</v>
      </c>
      <c r="T45" s="120">
        <v>0.59765046296296287</v>
      </c>
      <c r="U45" s="111">
        <v>4.7166666666667112</v>
      </c>
      <c r="V45" s="112">
        <v>74.62573912059932</v>
      </c>
      <c r="W45" s="120"/>
      <c r="X45" s="189"/>
      <c r="Y45" s="12"/>
      <c r="Z45" s="198"/>
      <c r="AA45" s="332"/>
      <c r="AB45" s="333"/>
      <c r="AC45" s="12">
        <v>2</v>
      </c>
      <c r="AD45" s="198"/>
      <c r="AE45" s="117">
        <f t="shared" si="26"/>
        <v>-211.07299474439219</v>
      </c>
      <c r="AF45" s="110">
        <f t="shared" si="27"/>
        <v>0.89446350262780394</v>
      </c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30">AVERAGE(I39:I54)</f>
        <v>20.571428571428573</v>
      </c>
      <c r="J55" s="137">
        <f t="shared" si="30"/>
        <v>1885.7142857142858</v>
      </c>
      <c r="K55" s="138">
        <f t="shared" ref="K55" si="31">J55/I55</f>
        <v>91.666666666666657</v>
      </c>
      <c r="L55" s="136">
        <f t="shared" ref="L55:M55" si="32">AVERAGE(L39:L54)</f>
        <v>20.571428571428573</v>
      </c>
      <c r="M55" s="137">
        <f t="shared" si="32"/>
        <v>1689.1716190166587</v>
      </c>
      <c r="N55" s="138">
        <f t="shared" ref="N55:N64" si="33">M55/L55</f>
        <v>82.11250925775424</v>
      </c>
      <c r="O55" s="139">
        <f t="shared" ref="O55:O64" si="34">L55-I55</f>
        <v>0</v>
      </c>
      <c r="P55" s="140">
        <f t="shared" ref="P55:P64" si="35">N55-K55</f>
        <v>-9.5541574089124168</v>
      </c>
      <c r="Q55" s="141">
        <f t="shared" ref="Q55:Q64" si="36">N55/K55</f>
        <v>0.89577282826641003</v>
      </c>
      <c r="R55" s="324"/>
      <c r="S55" s="142">
        <v>0.16666666666666666</v>
      </c>
      <c r="T55" s="143">
        <v>0.59765046296296287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12</v>
      </c>
      <c r="AD55" s="191">
        <f>SUM(AD39:AD54)</f>
        <v>0</v>
      </c>
      <c r="AE55" s="168">
        <f t="shared" ref="AE55:AE64" si="37">M55-J55</f>
        <v>-196.54266669762706</v>
      </c>
      <c r="AF55" s="141">
        <f t="shared" ref="AF55:AF64" si="38">M55/J55</f>
        <v>0.89577282826640992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1937</v>
      </c>
      <c r="G56" s="148">
        <f t="shared" ref="G56:G64" si="39">E56*F56</f>
        <v>55901.82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40">F56/V56*60</f>
        <v>3188.23794232401</v>
      </c>
      <c r="N56" s="152">
        <f t="shared" si="33"/>
        <v>167.80199696442159</v>
      </c>
      <c r="O56" s="154">
        <f t="shared" si="34"/>
        <v>0</v>
      </c>
      <c r="P56" s="155">
        <f t="shared" si="35"/>
        <v>-21.671687246104739</v>
      </c>
      <c r="Q56" s="156">
        <f t="shared" si="36"/>
        <v>0.88562165064555831</v>
      </c>
      <c r="R56" s="322">
        <f>Q72</f>
        <v>0.89551138272503461</v>
      </c>
      <c r="S56" s="157">
        <v>0.16666666666666666</v>
      </c>
      <c r="T56" s="158">
        <v>0.19197916666666665</v>
      </c>
      <c r="U56" s="159"/>
      <c r="V56" s="160">
        <v>36.452737249367111</v>
      </c>
      <c r="W56" s="158"/>
      <c r="X56" s="169"/>
      <c r="Y56" s="12"/>
      <c r="Z56" s="198"/>
      <c r="AA56" s="325"/>
      <c r="AB56" s="326"/>
      <c r="AC56" s="12">
        <v>1</v>
      </c>
      <c r="AD56" s="198"/>
      <c r="AE56" s="115">
        <f t="shared" si="37"/>
        <v>-411.76205767599004</v>
      </c>
      <c r="AF56" s="156">
        <f t="shared" si="38"/>
        <v>0.88562165064555831</v>
      </c>
      <c r="AG56" s="327">
        <f>AF72</f>
        <v>0.89551138272503461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2712</v>
      </c>
      <c r="G57" s="103">
        <f t="shared" si="39"/>
        <v>84370.319999999992</v>
      </c>
      <c r="H57" s="26"/>
      <c r="I57" s="104">
        <v>19</v>
      </c>
      <c r="J57" s="105">
        <v>3600</v>
      </c>
      <c r="K57" s="106">
        <f t="shared" ref="K57:K91" si="41">J57/I57</f>
        <v>189.47368421052633</v>
      </c>
      <c r="L57" s="107">
        <v>19</v>
      </c>
      <c r="M57" s="105">
        <f t="shared" si="40"/>
        <v>3185.315868076651</v>
      </c>
      <c r="N57" s="106">
        <f t="shared" si="33"/>
        <v>167.64820358298164</v>
      </c>
      <c r="O57" s="108">
        <f t="shared" si="34"/>
        <v>0</v>
      </c>
      <c r="P57" s="109">
        <f t="shared" si="35"/>
        <v>-21.825480627544692</v>
      </c>
      <c r="Q57" s="110">
        <f t="shared" si="36"/>
        <v>0.88480996335462525</v>
      </c>
      <c r="R57" s="323"/>
      <c r="S57" s="47">
        <v>0.19513888888888886</v>
      </c>
      <c r="T57" s="48">
        <v>0.2306134259259259</v>
      </c>
      <c r="U57" s="111">
        <v>4.5499999999999918</v>
      </c>
      <c r="V57" s="112">
        <v>51.084415718637402</v>
      </c>
      <c r="W57" s="113"/>
      <c r="X57" s="116"/>
      <c r="Y57" s="12"/>
      <c r="Z57" s="198"/>
      <c r="AA57" s="332"/>
      <c r="AB57" s="333"/>
      <c r="AC57" s="12">
        <v>1</v>
      </c>
      <c r="AD57" s="198"/>
      <c r="AE57" s="117">
        <f t="shared" si="37"/>
        <v>-414.68413192334901</v>
      </c>
      <c r="AF57" s="110">
        <f t="shared" si="38"/>
        <v>0.88480996335462525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1411</v>
      </c>
      <c r="G58" s="103">
        <f t="shared" si="39"/>
        <v>55014.89</v>
      </c>
      <c r="H58" s="26"/>
      <c r="I58" s="104">
        <v>19</v>
      </c>
      <c r="J58" s="105">
        <v>3600</v>
      </c>
      <c r="K58" s="106">
        <f t="shared" si="41"/>
        <v>189.47368421052633</v>
      </c>
      <c r="L58" s="107">
        <v>19</v>
      </c>
      <c r="M58" s="105">
        <f t="shared" si="40"/>
        <v>3187.2244953908098</v>
      </c>
      <c r="N58" s="106">
        <f t="shared" si="33"/>
        <v>167.7486576521479</v>
      </c>
      <c r="O58" s="108">
        <f t="shared" si="34"/>
        <v>0</v>
      </c>
      <c r="P58" s="109">
        <f t="shared" si="35"/>
        <v>-21.725026558378431</v>
      </c>
      <c r="Q58" s="110">
        <f t="shared" si="36"/>
        <v>0.88534013760855834</v>
      </c>
      <c r="R58" s="323"/>
      <c r="S58" s="47">
        <v>0.23472222222222219</v>
      </c>
      <c r="T58" s="48">
        <v>0.25315972222222222</v>
      </c>
      <c r="U58" s="111">
        <v>5.916666666666659</v>
      </c>
      <c r="V58" s="112">
        <v>26.562295854098345</v>
      </c>
      <c r="W58" s="113"/>
      <c r="X58" s="116"/>
      <c r="Y58" s="12"/>
      <c r="Z58" s="198"/>
      <c r="AA58" s="332"/>
      <c r="AB58" s="333"/>
      <c r="AC58" s="12">
        <v>1</v>
      </c>
      <c r="AD58" s="198"/>
      <c r="AE58" s="117">
        <f t="shared" si="37"/>
        <v>-412.77550460919019</v>
      </c>
      <c r="AF58" s="110">
        <f t="shared" si="38"/>
        <v>0.88534013760855823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4596</v>
      </c>
      <c r="G59" s="103">
        <f t="shared" si="39"/>
        <v>164950.44</v>
      </c>
      <c r="H59" s="26"/>
      <c r="I59" s="104">
        <v>19</v>
      </c>
      <c r="J59" s="105">
        <v>3600</v>
      </c>
      <c r="K59" s="106">
        <f t="shared" si="41"/>
        <v>189.47368421052633</v>
      </c>
      <c r="L59" s="107">
        <v>19</v>
      </c>
      <c r="M59" s="105">
        <f t="shared" si="40"/>
        <v>3189.9834218321153</v>
      </c>
      <c r="N59" s="106">
        <f t="shared" si="33"/>
        <v>167.89386430695345</v>
      </c>
      <c r="O59" s="108">
        <f t="shared" si="34"/>
        <v>0</v>
      </c>
      <c r="P59" s="109">
        <f t="shared" si="35"/>
        <v>-21.579819903572883</v>
      </c>
      <c r="Q59" s="110">
        <f t="shared" si="36"/>
        <v>0.8861065060644765</v>
      </c>
      <c r="R59" s="323"/>
      <c r="S59" s="47">
        <v>0.25694444444444442</v>
      </c>
      <c r="T59" s="48">
        <v>0.31696759259259255</v>
      </c>
      <c r="U59" s="111">
        <v>5.4499999999999726</v>
      </c>
      <c r="V59" s="112">
        <v>86.445590316460553</v>
      </c>
      <c r="W59" s="113"/>
      <c r="X59" s="116"/>
      <c r="Y59" s="12"/>
      <c r="Z59" s="198"/>
      <c r="AA59" s="332"/>
      <c r="AB59" s="333"/>
      <c r="AC59" s="12">
        <v>2</v>
      </c>
      <c r="AD59" s="198"/>
      <c r="AE59" s="199">
        <f t="shared" si="37"/>
        <v>-410.01657816788475</v>
      </c>
      <c r="AF59" s="200">
        <f t="shared" si="38"/>
        <v>0.8861065060644765</v>
      </c>
      <c r="AG59" s="328"/>
    </row>
    <row r="60" spans="1:33" ht="15.75" customHeight="1">
      <c r="A60" s="358"/>
      <c r="B60" s="100" t="s">
        <v>211</v>
      </c>
      <c r="C60" s="371" t="s">
        <v>216</v>
      </c>
      <c r="D60" s="371"/>
      <c r="E60" s="101">
        <v>43.96</v>
      </c>
      <c r="F60" s="105">
        <v>2063</v>
      </c>
      <c r="G60" s="103">
        <f t="shared" si="39"/>
        <v>90689.48</v>
      </c>
      <c r="H60" s="13"/>
      <c r="I60" s="104">
        <v>24</v>
      </c>
      <c r="J60" s="105">
        <v>3600</v>
      </c>
      <c r="K60" s="106">
        <f t="shared" si="41"/>
        <v>150</v>
      </c>
      <c r="L60" s="107">
        <v>24</v>
      </c>
      <c r="M60" s="105">
        <f t="shared" si="40"/>
        <v>3258.4331485149405</v>
      </c>
      <c r="N60" s="106">
        <f t="shared" si="33"/>
        <v>135.76804785478919</v>
      </c>
      <c r="O60" s="108">
        <f t="shared" si="34"/>
        <v>0</v>
      </c>
      <c r="P60" s="109">
        <f t="shared" si="35"/>
        <v>-14.231952145210812</v>
      </c>
      <c r="Q60" s="110">
        <f t="shared" si="36"/>
        <v>0.90512031903192791</v>
      </c>
      <c r="R60" s="323"/>
      <c r="S60" s="47">
        <v>0.32013888888888886</v>
      </c>
      <c r="T60" s="48">
        <v>0.34651620370370367</v>
      </c>
      <c r="U60" s="111">
        <v>4.5666666666666877</v>
      </c>
      <c r="V60" s="112">
        <v>37.987583098463695</v>
      </c>
      <c r="W60" s="113"/>
      <c r="X60" s="116"/>
      <c r="Y60" s="12"/>
      <c r="Z60" s="198"/>
      <c r="AA60" s="332"/>
      <c r="AB60" s="333"/>
      <c r="AC60" s="12">
        <v>1</v>
      </c>
      <c r="AD60" s="198"/>
      <c r="AE60" s="199">
        <f t="shared" si="37"/>
        <v>-341.56685148505949</v>
      </c>
      <c r="AF60" s="200">
        <f t="shared" si="38"/>
        <v>0.90512031903192791</v>
      </c>
      <c r="AG60" s="328"/>
    </row>
    <row r="61" spans="1:33" ht="15.75" customHeight="1">
      <c r="A61" s="358"/>
      <c r="B61" s="100" t="s">
        <v>211</v>
      </c>
      <c r="C61" s="371" t="s">
        <v>217</v>
      </c>
      <c r="D61" s="371"/>
      <c r="E61" s="101">
        <v>46.93</v>
      </c>
      <c r="F61" s="105">
        <v>1687</v>
      </c>
      <c r="G61" s="121">
        <f t="shared" si="39"/>
        <v>79170.91</v>
      </c>
      <c r="H61" s="122"/>
      <c r="I61" s="104">
        <v>24</v>
      </c>
      <c r="J61" s="105">
        <v>3600</v>
      </c>
      <c r="K61" s="106">
        <f t="shared" si="41"/>
        <v>150</v>
      </c>
      <c r="L61" s="107">
        <v>24</v>
      </c>
      <c r="M61" s="105">
        <f t="shared" si="40"/>
        <v>3260.3725959878125</v>
      </c>
      <c r="N61" s="106">
        <f t="shared" si="33"/>
        <v>135.84885816615886</v>
      </c>
      <c r="O61" s="108">
        <f t="shared" si="34"/>
        <v>0</v>
      </c>
      <c r="P61" s="109">
        <f t="shared" si="35"/>
        <v>-14.151141833841137</v>
      </c>
      <c r="Q61" s="110">
        <f t="shared" si="36"/>
        <v>0.9056590544410591</v>
      </c>
      <c r="R61" s="323"/>
      <c r="S61" s="47">
        <v>0.34930555555555554</v>
      </c>
      <c r="T61" s="120">
        <v>0.37085648148148148</v>
      </c>
      <c r="U61" s="111">
        <v>5</v>
      </c>
      <c r="V61" s="112">
        <v>31.045531459981135</v>
      </c>
      <c r="W61" s="113"/>
      <c r="X61" s="116"/>
      <c r="Y61" s="12"/>
      <c r="Z61" s="198"/>
      <c r="AA61" s="332"/>
      <c r="AB61" s="333"/>
      <c r="AC61" s="12">
        <v>1</v>
      </c>
      <c r="AD61" s="198"/>
      <c r="AE61" s="199">
        <f t="shared" si="37"/>
        <v>-339.62740401218753</v>
      </c>
      <c r="AF61" s="200">
        <f t="shared" si="38"/>
        <v>0.90565905444105899</v>
      </c>
      <c r="AG61" s="328"/>
    </row>
    <row r="62" spans="1:33" ht="15.75" customHeight="1">
      <c r="A62" s="358"/>
      <c r="B62" s="100" t="s">
        <v>211</v>
      </c>
      <c r="C62" s="371" t="s">
        <v>218</v>
      </c>
      <c r="D62" s="371"/>
      <c r="E62" s="101">
        <v>38.479999999999997</v>
      </c>
      <c r="F62" s="105">
        <v>4201</v>
      </c>
      <c r="G62" s="121">
        <f t="shared" si="39"/>
        <v>161654.47999999998</v>
      </c>
      <c r="H62" s="62"/>
      <c r="I62" s="104">
        <v>20</v>
      </c>
      <c r="J62" s="105">
        <v>3600</v>
      </c>
      <c r="K62" s="106">
        <f t="shared" si="41"/>
        <v>180</v>
      </c>
      <c r="L62" s="107">
        <v>20</v>
      </c>
      <c r="M62" s="105">
        <f t="shared" si="40"/>
        <v>3257.6765221447604</v>
      </c>
      <c r="N62" s="106">
        <f t="shared" si="33"/>
        <v>162.88382610723801</v>
      </c>
      <c r="O62" s="123">
        <f t="shared" si="34"/>
        <v>0</v>
      </c>
      <c r="P62" s="124">
        <f t="shared" si="35"/>
        <v>-17.116173892761992</v>
      </c>
      <c r="Q62" s="125">
        <f t="shared" si="36"/>
        <v>0.90491014504021117</v>
      </c>
      <c r="R62" s="323"/>
      <c r="S62" s="47">
        <v>0.37499999999999994</v>
      </c>
      <c r="T62" s="120">
        <v>0.42872685185185178</v>
      </c>
      <c r="U62" s="111">
        <v>5.9666666666665868</v>
      </c>
      <c r="V62" s="112">
        <v>77.37416477252043</v>
      </c>
      <c r="W62" s="113">
        <v>0.42872685185185178</v>
      </c>
      <c r="X62" s="116">
        <v>0.46666666666666656</v>
      </c>
      <c r="Y62" s="12"/>
      <c r="Z62" s="198"/>
      <c r="AA62" s="332"/>
      <c r="AB62" s="333"/>
      <c r="AC62" s="12">
        <v>2</v>
      </c>
      <c r="AD62" s="198"/>
      <c r="AE62" s="199">
        <f t="shared" si="37"/>
        <v>-342.32347785523962</v>
      </c>
      <c r="AF62" s="200">
        <f t="shared" si="38"/>
        <v>0.90491014504021117</v>
      </c>
      <c r="AG62" s="328"/>
    </row>
    <row r="63" spans="1:33" ht="15.75" customHeight="1">
      <c r="A63" s="358"/>
      <c r="B63" s="100" t="s">
        <v>211</v>
      </c>
      <c r="C63" s="371" t="s">
        <v>219</v>
      </c>
      <c r="D63" s="371"/>
      <c r="E63" s="101">
        <v>37.799999999999997</v>
      </c>
      <c r="F63" s="105">
        <v>6231</v>
      </c>
      <c r="G63" s="121">
        <f t="shared" si="39"/>
        <v>235531.8</v>
      </c>
      <c r="H63" s="62"/>
      <c r="I63" s="104">
        <v>21</v>
      </c>
      <c r="J63" s="105">
        <v>3600</v>
      </c>
      <c r="K63" s="106">
        <f t="shared" si="41"/>
        <v>171.42857142857142</v>
      </c>
      <c r="L63" s="107">
        <v>21</v>
      </c>
      <c r="M63" s="105">
        <f t="shared" si="40"/>
        <v>3257.5697839761478</v>
      </c>
      <c r="N63" s="106">
        <f t="shared" si="33"/>
        <v>155.12237066553084</v>
      </c>
      <c r="O63" s="123">
        <f t="shared" si="34"/>
        <v>0</v>
      </c>
      <c r="P63" s="124">
        <f t="shared" si="35"/>
        <v>-16.306200763040579</v>
      </c>
      <c r="Q63" s="125">
        <f t="shared" si="36"/>
        <v>0.90488049554892991</v>
      </c>
      <c r="R63" s="323"/>
      <c r="S63" s="47">
        <v>0.46666666666666656</v>
      </c>
      <c r="T63" s="120">
        <v>0.54635416666666659</v>
      </c>
      <c r="U63" s="111">
        <v>54.633333333333297</v>
      </c>
      <c r="V63" s="112">
        <v>114.76653603523768</v>
      </c>
      <c r="W63" s="113"/>
      <c r="X63" s="116"/>
      <c r="Y63" s="12"/>
      <c r="Z63" s="198"/>
      <c r="AA63" s="332"/>
      <c r="AB63" s="333"/>
      <c r="AC63" s="12">
        <v>3</v>
      </c>
      <c r="AD63" s="198"/>
      <c r="AE63" s="199">
        <f t="shared" si="37"/>
        <v>-342.43021602385215</v>
      </c>
      <c r="AF63" s="200">
        <f t="shared" si="38"/>
        <v>0.90488049554892991</v>
      </c>
      <c r="AG63" s="328"/>
    </row>
    <row r="64" spans="1:33" ht="15.75" customHeight="1">
      <c r="A64" s="358"/>
      <c r="B64" s="100" t="s">
        <v>185</v>
      </c>
      <c r="C64" s="371" t="s">
        <v>186</v>
      </c>
      <c r="D64" s="371"/>
      <c r="E64" s="101">
        <v>19.7</v>
      </c>
      <c r="F64" s="105">
        <v>2052</v>
      </c>
      <c r="G64" s="121">
        <f t="shared" si="39"/>
        <v>40424.400000000001</v>
      </c>
      <c r="H64" s="62"/>
      <c r="I64" s="104">
        <v>13</v>
      </c>
      <c r="J64" s="105">
        <v>1200</v>
      </c>
      <c r="K64" s="106">
        <f t="shared" si="41"/>
        <v>92.307692307692307</v>
      </c>
      <c r="L64" s="107">
        <v>13</v>
      </c>
      <c r="M64" s="105">
        <f t="shared" si="40"/>
        <v>1080.5277035037925</v>
      </c>
      <c r="N64" s="106">
        <f t="shared" si="33"/>
        <v>83.11751565413789</v>
      </c>
      <c r="O64" s="123">
        <f t="shared" si="34"/>
        <v>0</v>
      </c>
      <c r="P64" s="124">
        <f t="shared" si="35"/>
        <v>-9.1901766535544169</v>
      </c>
      <c r="Q64" s="125">
        <f t="shared" si="36"/>
        <v>0.90043975291982714</v>
      </c>
      <c r="R64" s="323"/>
      <c r="S64" s="47">
        <v>0.54999999999999982</v>
      </c>
      <c r="T64" s="120">
        <v>0.62912037037037016</v>
      </c>
      <c r="U64" s="111">
        <v>5.2499999999998614</v>
      </c>
      <c r="V64" s="112">
        <v>113.9443251670112</v>
      </c>
      <c r="W64" s="113"/>
      <c r="X64" s="116"/>
      <c r="Y64" s="12"/>
      <c r="Z64" s="198"/>
      <c r="AA64" s="332"/>
      <c r="AB64" s="333"/>
      <c r="AC64" s="12">
        <v>2</v>
      </c>
      <c r="AD64" s="198"/>
      <c r="AE64" s="199">
        <f t="shared" si="37"/>
        <v>-119.47229649620749</v>
      </c>
      <c r="AF64" s="200">
        <f t="shared" si="38"/>
        <v>0.90043975291982714</v>
      </c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42">AVERAGE(I56:I71)</f>
        <v>19.777777777777779</v>
      </c>
      <c r="J72" s="137">
        <f t="shared" si="42"/>
        <v>3333.3333333333335</v>
      </c>
      <c r="K72" s="138">
        <f t="shared" ref="K72:K74" si="43">J72/I72</f>
        <v>168.53932584269663</v>
      </c>
      <c r="L72" s="136">
        <f t="shared" ref="L72:M72" si="44">AVERAGE(L56:L71)</f>
        <v>19.777777777777779</v>
      </c>
      <c r="M72" s="137">
        <f t="shared" si="44"/>
        <v>2985.0379424167822</v>
      </c>
      <c r="N72" s="138">
        <f>M72/L72</f>
        <v>150.92888472893841</v>
      </c>
      <c r="O72" s="139">
        <f>L72-I72</f>
        <v>0</v>
      </c>
      <c r="P72" s="140">
        <f>N72-K72</f>
        <v>-17.610441113758213</v>
      </c>
      <c r="Q72" s="141">
        <f>N72/K72</f>
        <v>0.89551138272503461</v>
      </c>
      <c r="R72" s="324"/>
      <c r="S72" s="142">
        <v>0.16666666666666666</v>
      </c>
      <c r="T72" s="143">
        <v>0.62912037037037016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14</v>
      </c>
      <c r="AD72" s="191">
        <f>SUM(AD56:AD71)</f>
        <v>0</v>
      </c>
      <c r="AE72" s="168">
        <f>M72-J72</f>
        <v>-348.29539091655124</v>
      </c>
      <c r="AF72" s="141">
        <f>M72/J72</f>
        <v>0.89551138272503461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220</v>
      </c>
      <c r="D73" s="331"/>
      <c r="E73" s="101">
        <v>27.05</v>
      </c>
      <c r="F73" s="102">
        <v>1382</v>
      </c>
      <c r="G73" s="103">
        <f t="shared" ref="G73:G74" si="45">E73*F73</f>
        <v>37383.1</v>
      </c>
      <c r="H73" s="13"/>
      <c r="I73" s="104">
        <v>5</v>
      </c>
      <c r="J73" s="105">
        <v>3273</v>
      </c>
      <c r="K73" s="106">
        <f t="shared" si="43"/>
        <v>654.6</v>
      </c>
      <c r="L73" s="107">
        <v>5</v>
      </c>
      <c r="M73" s="105">
        <f>F73/V73*60</f>
        <v>2961.6418775921888</v>
      </c>
      <c r="N73" s="106">
        <f>M73/L73</f>
        <v>592.32837551843772</v>
      </c>
      <c r="O73" s="108">
        <f>L73-I73</f>
        <v>0</v>
      </c>
      <c r="P73" s="109">
        <f>N73-K73</f>
        <v>-62.271624481562299</v>
      </c>
      <c r="Q73" s="110">
        <f>N73/K73</f>
        <v>0.90487072337066565</v>
      </c>
      <c r="R73" s="322">
        <f>Q89</f>
        <v>0.90484476842525818</v>
      </c>
      <c r="S73" s="47">
        <v>0.39861111111111108</v>
      </c>
      <c r="T73" s="48">
        <v>0.41804398148148147</v>
      </c>
      <c r="U73" s="111">
        <v>5.5499999999999883</v>
      </c>
      <c r="V73" s="112">
        <v>27.997983357600905</v>
      </c>
      <c r="W73" s="113"/>
      <c r="X73" s="162"/>
      <c r="Y73" s="12"/>
      <c r="Z73" s="198"/>
      <c r="AA73" s="325"/>
      <c r="AB73" s="326"/>
      <c r="AC73" s="12">
        <v>0</v>
      </c>
      <c r="AD73" s="198"/>
      <c r="AE73" s="115">
        <f>M73-J73</f>
        <v>-311.35812240781115</v>
      </c>
      <c r="AF73" s="156">
        <f>M73/J73</f>
        <v>0.90487072337066565</v>
      </c>
      <c r="AG73" s="327">
        <f>AF89</f>
        <v>0.90484476842525818</v>
      </c>
    </row>
    <row r="74" spans="1:33" ht="15.75" customHeight="1">
      <c r="A74" s="318"/>
      <c r="B74" s="100" t="s">
        <v>195</v>
      </c>
      <c r="C74" s="330" t="s">
        <v>221</v>
      </c>
      <c r="D74" s="331"/>
      <c r="E74" s="101">
        <v>27.05</v>
      </c>
      <c r="F74" s="102">
        <v>2434</v>
      </c>
      <c r="G74" s="121">
        <f t="shared" si="45"/>
        <v>65839.7</v>
      </c>
      <c r="H74" s="122"/>
      <c r="I74" s="104">
        <v>5</v>
      </c>
      <c r="J74" s="105">
        <v>3273</v>
      </c>
      <c r="K74" s="106">
        <f t="shared" si="43"/>
        <v>654.6</v>
      </c>
      <c r="L74" s="107">
        <v>5</v>
      </c>
      <c r="M74" s="105">
        <f>F74/V74*60</f>
        <v>2961.4719765195514</v>
      </c>
      <c r="N74" s="106">
        <f>M74/L74</f>
        <v>592.29439530391028</v>
      </c>
      <c r="O74" s="108">
        <f>L74-I74</f>
        <v>0</v>
      </c>
      <c r="P74" s="109">
        <f>N74-K74</f>
        <v>-62.305604696089745</v>
      </c>
      <c r="Q74" s="110">
        <f>N74/K74</f>
        <v>0.90481881347985071</v>
      </c>
      <c r="R74" s="323"/>
      <c r="S74" s="47">
        <v>0.42083333333333328</v>
      </c>
      <c r="T74" s="120">
        <v>0.45506944444444442</v>
      </c>
      <c r="U74" s="111">
        <v>5</v>
      </c>
      <c r="V74" s="112">
        <v>49.313314850823765</v>
      </c>
      <c r="W74" s="113"/>
      <c r="X74" s="116"/>
      <c r="Y74" s="12"/>
      <c r="Z74" s="198"/>
      <c r="AA74" s="332"/>
      <c r="AB74" s="333"/>
      <c r="AC74" s="12">
        <v>0</v>
      </c>
      <c r="AD74" s="198"/>
      <c r="AE74" s="117">
        <f>M74-J74</f>
        <v>-311.52802348044861</v>
      </c>
      <c r="AF74" s="110">
        <f>M74/J74</f>
        <v>0.90481881347985071</v>
      </c>
      <c r="AG74" s="328"/>
    </row>
    <row r="75" spans="1:33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16"/>
      <c r="Y75" s="12"/>
      <c r="Z75" s="198"/>
      <c r="AA75" s="332"/>
      <c r="AB75" s="333"/>
      <c r="AC75" s="12"/>
      <c r="AD75" s="198"/>
      <c r="AE75" s="117"/>
      <c r="AF75" s="110"/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6">AVERAGE(I73:I88)</f>
        <v>5</v>
      </c>
      <c r="J89" s="137">
        <f t="shared" si="46"/>
        <v>3273</v>
      </c>
      <c r="K89" s="138">
        <f t="shared" ref="K89" si="47">J89/I89</f>
        <v>654.6</v>
      </c>
      <c r="L89" s="136">
        <f t="shared" ref="L89:M89" si="48">AVERAGE(L73:L88)</f>
        <v>5</v>
      </c>
      <c r="M89" s="137">
        <f t="shared" si="48"/>
        <v>2961.5569270558699</v>
      </c>
      <c r="N89" s="138">
        <f>M89/L89</f>
        <v>592.311385411174</v>
      </c>
      <c r="O89" s="139">
        <f>L89-I89</f>
        <v>0</v>
      </c>
      <c r="P89" s="140">
        <f>N89-K89</f>
        <v>-62.288614588826022</v>
      </c>
      <c r="Q89" s="141">
        <f>N89/K89</f>
        <v>0.90484476842525818</v>
      </c>
      <c r="R89" s="324"/>
      <c r="S89" s="142">
        <v>0.25</v>
      </c>
      <c r="T89" s="143">
        <v>0.45506944444444442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0</v>
      </c>
      <c r="AD89" s="191">
        <f>SUM(AD73:AD88)</f>
        <v>0</v>
      </c>
      <c r="AE89" s="168">
        <f>M89-J89</f>
        <v>-311.44307294413011</v>
      </c>
      <c r="AF89" s="141">
        <f>M89/J89</f>
        <v>0.90484476842525818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2417</v>
      </c>
      <c r="G90" s="148">
        <f t="shared" ref="G90:G91" si="49">E90*F90</f>
        <v>37487.67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2348.2987562395415</v>
      </c>
      <c r="N90" s="152">
        <f>M90/L90</f>
        <v>391.38312603992358</v>
      </c>
      <c r="O90" s="154">
        <f>L90-I90</f>
        <v>0</v>
      </c>
      <c r="P90" s="155">
        <f>N90-K90</f>
        <v>-41.950207293409733</v>
      </c>
      <c r="Q90" s="156">
        <f>N90/K90</f>
        <v>0.90319182932290065</v>
      </c>
      <c r="R90" s="322">
        <f>Q106</f>
        <v>0.90332411510477628</v>
      </c>
      <c r="S90" s="157">
        <v>0.25</v>
      </c>
      <c r="T90" s="158">
        <v>0.29288194444444443</v>
      </c>
      <c r="U90" s="159"/>
      <c r="V90" s="160">
        <v>61.75534506189851</v>
      </c>
      <c r="W90" s="158"/>
      <c r="X90" s="169"/>
      <c r="Y90" s="12"/>
      <c r="Z90" s="198"/>
      <c r="AA90" s="325"/>
      <c r="AB90" s="326"/>
      <c r="AC90" s="12">
        <v>0</v>
      </c>
      <c r="AD90" s="198"/>
      <c r="AE90" s="115">
        <f>M90-J90</f>
        <v>-251.70124376045851</v>
      </c>
      <c r="AF90" s="156">
        <f>M90/J90</f>
        <v>0.90319182932290054</v>
      </c>
      <c r="AG90" s="327">
        <f>AF106</f>
        <v>0.90332411510477628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2634</v>
      </c>
      <c r="G91" s="103">
        <f t="shared" si="49"/>
        <v>39536.339999999997</v>
      </c>
      <c r="H91" s="26"/>
      <c r="I91" s="104">
        <v>6</v>
      </c>
      <c r="J91" s="105">
        <v>2600</v>
      </c>
      <c r="K91" s="106">
        <f t="shared" si="41"/>
        <v>433.33333333333331</v>
      </c>
      <c r="L91" s="107">
        <v>6</v>
      </c>
      <c r="M91" s="105">
        <f>F91/V91*60</f>
        <v>2348.9866423052954</v>
      </c>
      <c r="N91" s="106">
        <f>M91/L91</f>
        <v>391.49777371754925</v>
      </c>
      <c r="O91" s="108">
        <f>L91-I91</f>
        <v>0</v>
      </c>
      <c r="P91" s="109">
        <f>N91-K91</f>
        <v>-41.835559615784064</v>
      </c>
      <c r="Q91" s="110">
        <f>N91/K91</f>
        <v>0.90345640088665213</v>
      </c>
      <c r="R91" s="323"/>
      <c r="S91" s="47">
        <v>0.29652777777777778</v>
      </c>
      <c r="T91" s="48">
        <v>0.34324074074074074</v>
      </c>
      <c r="U91" s="111">
        <v>5.2500000000000213</v>
      </c>
      <c r="V91" s="112">
        <v>67.280076077784571</v>
      </c>
      <c r="W91" s="113"/>
      <c r="X91" s="13"/>
      <c r="Y91" s="12"/>
      <c r="Z91" s="198"/>
      <c r="AA91" s="332"/>
      <c r="AB91" s="333"/>
      <c r="AC91" s="12">
        <v>0</v>
      </c>
      <c r="AD91" s="198"/>
      <c r="AE91" s="117">
        <f>M91-J91</f>
        <v>-251.01335769470461</v>
      </c>
      <c r="AF91" s="110">
        <f>M91/J91</f>
        <v>0.90345640088665202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50">AVERAGE(I90:I105)</f>
        <v>6</v>
      </c>
      <c r="J106" s="137">
        <f t="shared" si="50"/>
        <v>2600</v>
      </c>
      <c r="K106" s="138">
        <f t="shared" ref="K106" si="51">J106/I106</f>
        <v>433.33333333333331</v>
      </c>
      <c r="L106" s="136">
        <f t="shared" ref="L106:M106" si="52">AVERAGE(L90:L105)</f>
        <v>6</v>
      </c>
      <c r="M106" s="137">
        <f t="shared" si="52"/>
        <v>2348.6426992724182</v>
      </c>
      <c r="N106" s="138">
        <f>M106/L106</f>
        <v>391.44044987873639</v>
      </c>
      <c r="O106" s="139">
        <f>L106-I106</f>
        <v>0</v>
      </c>
      <c r="P106" s="140">
        <f>N106-K106</f>
        <v>-41.892883454596927</v>
      </c>
      <c r="Q106" s="141">
        <f>N106/K106</f>
        <v>0.90332411510477628</v>
      </c>
      <c r="R106" s="324"/>
      <c r="S106" s="142">
        <v>0.25</v>
      </c>
      <c r="T106" s="143">
        <v>0.34324074074074074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0</v>
      </c>
      <c r="AD106" s="191">
        <f>SUM(AD90:AD105)</f>
        <v>0</v>
      </c>
      <c r="AE106" s="168">
        <f>M106-J106</f>
        <v>-251.35730072758179</v>
      </c>
      <c r="AF106" s="141">
        <f>M106/J106</f>
        <v>0.90332411510477628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942</v>
      </c>
      <c r="G107" s="148">
        <f t="shared" ref="G107:G109" si="53">E107*F107</f>
        <v>42371.159999999996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1609.2663004633641</v>
      </c>
      <c r="N107" s="152">
        <f>M107/L107</f>
        <v>76.631728593493534</v>
      </c>
      <c r="O107" s="154">
        <f>L107-I107</f>
        <v>0</v>
      </c>
      <c r="P107" s="155">
        <f>N107-K107</f>
        <v>-9.082557120792174</v>
      </c>
      <c r="Q107" s="156">
        <f>N107/K107</f>
        <v>0.89403683359075792</v>
      </c>
      <c r="R107" s="322">
        <f>Q123</f>
        <v>0.92538025325873718</v>
      </c>
      <c r="S107" s="157">
        <v>0.70833333333333337</v>
      </c>
      <c r="T107" s="158">
        <v>0.73271990740740744</v>
      </c>
      <c r="U107" s="159"/>
      <c r="V107" s="160">
        <v>35.121595464794055</v>
      </c>
      <c r="W107" s="158"/>
      <c r="X107" s="169"/>
      <c r="Y107" s="196"/>
      <c r="Z107" s="197"/>
      <c r="AA107" s="325"/>
      <c r="AB107" s="326"/>
      <c r="AC107" s="196"/>
      <c r="AD107" s="197"/>
      <c r="AE107" s="115">
        <f>M107-J107</f>
        <v>-190.73369953663587</v>
      </c>
      <c r="AF107" s="156">
        <f>M107/J107</f>
        <v>0.89403683359075781</v>
      </c>
      <c r="AG107" s="327">
        <f>AF123</f>
        <v>0.8940114311143732</v>
      </c>
    </row>
    <row r="108" spans="1:33" ht="15.75" customHeight="1">
      <c r="A108" s="318"/>
      <c r="B108" s="163" t="s">
        <v>187</v>
      </c>
      <c r="C108" s="330" t="s">
        <v>234</v>
      </c>
      <c r="D108" s="331"/>
      <c r="E108" s="101">
        <v>58.17</v>
      </c>
      <c r="F108" s="102">
        <v>1704</v>
      </c>
      <c r="G108" s="103">
        <f t="shared" si="53"/>
        <v>99121.680000000008</v>
      </c>
      <c r="H108" s="26"/>
      <c r="I108" s="104">
        <v>18</v>
      </c>
      <c r="J108" s="105">
        <v>2000</v>
      </c>
      <c r="K108" s="106">
        <f t="shared" ref="K108:K109" si="54">J108/I108</f>
        <v>111.11111111111111</v>
      </c>
      <c r="L108" s="107">
        <v>17</v>
      </c>
      <c r="M108" s="105">
        <f>F108/V108*60</f>
        <v>1788</v>
      </c>
      <c r="N108" s="106">
        <f>M108/L108</f>
        <v>105.17647058823529</v>
      </c>
      <c r="O108" s="108">
        <f>L108-I108</f>
        <v>-1</v>
      </c>
      <c r="P108" s="109">
        <f>N108-K108</f>
        <v>-5.9346405228758243</v>
      </c>
      <c r="Q108" s="110">
        <f>N108/K108</f>
        <v>0.94658823529411762</v>
      </c>
      <c r="R108" s="323"/>
      <c r="S108" s="47">
        <v>0.73611111111111116</v>
      </c>
      <c r="T108" s="48">
        <v>0.77581018518518519</v>
      </c>
      <c r="U108" s="111">
        <v>4.8833333333333506</v>
      </c>
      <c r="V108" s="112">
        <v>57.181208053691272</v>
      </c>
      <c r="W108" s="113"/>
      <c r="X108" s="116"/>
      <c r="Y108" s="12"/>
      <c r="Z108" s="198"/>
      <c r="AA108" s="332"/>
      <c r="AB108" s="333"/>
      <c r="AC108" s="12"/>
      <c r="AD108" s="198"/>
      <c r="AE108" s="117">
        <f>M108-J108</f>
        <v>-212</v>
      </c>
      <c r="AF108" s="110">
        <f>M108/J108</f>
        <v>0.89400000000000002</v>
      </c>
      <c r="AG108" s="328"/>
    </row>
    <row r="109" spans="1:33" ht="15.75" customHeight="1">
      <c r="A109" s="318"/>
      <c r="B109" s="163" t="s">
        <v>187</v>
      </c>
      <c r="C109" s="330" t="s">
        <v>235</v>
      </c>
      <c r="D109" s="331"/>
      <c r="E109" s="101">
        <v>50.67</v>
      </c>
      <c r="F109" s="102">
        <v>1286</v>
      </c>
      <c r="G109" s="103">
        <f t="shared" si="53"/>
        <v>65161.62</v>
      </c>
      <c r="H109" s="26"/>
      <c r="I109" s="104">
        <v>20</v>
      </c>
      <c r="J109" s="105">
        <v>2000</v>
      </c>
      <c r="K109" s="106">
        <f t="shared" si="54"/>
        <v>100</v>
      </c>
      <c r="L109" s="107">
        <v>19</v>
      </c>
      <c r="M109" s="105">
        <f>F109/V109*60</f>
        <v>1788</v>
      </c>
      <c r="N109" s="106">
        <f>M109/L109</f>
        <v>94.10526315789474</v>
      </c>
      <c r="O109" s="108">
        <f>L109-I109</f>
        <v>-1</v>
      </c>
      <c r="P109" s="109">
        <f>N109-K109</f>
        <v>-5.8947368421052602</v>
      </c>
      <c r="Q109" s="110">
        <f>N109/K109</f>
        <v>0.94105263157894736</v>
      </c>
      <c r="R109" s="323"/>
      <c r="S109" s="47">
        <v>0.77986111111111112</v>
      </c>
      <c r="T109" s="48">
        <v>0.80982638888888892</v>
      </c>
      <c r="U109" s="111">
        <v>5.8333333333333393</v>
      </c>
      <c r="V109" s="112">
        <v>43.154362416107382</v>
      </c>
      <c r="W109" s="113"/>
      <c r="X109" s="116"/>
      <c r="Y109" s="12"/>
      <c r="Z109" s="198"/>
      <c r="AA109" s="332"/>
      <c r="AB109" s="333"/>
      <c r="AC109" s="12"/>
      <c r="AD109" s="198"/>
      <c r="AE109" s="117">
        <f>M109-J109</f>
        <v>-212</v>
      </c>
      <c r="AF109" s="110">
        <f>M109/J109</f>
        <v>0.89400000000000002</v>
      </c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55">AVERAGE(I107:I122)</f>
        <v>19.666666666666668</v>
      </c>
      <c r="J123" s="137">
        <f t="shared" si="55"/>
        <v>1933.3333333333333</v>
      </c>
      <c r="K123" s="138">
        <f t="shared" ref="K123" si="56">J123/I123</f>
        <v>98.305084745762699</v>
      </c>
      <c r="L123" s="136">
        <f t="shared" ref="L123:M123" si="57">AVERAGE(L107:L122)</f>
        <v>19</v>
      </c>
      <c r="M123" s="137">
        <f t="shared" si="57"/>
        <v>1728.4221001544547</v>
      </c>
      <c r="N123" s="138">
        <f>M123/L123</f>
        <v>90.969584218655513</v>
      </c>
      <c r="O123" s="139">
        <f>L123-I123</f>
        <v>-0.66666666666666785</v>
      </c>
      <c r="P123" s="140">
        <f>N123-K123</f>
        <v>-7.335500527107186</v>
      </c>
      <c r="Q123" s="141">
        <f>N123/K123</f>
        <v>0.92538025325873718</v>
      </c>
      <c r="R123" s="324"/>
      <c r="S123" s="142">
        <v>0.70833333333333337</v>
      </c>
      <c r="T123" s="143">
        <v>0.80982638888888892</v>
      </c>
      <c r="U123" s="144"/>
      <c r="V123" s="166"/>
      <c r="W123" s="167"/>
      <c r="X123" s="138"/>
      <c r="Y123" s="179">
        <f t="shared" ref="Y123:Z123" si="58">SUM(Y107:Y122)</f>
        <v>0</v>
      </c>
      <c r="Z123" s="180">
        <f t="shared" si="58"/>
        <v>0</v>
      </c>
      <c r="AA123" s="354"/>
      <c r="AB123" s="355"/>
      <c r="AC123" s="179">
        <f t="shared" ref="AC123" si="59">SUM(AC107:AC122)</f>
        <v>0</v>
      </c>
      <c r="AD123" s="180">
        <f t="shared" ref="AD123" si="60">SUM(AD107:AD122)</f>
        <v>0</v>
      </c>
      <c r="AE123" s="168">
        <f>M123-J123</f>
        <v>-204.91123317887855</v>
      </c>
      <c r="AF123" s="141">
        <f>M123/J123</f>
        <v>0.8940114311143732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229</v>
      </c>
      <c r="D124" s="321"/>
      <c r="E124" s="147">
        <v>56.87</v>
      </c>
      <c r="F124" s="159">
        <v>1163</v>
      </c>
      <c r="G124" s="148">
        <f t="shared" ref="G124:G126" si="61">E124*F124</f>
        <v>66139.81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1790.7607611406554</v>
      </c>
      <c r="N124" s="152">
        <f>M124/L124</f>
        <v>77.859163527854577</v>
      </c>
      <c r="O124" s="154">
        <f>L124-I124</f>
        <v>0</v>
      </c>
      <c r="P124" s="155">
        <f>N124-K124</f>
        <v>-9.0973582112758606</v>
      </c>
      <c r="Q124" s="156">
        <f>N124/K124</f>
        <v>0.89538038057032765</v>
      </c>
      <c r="R124" s="322">
        <f>Q140</f>
        <v>0.89610846296075219</v>
      </c>
      <c r="S124" s="157">
        <v>0.70833333333333337</v>
      </c>
      <c r="T124" s="158">
        <v>0.73539351851851853</v>
      </c>
      <c r="U124" s="159"/>
      <c r="V124" s="160">
        <v>38.966679142306226</v>
      </c>
      <c r="W124" s="97"/>
      <c r="X124" s="98"/>
      <c r="Y124" s="196"/>
      <c r="Z124" s="197"/>
      <c r="AA124" s="325"/>
      <c r="AB124" s="326"/>
      <c r="AC124" s="196">
        <v>1</v>
      </c>
      <c r="AD124" s="197"/>
      <c r="AE124" s="115">
        <f>M124-J124</f>
        <v>-209.2392388593446</v>
      </c>
      <c r="AF124" s="156">
        <f>M124/J124</f>
        <v>0.89538038057032765</v>
      </c>
      <c r="AG124" s="376">
        <f>AF140</f>
        <v>0.89610846296075219</v>
      </c>
    </row>
    <row r="125" spans="1:33" ht="15.75" customHeight="1">
      <c r="A125" s="357"/>
      <c r="B125" s="163" t="s">
        <v>187</v>
      </c>
      <c r="C125" s="330" t="s">
        <v>230</v>
      </c>
      <c r="D125" s="331"/>
      <c r="E125" s="101">
        <v>56.79</v>
      </c>
      <c r="F125" s="111">
        <v>1520</v>
      </c>
      <c r="G125" s="103">
        <f t="shared" si="61"/>
        <v>86320.8</v>
      </c>
      <c r="H125" s="26"/>
      <c r="I125" s="104">
        <v>23</v>
      </c>
      <c r="J125" s="105">
        <v>2000</v>
      </c>
      <c r="K125" s="106">
        <f t="shared" ref="K125:K126" si="62">J125/I125</f>
        <v>86.956521739130437</v>
      </c>
      <c r="L125" s="107">
        <v>23</v>
      </c>
      <c r="M125" s="105">
        <f>F125/V125*60</f>
        <v>1792.4716658094865</v>
      </c>
      <c r="N125" s="106">
        <f>M125/L125</f>
        <v>77.933550687368978</v>
      </c>
      <c r="O125" s="108">
        <f>L125-I125</f>
        <v>0</v>
      </c>
      <c r="P125" s="109">
        <f>N125-K125</f>
        <v>-9.0229710517614592</v>
      </c>
      <c r="Q125" s="110">
        <f>N125/K125</f>
        <v>0.89623583290474318</v>
      </c>
      <c r="R125" s="323"/>
      <c r="S125" s="47">
        <v>0.73819444444444449</v>
      </c>
      <c r="T125" s="48">
        <v>0.77351851851851861</v>
      </c>
      <c r="U125" s="111">
        <v>5</v>
      </c>
      <c r="V125" s="112">
        <v>50.879465343634187</v>
      </c>
      <c r="W125" s="113"/>
      <c r="X125" s="116"/>
      <c r="Y125" s="12"/>
      <c r="Z125" s="198"/>
      <c r="AA125" s="332"/>
      <c r="AB125" s="333"/>
      <c r="AC125" s="12">
        <v>1</v>
      </c>
      <c r="AD125" s="198"/>
      <c r="AE125" s="117">
        <f>M125-J125</f>
        <v>-207.52833419051353</v>
      </c>
      <c r="AF125" s="110">
        <f>M125/J125</f>
        <v>0.89623583290474318</v>
      </c>
      <c r="AG125" s="369"/>
    </row>
    <row r="126" spans="1:33" ht="15.75" customHeight="1">
      <c r="A126" s="357"/>
      <c r="B126" s="163" t="s">
        <v>187</v>
      </c>
      <c r="C126" s="330" t="s">
        <v>231</v>
      </c>
      <c r="D126" s="331"/>
      <c r="E126" s="101">
        <v>47.6</v>
      </c>
      <c r="F126" s="111">
        <v>1438</v>
      </c>
      <c r="G126" s="103">
        <f t="shared" si="61"/>
        <v>68448.800000000003</v>
      </c>
      <c r="H126" s="26"/>
      <c r="I126" s="104">
        <v>23</v>
      </c>
      <c r="J126" s="105">
        <v>2000</v>
      </c>
      <c r="K126" s="106">
        <f t="shared" si="62"/>
        <v>86.956521739130437</v>
      </c>
      <c r="L126" s="107">
        <v>23</v>
      </c>
      <c r="M126" s="105">
        <f>F126/V126*60</f>
        <v>1793.4183508143713</v>
      </c>
      <c r="N126" s="106">
        <f>M126/L126</f>
        <v>77.974710904972667</v>
      </c>
      <c r="O126" s="108">
        <f>L126-I126</f>
        <v>0</v>
      </c>
      <c r="P126" s="109">
        <f>N126-K126</f>
        <v>-8.9818108341577698</v>
      </c>
      <c r="Q126" s="110">
        <f>N126/K126</f>
        <v>0.89670917540718564</v>
      </c>
      <c r="R126" s="323"/>
      <c r="S126" s="47">
        <v>0.77638888888888891</v>
      </c>
      <c r="T126" s="48">
        <v>0.80979166666666669</v>
      </c>
      <c r="U126" s="111">
        <v>5</v>
      </c>
      <c r="V126" s="112">
        <v>48.109243423778516</v>
      </c>
      <c r="W126" s="113"/>
      <c r="X126" s="116"/>
      <c r="Y126" s="12"/>
      <c r="Z126" s="198"/>
      <c r="AA126" s="332"/>
      <c r="AB126" s="333"/>
      <c r="AC126" s="12">
        <v>1</v>
      </c>
      <c r="AD126" s="198"/>
      <c r="AE126" s="117">
        <f>M126-J126</f>
        <v>-206.58164918562875</v>
      </c>
      <c r="AF126" s="110">
        <f>M126/J126</f>
        <v>0.89670917540718564</v>
      </c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3">AVERAGE(I124:I139)</f>
        <v>23</v>
      </c>
      <c r="J140" s="137">
        <f t="shared" si="63"/>
        <v>2000</v>
      </c>
      <c r="K140" s="138">
        <f t="shared" ref="K140" si="64">J140/I140</f>
        <v>86.956521739130437</v>
      </c>
      <c r="L140" s="136">
        <f t="shared" ref="L140:M140" si="65">AVERAGE(L124:L139)</f>
        <v>23</v>
      </c>
      <c r="M140" s="137">
        <f t="shared" si="65"/>
        <v>1792.2169259215043</v>
      </c>
      <c r="N140" s="138">
        <f>M140/L140</f>
        <v>77.922475040065407</v>
      </c>
      <c r="O140" s="139">
        <f>L140-I140</f>
        <v>0</v>
      </c>
      <c r="P140" s="140">
        <f>N140-K140</f>
        <v>-9.0340466990650299</v>
      </c>
      <c r="Q140" s="141">
        <f>N140/K140</f>
        <v>0.89610846296075219</v>
      </c>
      <c r="R140" s="324"/>
      <c r="S140" s="142">
        <v>0.70833333333333337</v>
      </c>
      <c r="T140" s="143">
        <v>0.80979166666666669</v>
      </c>
      <c r="U140" s="144"/>
      <c r="V140" s="166"/>
      <c r="W140" s="187"/>
      <c r="X140" s="188"/>
      <c r="Y140" s="179">
        <f t="shared" ref="Y140:Z140" si="66">SUM(Y124:Y139)</f>
        <v>0</v>
      </c>
      <c r="Z140" s="180">
        <f t="shared" si="66"/>
        <v>0</v>
      </c>
      <c r="AA140" s="354"/>
      <c r="AB140" s="355"/>
      <c r="AC140" s="179">
        <f t="shared" ref="AC140" si="67">SUM(AC124:AC139)</f>
        <v>3</v>
      </c>
      <c r="AD140" s="180">
        <f t="shared" ref="AD140" si="68">SUM(AD124:AD139)</f>
        <v>0</v>
      </c>
      <c r="AE140" s="168">
        <f>M140-J140</f>
        <v>-207.7830740784957</v>
      </c>
      <c r="AF140" s="141">
        <f>M140/J140</f>
        <v>0.89610846296075219</v>
      </c>
      <c r="AG140" s="370"/>
    </row>
    <row r="141" spans="1:33" ht="15.75" customHeight="1">
      <c r="A141" s="317" t="s">
        <v>232</v>
      </c>
      <c r="B141" s="146" t="s">
        <v>187</v>
      </c>
      <c r="C141" s="320" t="s">
        <v>233</v>
      </c>
      <c r="D141" s="321"/>
      <c r="E141" s="147">
        <v>52.21</v>
      </c>
      <c r="F141" s="97">
        <v>3802</v>
      </c>
      <c r="G141" s="148">
        <f t="shared" ref="G141" si="69">E141*F141</f>
        <v>198502.42</v>
      </c>
      <c r="H141" s="149"/>
      <c r="I141" s="150">
        <v>18</v>
      </c>
      <c r="J141" s="151">
        <v>2000</v>
      </c>
      <c r="K141" s="152">
        <f>J141/I141</f>
        <v>111.11111111111111</v>
      </c>
      <c r="L141" s="153">
        <v>18</v>
      </c>
      <c r="M141" s="151">
        <f>F141/V141*60</f>
        <v>1702.93896</v>
      </c>
      <c r="N141" s="152">
        <f>M141/L141</f>
        <v>94.60772</v>
      </c>
      <c r="O141" s="154">
        <f>L141-I141</f>
        <v>0</v>
      </c>
      <c r="P141" s="155">
        <f>N141-K141</f>
        <v>-16.503391111111114</v>
      </c>
      <c r="Q141" s="156">
        <f>N141/K141</f>
        <v>0.85146948</v>
      </c>
      <c r="R141" s="322">
        <f>Q157</f>
        <v>0.85146948</v>
      </c>
      <c r="S141" s="157">
        <v>0.70833333333333337</v>
      </c>
      <c r="T141" s="158">
        <v>0.8013541666666667</v>
      </c>
      <c r="U141" s="159"/>
      <c r="V141" s="160">
        <v>133.95665103580694</v>
      </c>
      <c r="W141" s="158"/>
      <c r="X141" s="169"/>
      <c r="Y141" s="196"/>
      <c r="Z141" s="197"/>
      <c r="AA141" s="325"/>
      <c r="AB141" s="326"/>
      <c r="AC141" s="196">
        <v>3</v>
      </c>
      <c r="AD141" s="197"/>
      <c r="AE141" s="115">
        <f>M141-J141</f>
        <v>-297.06104000000005</v>
      </c>
      <c r="AF141" s="156">
        <f>M141/J141</f>
        <v>0.85146948</v>
      </c>
      <c r="AG141" s="327">
        <f>AF157</f>
        <v>0.85146948</v>
      </c>
    </row>
    <row r="142" spans="1:33" ht="15.75" customHeight="1">
      <c r="A142" s="318"/>
      <c r="B142" s="163"/>
      <c r="C142" s="330"/>
      <c r="D142" s="331"/>
      <c r="E142" s="101"/>
      <c r="F142" s="102"/>
      <c r="G142" s="103"/>
      <c r="H142" s="26"/>
      <c r="I142" s="104"/>
      <c r="J142" s="105"/>
      <c r="K142" s="106"/>
      <c r="L142" s="107"/>
      <c r="M142" s="105"/>
      <c r="N142" s="106"/>
      <c r="O142" s="108"/>
      <c r="P142" s="109"/>
      <c r="Q142" s="110"/>
      <c r="R142" s="323"/>
      <c r="S142" s="47"/>
      <c r="T142" s="48"/>
      <c r="U142" s="111"/>
      <c r="V142" s="112"/>
      <c r="W142" s="113"/>
      <c r="X142" s="116"/>
      <c r="Y142" s="12"/>
      <c r="Z142" s="198"/>
      <c r="AA142" s="332"/>
      <c r="AB142" s="333"/>
      <c r="AC142" s="12"/>
      <c r="AD142" s="198"/>
      <c r="AE142" s="117"/>
      <c r="AF142" s="110"/>
      <c r="AG142" s="328"/>
    </row>
    <row r="143" spans="1:33" ht="15.75" customHeight="1">
      <c r="A143" s="318"/>
      <c r="B143" s="163"/>
      <c r="C143" s="330"/>
      <c r="D143" s="331"/>
      <c r="E143" s="101"/>
      <c r="F143" s="102"/>
      <c r="G143" s="103"/>
      <c r="H143" s="26"/>
      <c r="I143" s="104"/>
      <c r="J143" s="105"/>
      <c r="K143" s="106"/>
      <c r="L143" s="107"/>
      <c r="M143" s="105"/>
      <c r="N143" s="106"/>
      <c r="O143" s="108"/>
      <c r="P143" s="109"/>
      <c r="Q143" s="110"/>
      <c r="R143" s="323"/>
      <c r="S143" s="47"/>
      <c r="T143" s="48"/>
      <c r="U143" s="111"/>
      <c r="V143" s="112"/>
      <c r="W143" s="113"/>
      <c r="X143" s="116"/>
      <c r="Y143" s="12"/>
      <c r="Z143" s="198"/>
      <c r="AA143" s="332"/>
      <c r="AB143" s="333"/>
      <c r="AC143" s="12"/>
      <c r="AD143" s="198"/>
      <c r="AE143" s="117"/>
      <c r="AF143" s="110"/>
      <c r="AG143" s="328"/>
    </row>
    <row r="144" spans="1:33" ht="15.75" customHeight="1">
      <c r="A144" s="318"/>
      <c r="B144" s="163"/>
      <c r="C144" s="330"/>
      <c r="D144" s="331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23"/>
      <c r="S144" s="47"/>
      <c r="T144" s="48"/>
      <c r="U144" s="111"/>
      <c r="V144" s="112"/>
      <c r="W144" s="113"/>
      <c r="X144" s="116"/>
      <c r="Y144" s="12"/>
      <c r="Z144" s="198"/>
      <c r="AA144" s="332"/>
      <c r="AB144" s="333"/>
      <c r="AC144" s="12"/>
      <c r="AD144" s="198"/>
      <c r="AE144" s="117"/>
      <c r="AF144" s="110"/>
      <c r="AG144" s="328"/>
    </row>
    <row r="145" spans="1:33" ht="15.75" customHeight="1">
      <c r="A145" s="318"/>
      <c r="B145" s="163"/>
      <c r="C145" s="330"/>
      <c r="D145" s="331"/>
      <c r="E145" s="101"/>
      <c r="F145" s="102"/>
      <c r="G145" s="103"/>
      <c r="H145" s="13"/>
      <c r="I145" s="104"/>
      <c r="J145" s="105"/>
      <c r="K145" s="106"/>
      <c r="L145" s="107"/>
      <c r="M145" s="105"/>
      <c r="N145" s="106"/>
      <c r="O145" s="108"/>
      <c r="P145" s="109"/>
      <c r="Q145" s="110"/>
      <c r="R145" s="323"/>
      <c r="S145" s="47"/>
      <c r="T145" s="48"/>
      <c r="U145" s="111"/>
      <c r="V145" s="112"/>
      <c r="W145" s="113"/>
      <c r="X145" s="116"/>
      <c r="Y145" s="12"/>
      <c r="Z145" s="198"/>
      <c r="AA145" s="332"/>
      <c r="AB145" s="333"/>
      <c r="AC145" s="12"/>
      <c r="AD145" s="198"/>
      <c r="AE145" s="117"/>
      <c r="AF145" s="110"/>
      <c r="AG145" s="328"/>
    </row>
    <row r="146" spans="1:33" ht="15.75" customHeight="1">
      <c r="A146" s="318"/>
      <c r="B146" s="163"/>
      <c r="C146" s="330"/>
      <c r="D146" s="331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23"/>
      <c r="S146" s="47"/>
      <c r="T146" s="120"/>
      <c r="U146" s="111"/>
      <c r="V146" s="112"/>
      <c r="W146" s="113"/>
      <c r="X146" s="116"/>
      <c r="Y146" s="12"/>
      <c r="Z146" s="198"/>
      <c r="AA146" s="332"/>
      <c r="AB146" s="333"/>
      <c r="AC146" s="12"/>
      <c r="AD146" s="198"/>
      <c r="AE146" s="117"/>
      <c r="AF146" s="110"/>
      <c r="AG146" s="328"/>
    </row>
    <row r="147" spans="1:33" ht="15.75" customHeight="1">
      <c r="A147" s="318"/>
      <c r="B147" s="163"/>
      <c r="C147" s="330"/>
      <c r="D147" s="331"/>
      <c r="E147" s="101"/>
      <c r="F147" s="102"/>
      <c r="G147" s="121"/>
      <c r="H147" s="62"/>
      <c r="I147" s="104"/>
      <c r="J147" s="105"/>
      <c r="K147" s="106"/>
      <c r="L147" s="107"/>
      <c r="M147" s="105"/>
      <c r="N147" s="106"/>
      <c r="O147" s="123"/>
      <c r="P147" s="124"/>
      <c r="Q147" s="125"/>
      <c r="R147" s="323"/>
      <c r="S147" s="119"/>
      <c r="T147" s="120"/>
      <c r="U147" s="111"/>
      <c r="V147" s="112"/>
      <c r="W147" s="120"/>
      <c r="X147" s="189"/>
      <c r="Y147" s="12"/>
      <c r="Z147" s="198"/>
      <c r="AA147" s="332"/>
      <c r="AB147" s="333"/>
      <c r="AC147" s="12"/>
      <c r="AD147" s="198"/>
      <c r="AE147" s="117"/>
      <c r="AF147" s="110"/>
      <c r="AG147" s="328"/>
    </row>
    <row r="148" spans="1:33" ht="15.75" customHeight="1">
      <c r="A148" s="318"/>
      <c r="B148" s="163"/>
      <c r="C148" s="330"/>
      <c r="D148" s="331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23"/>
      <c r="S148" s="119"/>
      <c r="T148" s="120"/>
      <c r="U148" s="111"/>
      <c r="V148" s="112"/>
      <c r="W148" s="120"/>
      <c r="X148" s="189"/>
      <c r="Y148" s="12"/>
      <c r="Z148" s="198"/>
      <c r="AA148" s="332"/>
      <c r="AB148" s="333"/>
      <c r="AC148" s="12"/>
      <c r="AD148" s="198"/>
      <c r="AE148" s="117"/>
      <c r="AF148" s="110"/>
      <c r="AG148" s="328"/>
    </row>
    <row r="149" spans="1:33" ht="15.75" customHeight="1">
      <c r="A149" s="318"/>
      <c r="B149" s="163"/>
      <c r="C149" s="330"/>
      <c r="D149" s="331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23"/>
      <c r="S149" s="119"/>
      <c r="T149" s="120"/>
      <c r="U149" s="111"/>
      <c r="V149" s="112"/>
      <c r="W149" s="120"/>
      <c r="X149" s="189"/>
      <c r="Y149" s="12"/>
      <c r="Z149" s="198"/>
      <c r="AA149" s="332"/>
      <c r="AB149" s="333"/>
      <c r="AC149" s="12"/>
      <c r="AD149" s="198"/>
      <c r="AE149" s="117"/>
      <c r="AF149" s="110"/>
      <c r="AG149" s="328"/>
    </row>
    <row r="150" spans="1:33" ht="15.75" customHeight="1">
      <c r="A150" s="318"/>
      <c r="B150" s="163"/>
      <c r="C150" s="330"/>
      <c r="D150" s="331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23"/>
      <c r="S150" s="119"/>
      <c r="T150" s="120"/>
      <c r="U150" s="111"/>
      <c r="V150" s="112"/>
      <c r="W150" s="120"/>
      <c r="X150" s="189"/>
      <c r="Y150" s="12"/>
      <c r="Z150" s="198"/>
      <c r="AA150" s="332"/>
      <c r="AB150" s="333"/>
      <c r="AC150" s="12"/>
      <c r="AD150" s="198"/>
      <c r="AE150" s="117"/>
      <c r="AF150" s="110"/>
      <c r="AG150" s="328"/>
    </row>
    <row r="151" spans="1:33" ht="15.75" customHeight="1">
      <c r="A151" s="318"/>
      <c r="B151" s="163"/>
      <c r="C151" s="330"/>
      <c r="D151" s="331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23"/>
      <c r="S151" s="119"/>
      <c r="T151" s="120"/>
      <c r="U151" s="111"/>
      <c r="V151" s="112"/>
      <c r="W151" s="120"/>
      <c r="X151" s="189"/>
      <c r="Y151" s="12"/>
      <c r="Z151" s="198"/>
      <c r="AA151" s="332"/>
      <c r="AB151" s="333"/>
      <c r="AC151" s="12"/>
      <c r="AD151" s="198"/>
      <c r="AE151" s="117"/>
      <c r="AF151" s="110"/>
      <c r="AG151" s="328"/>
    </row>
    <row r="152" spans="1:33" ht="15.75" customHeight="1">
      <c r="A152" s="318"/>
      <c r="B152" s="163"/>
      <c r="C152" s="330"/>
      <c r="D152" s="33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23"/>
      <c r="S152" s="119"/>
      <c r="T152" s="120"/>
      <c r="U152" s="111"/>
      <c r="V152" s="112"/>
      <c r="W152" s="120"/>
      <c r="X152" s="189"/>
      <c r="Y152" s="12"/>
      <c r="Z152" s="198"/>
      <c r="AA152" s="332"/>
      <c r="AB152" s="333"/>
      <c r="AC152" s="12"/>
      <c r="AD152" s="198"/>
      <c r="AE152" s="117"/>
      <c r="AF152" s="110"/>
      <c r="AG152" s="328"/>
    </row>
    <row r="153" spans="1:33" ht="15.75" customHeight="1">
      <c r="A153" s="318"/>
      <c r="B153" s="163"/>
      <c r="C153" s="330"/>
      <c r="D153" s="33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23"/>
      <c r="S153" s="119"/>
      <c r="T153" s="120"/>
      <c r="U153" s="111"/>
      <c r="V153" s="112"/>
      <c r="W153" s="120"/>
      <c r="X153" s="189"/>
      <c r="Y153" s="12"/>
      <c r="Z153" s="198"/>
      <c r="AA153" s="332"/>
      <c r="AB153" s="333"/>
      <c r="AC153" s="12"/>
      <c r="AD153" s="198"/>
      <c r="AE153" s="117"/>
      <c r="AF153" s="110"/>
      <c r="AG153" s="328"/>
    </row>
    <row r="154" spans="1:33" ht="15.75" customHeight="1">
      <c r="A154" s="318"/>
      <c r="B154" s="163"/>
      <c r="C154" s="330"/>
      <c r="D154" s="33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23"/>
      <c r="S154" s="119"/>
      <c r="T154" s="120"/>
      <c r="U154" s="111"/>
      <c r="V154" s="112"/>
      <c r="W154" s="120"/>
      <c r="X154" s="189"/>
      <c r="Y154" s="12"/>
      <c r="Z154" s="198"/>
      <c r="AA154" s="332"/>
      <c r="AB154" s="333"/>
      <c r="AC154" s="12"/>
      <c r="AD154" s="198"/>
      <c r="AE154" s="117"/>
      <c r="AF154" s="110"/>
      <c r="AG154" s="328"/>
    </row>
    <row r="155" spans="1:33" ht="15.75" customHeight="1">
      <c r="A155" s="318"/>
      <c r="B155" s="163"/>
      <c r="C155" s="330"/>
      <c r="D155" s="331"/>
      <c r="E155" s="101"/>
      <c r="F155" s="128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23"/>
      <c r="S155" s="119"/>
      <c r="T155" s="120"/>
      <c r="U155" s="111"/>
      <c r="V155" s="112"/>
      <c r="W155" s="120"/>
      <c r="X155" s="189"/>
      <c r="Y155" s="12"/>
      <c r="Z155" s="198"/>
      <c r="AA155" s="332"/>
      <c r="AB155" s="333"/>
      <c r="AC155" s="12"/>
      <c r="AD155" s="198"/>
      <c r="AE155" s="117"/>
      <c r="AF155" s="110"/>
      <c r="AG155" s="328"/>
    </row>
    <row r="156" spans="1:33" ht="15.75" customHeight="1">
      <c r="A156" s="318"/>
      <c r="B156" s="163"/>
      <c r="C156" s="330"/>
      <c r="D156" s="331"/>
      <c r="E156" s="164"/>
      <c r="F156" s="128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23"/>
      <c r="S156" s="119"/>
      <c r="T156" s="120"/>
      <c r="U156" s="130"/>
      <c r="V156" s="131"/>
      <c r="W156" s="126"/>
      <c r="X156" s="127"/>
      <c r="Y156" s="12"/>
      <c r="Z156" s="198"/>
      <c r="AA156" s="332"/>
      <c r="AB156" s="333"/>
      <c r="AC156" s="12"/>
      <c r="AD156" s="198"/>
      <c r="AE156" s="165"/>
      <c r="AF156" s="125"/>
      <c r="AG156" s="328"/>
    </row>
    <row r="157" spans="1:33" ht="15.75" customHeight="1" thickBot="1">
      <c r="A157" s="319"/>
      <c r="B157" s="133" t="s">
        <v>122</v>
      </c>
      <c r="C157" s="353"/>
      <c r="D157" s="353"/>
      <c r="E157" s="134"/>
      <c r="F157" s="167"/>
      <c r="G157" s="135"/>
      <c r="H157" s="69"/>
      <c r="I157" s="136">
        <f t="shared" ref="I157:J157" si="70">AVERAGE(I141:I156)</f>
        <v>18</v>
      </c>
      <c r="J157" s="137">
        <f t="shared" si="70"/>
        <v>2000</v>
      </c>
      <c r="K157" s="138">
        <f t="shared" ref="K157" si="71">J157/I157</f>
        <v>111.11111111111111</v>
      </c>
      <c r="L157" s="136">
        <f t="shared" ref="L157:M157" si="72">AVERAGE(L141:L156)</f>
        <v>18</v>
      </c>
      <c r="M157" s="137">
        <f t="shared" si="72"/>
        <v>1702.93896</v>
      </c>
      <c r="N157" s="138">
        <f>M157/L157</f>
        <v>94.60772</v>
      </c>
      <c r="O157" s="139">
        <f>L157-I157</f>
        <v>0</v>
      </c>
      <c r="P157" s="140">
        <f>N157-K157</f>
        <v>-16.503391111111114</v>
      </c>
      <c r="Q157" s="141">
        <f>N157/K157</f>
        <v>0.85146948</v>
      </c>
      <c r="R157" s="324"/>
      <c r="S157" s="142">
        <v>0.70833333333333337</v>
      </c>
      <c r="T157" s="143">
        <v>0.8013541666666667</v>
      </c>
      <c r="U157" s="144"/>
      <c r="V157" s="166"/>
      <c r="W157" s="167"/>
      <c r="X157" s="138"/>
      <c r="Y157" s="179">
        <f t="shared" ref="Y157:Z157" si="73">SUM(Y141:Y156)</f>
        <v>0</v>
      </c>
      <c r="Z157" s="180">
        <f t="shared" si="73"/>
        <v>0</v>
      </c>
      <c r="AA157" s="354"/>
      <c r="AB157" s="355"/>
      <c r="AC157" s="179">
        <f t="shared" ref="AC157" si="74">SUM(AC141:AC156)</f>
        <v>3</v>
      </c>
      <c r="AD157" s="180">
        <f t="shared" ref="AD157" si="75">SUM(AD141:AD156)</f>
        <v>0</v>
      </c>
      <c r="AE157" s="168">
        <f>M157-J157</f>
        <v>-297.06104000000005</v>
      </c>
      <c r="AF157" s="141">
        <f>M157/J157</f>
        <v>0.85146948</v>
      </c>
      <c r="AG157" s="329"/>
    </row>
    <row r="159" spans="1:33">
      <c r="AA159" s="360" t="s">
        <v>163</v>
      </c>
      <c r="AB159" s="360"/>
    </row>
    <row r="160" spans="1:33">
      <c r="AA160" s="360" t="s">
        <v>164</v>
      </c>
      <c r="AB160" s="360"/>
    </row>
    <row r="161" spans="27:28">
      <c r="AA161" s="360" t="s">
        <v>165</v>
      </c>
      <c r="AB161" s="360"/>
    </row>
    <row r="162" spans="27:28">
      <c r="AA162" s="360" t="s">
        <v>166</v>
      </c>
      <c r="AB162" s="360"/>
    </row>
    <row r="163" spans="27:28">
      <c r="AA163" s="360" t="s">
        <v>167</v>
      </c>
      <c r="AB163" s="360"/>
    </row>
    <row r="164" spans="27:28">
      <c r="AA164" s="360" t="s">
        <v>168</v>
      </c>
      <c r="AB164" s="360"/>
    </row>
    <row r="165" spans="27:28">
      <c r="AA165" s="360" t="s">
        <v>169</v>
      </c>
      <c r="AB165" s="360"/>
    </row>
    <row r="166" spans="27:28">
      <c r="AA166" s="360" t="s">
        <v>170</v>
      </c>
      <c r="AB166" s="360"/>
    </row>
    <row r="167" spans="27:28">
      <c r="AA167" s="360" t="s">
        <v>171</v>
      </c>
      <c r="AB167" s="360"/>
    </row>
    <row r="168" spans="27:28">
      <c r="AA168" s="360" t="s">
        <v>172</v>
      </c>
      <c r="AB168" s="360"/>
    </row>
    <row r="169" spans="27:28">
      <c r="AA169" s="360" t="s">
        <v>173</v>
      </c>
      <c r="AB169" s="360"/>
    </row>
    <row r="170" spans="27:28">
      <c r="AA170" s="360" t="s">
        <v>174</v>
      </c>
      <c r="AB170" s="360"/>
    </row>
    <row r="171" spans="27:28">
      <c r="AA171" s="360" t="s">
        <v>175</v>
      </c>
      <c r="AB171" s="360"/>
    </row>
  </sheetData>
  <mergeCells count="380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R124:R140"/>
    <mergeCell ref="AA124:AB124"/>
    <mergeCell ref="C137:D137"/>
    <mergeCell ref="AA137:AB137"/>
    <mergeCell ref="C138:D138"/>
    <mergeCell ref="AA138:AB138"/>
    <mergeCell ref="C139:D139"/>
    <mergeCell ref="AA139:AB139"/>
    <mergeCell ref="C134:D134"/>
    <mergeCell ref="AA134:AB134"/>
    <mergeCell ref="C135:D135"/>
    <mergeCell ref="AA135:AB135"/>
    <mergeCell ref="C136:D136"/>
    <mergeCell ref="AA136:AB136"/>
    <mergeCell ref="C140:D140"/>
    <mergeCell ref="AA140:AB140"/>
    <mergeCell ref="A141:A157"/>
    <mergeCell ref="C141:D141"/>
    <mergeCell ref="R141:R157"/>
    <mergeCell ref="AA141:AB141"/>
    <mergeCell ref="AA146:AB146"/>
    <mergeCell ref="C147:D147"/>
    <mergeCell ref="AA147:AB147"/>
    <mergeCell ref="C148:D148"/>
    <mergeCell ref="A124:A140"/>
    <mergeCell ref="C124:D124"/>
    <mergeCell ref="AA148:AB148"/>
    <mergeCell ref="C149:D149"/>
    <mergeCell ref="AA149:AB149"/>
    <mergeCell ref="C150:D150"/>
    <mergeCell ref="AA150:AB150"/>
    <mergeCell ref="C151:D151"/>
    <mergeCell ref="AA151:AB151"/>
    <mergeCell ref="AG141:AG157"/>
    <mergeCell ref="C142:D142"/>
    <mergeCell ref="AA142:AB142"/>
    <mergeCell ref="C143:D143"/>
    <mergeCell ref="AA143:AB143"/>
    <mergeCell ref="C144:D144"/>
    <mergeCell ref="AA144:AB144"/>
    <mergeCell ref="C145:D145"/>
    <mergeCell ref="AA145:AB145"/>
    <mergeCell ref="C146:D146"/>
    <mergeCell ref="C155:D155"/>
    <mergeCell ref="AA155:AB155"/>
    <mergeCell ref="C156:D156"/>
    <mergeCell ref="AA156:AB156"/>
    <mergeCell ref="C157:D157"/>
    <mergeCell ref="AA157:AB157"/>
    <mergeCell ref="C152:D152"/>
    <mergeCell ref="AA152:AB152"/>
    <mergeCell ref="C153:D153"/>
    <mergeCell ref="AA153:AB153"/>
    <mergeCell ref="C154:D154"/>
    <mergeCell ref="AA154:AB154"/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</mergeCells>
  <phoneticPr fontId="5" type="noConversion"/>
  <conditionalFormatting sqref="O5:O157">
    <cfRule type="cellIs" dxfId="382" priority="3" operator="greaterThan">
      <formula>0</formula>
    </cfRule>
  </conditionalFormatting>
  <conditionalFormatting sqref="P5:P157 AE5:AE157">
    <cfRule type="cellIs" dxfId="381" priority="6" operator="lessThan">
      <formula>0</formula>
    </cfRule>
  </conditionalFormatting>
  <conditionalFormatting sqref="Q5:Q157 AF5:AF157">
    <cfRule type="cellIs" dxfId="380" priority="4" operator="greaterThan">
      <formula>1</formula>
    </cfRule>
    <cfRule type="cellIs" dxfId="379" priority="5" operator="lessThan">
      <formula>0.8</formula>
    </cfRule>
  </conditionalFormatting>
  <conditionalFormatting sqref="AG5 R5:R157 AG107:AG124">
    <cfRule type="cellIs" dxfId="378" priority="7" operator="lessThan">
      <formula>0.8</formula>
    </cfRule>
  </conditionalFormatting>
  <conditionalFormatting sqref="AG22">
    <cfRule type="cellIs" dxfId="377" priority="12" operator="lessThan">
      <formula>0.8</formula>
    </cfRule>
  </conditionalFormatting>
  <conditionalFormatting sqref="AG37">
    <cfRule type="cellIs" dxfId="376" priority="11" operator="lessThan">
      <formula>0.8</formula>
    </cfRule>
  </conditionalFormatting>
  <conditionalFormatting sqref="AG39:AG74">
    <cfRule type="cellIs" dxfId="375" priority="9" operator="lessThan">
      <formula>0.8</formula>
    </cfRule>
  </conditionalFormatting>
  <conditionalFormatting sqref="AG80:AG88">
    <cfRule type="cellIs" dxfId="374" priority="10" operator="lessThan">
      <formula>0.8</formula>
    </cfRule>
  </conditionalFormatting>
  <conditionalFormatting sqref="AG90:AG95">
    <cfRule type="cellIs" dxfId="373" priority="8" operator="lessThan">
      <formula>0.8</formula>
    </cfRule>
  </conditionalFormatting>
  <conditionalFormatting sqref="AG139">
    <cfRule type="cellIs" dxfId="372" priority="2" operator="lessThan">
      <formula>0.8</formula>
    </cfRule>
  </conditionalFormatting>
  <conditionalFormatting sqref="AG141:AG157">
    <cfRule type="cellIs" dxfId="371" priority="1" operator="lessThan">
      <formula>0.8</formula>
    </cfRule>
  </conditionalFormatting>
  <dataValidations count="1">
    <dataValidation type="list" allowBlank="1" showInputMessage="1" showErrorMessage="1" sqref="AA5:AB157" xr:uid="{B3AC95D9-0577-404D-B851-CCC4DD050202}">
      <formula1>$AA$159:$AA$171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4F00-AB28-44F9-BD6F-A662D349CDF7}">
  <sheetPr>
    <tabColor theme="8" tint="0.59999389629810485"/>
  </sheetPr>
  <dimension ref="B1:AR42"/>
  <sheetViews>
    <sheetView zoomScale="70" zoomScaleNormal="70" workbookViewId="0">
      <selection activeCell="P41" sqref="P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250</v>
      </c>
      <c r="D3" s="209"/>
      <c r="E3" s="3" t="s">
        <v>3</v>
      </c>
      <c r="F3" s="210">
        <f>'0616(18度C)'!D1+'0616(4度C)'!D1</f>
        <v>219165</v>
      </c>
      <c r="G3" s="211"/>
      <c r="H3" s="3" t="s">
        <v>4</v>
      </c>
      <c r="I3" s="212">
        <f>'0616(18度C)'!F1+'0616(4度C)'!F1</f>
        <v>6837070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471.63029554075803</v>
      </c>
      <c r="F6" s="246" t="e">
        <f>AVERAGE(#REF!,D14:K14)</f>
        <v>#REF!</v>
      </c>
      <c r="G6" s="247">
        <f>AVERAGE(D14:K14)</f>
        <v>260.19720261463186</v>
      </c>
      <c r="H6" s="248"/>
      <c r="I6" s="247">
        <f>AVERAGE(L14:O14)</f>
        <v>98.79090586533475</v>
      </c>
      <c r="J6" s="248"/>
      <c r="K6" s="247">
        <f>AVERAGE(D32:O32)</f>
        <v>820.88068181818176</v>
      </c>
      <c r="L6" s="248"/>
      <c r="M6" s="247">
        <f>AVERAGE(P32:X32)</f>
        <v>719.15909090909088</v>
      </c>
      <c r="N6" s="248"/>
      <c r="O6" s="236">
        <f>'0616(4度C)'!Y2</f>
        <v>0</v>
      </c>
      <c r="P6" s="236">
        <f>'0616(4度C)'!Z2</f>
        <v>0</v>
      </c>
      <c r="Q6" s="236">
        <f>'0616(4度C)'!AC2</f>
        <v>53</v>
      </c>
      <c r="R6" s="236">
        <f>'0616(4度C)'!AD2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422.27546241301849</v>
      </c>
      <c r="F7" s="242" t="e">
        <f>AVERAGE(#REF!,D15:K15)</f>
        <v>#REF!</v>
      </c>
      <c r="G7" s="243">
        <f>AVERAGE(D15:K15)</f>
        <v>234.85455949514321</v>
      </c>
      <c r="H7" s="244"/>
      <c r="I7" s="243">
        <f>AVERAGE(L15:O15)</f>
        <v>87.224260281765353</v>
      </c>
      <c r="J7" s="244"/>
      <c r="K7" s="243">
        <f>AVERAGE(D33:O33)</f>
        <v>734.14462827805414</v>
      </c>
      <c r="L7" s="244"/>
      <c r="M7" s="243">
        <f>AVERAGE(P33:X33)</f>
        <v>642.8260525232356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0.89391230863575855</v>
      </c>
      <c r="F8" s="261" t="e">
        <f>AVERAGE(D16:K16,#REF!)</f>
        <v>#REF!</v>
      </c>
      <c r="G8" s="249">
        <f>AVERAGE(D16:K16)</f>
        <v>0.90102787700980569</v>
      </c>
      <c r="H8" s="250"/>
      <c r="I8" s="249">
        <f>AVERAGE(L16:O16)</f>
        <v>0.88549787657003753</v>
      </c>
      <c r="J8" s="250"/>
      <c r="K8" s="249">
        <f>AVERAGE(D34:O34)</f>
        <v>0.89093951203133104</v>
      </c>
      <c r="L8" s="250"/>
      <c r="M8" s="249">
        <f>AVERAGE(P34:X34)</f>
        <v>0.8925225767284064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91.357142857142861</v>
      </c>
      <c r="F14" s="28">
        <v>121.68674698795179</v>
      </c>
      <c r="G14" s="28">
        <v>91.666666666666657</v>
      </c>
      <c r="H14" s="28">
        <v>168.53932584269663</v>
      </c>
      <c r="I14" s="28">
        <v>654.6</v>
      </c>
      <c r="J14" s="28">
        <v>433.33333333333331</v>
      </c>
      <c r="K14" s="29" t="s">
        <v>43</v>
      </c>
      <c r="L14" s="27" t="s">
        <v>43</v>
      </c>
      <c r="M14" s="30">
        <v>98.305084745762699</v>
      </c>
      <c r="N14" s="28">
        <v>86.956521739130437</v>
      </c>
      <c r="O14" s="31">
        <v>111.11111111111111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82.797640135766045</v>
      </c>
      <c r="F15" s="35">
        <v>109.58322644078198</v>
      </c>
      <c r="G15" s="35">
        <v>82.110842591087575</v>
      </c>
      <c r="H15" s="35">
        <v>150.92714584664631</v>
      </c>
      <c r="I15" s="35">
        <v>592.31138541117411</v>
      </c>
      <c r="J15" s="35">
        <v>391.39711654540309</v>
      </c>
      <c r="K15" s="36" t="s">
        <v>43</v>
      </c>
      <c r="L15" s="34" t="s">
        <v>43</v>
      </c>
      <c r="M15" s="37">
        <v>90.975900008129187</v>
      </c>
      <c r="N15" s="35">
        <v>77.910880837166857</v>
      </c>
      <c r="O15" s="38">
        <v>92.786000000000001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0.90630724151737652</v>
      </c>
      <c r="F16" s="43">
        <f t="shared" si="0"/>
        <v>0.90053542520642627</v>
      </c>
      <c r="G16" s="43">
        <f t="shared" si="0"/>
        <v>0.89575464644822822</v>
      </c>
      <c r="H16" s="43">
        <f t="shared" si="0"/>
        <v>0.8955010653567681</v>
      </c>
      <c r="I16" s="43">
        <f t="shared" si="0"/>
        <v>0.90484476842525829</v>
      </c>
      <c r="J16" s="43">
        <f t="shared" si="0"/>
        <v>0.9032241151047764</v>
      </c>
      <c r="K16" s="44" t="s">
        <v>43</v>
      </c>
      <c r="L16" s="42" t="s">
        <v>43</v>
      </c>
      <c r="M16" s="45">
        <f t="shared" ref="M16:O16" si="1">M15/M14</f>
        <v>0.92544450008269363</v>
      </c>
      <c r="N16" s="43">
        <f t="shared" si="1"/>
        <v>0.89597512962741888</v>
      </c>
      <c r="O16" s="46">
        <f t="shared" si="1"/>
        <v>0.83507399999999998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0.5904166666666667</v>
      </c>
      <c r="F18" s="48">
        <v>0.54145833333333326</v>
      </c>
      <c r="G18" s="48">
        <v>0.6658680555555555</v>
      </c>
      <c r="H18" s="48">
        <v>0.66502314814814789</v>
      </c>
      <c r="I18" s="48">
        <v>0.46725694444444438</v>
      </c>
      <c r="J18" s="48">
        <v>0.35185185185185186</v>
      </c>
      <c r="K18" s="48" t="s">
        <v>43</v>
      </c>
      <c r="L18" s="47" t="s">
        <v>43</v>
      </c>
      <c r="M18" s="49">
        <v>0.82474537037037043</v>
      </c>
      <c r="N18" s="48">
        <v>0.83978009259259256</v>
      </c>
      <c r="O18" s="50">
        <v>0.81890046296296304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>
        <v>10</v>
      </c>
      <c r="F21" s="52">
        <v>6</v>
      </c>
      <c r="G21" s="52">
        <v>13</v>
      </c>
      <c r="H21" s="52">
        <v>14</v>
      </c>
      <c r="I21" s="52">
        <v>0</v>
      </c>
      <c r="J21" s="52">
        <v>1</v>
      </c>
      <c r="K21" s="53"/>
      <c r="L21" s="54"/>
      <c r="M21" s="55">
        <v>3</v>
      </c>
      <c r="N21" s="52">
        <v>3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</v>
      </c>
      <c r="F23" s="58">
        <v>16.600000000000001</v>
      </c>
      <c r="G23" s="58">
        <v>20.571428571428573</v>
      </c>
      <c r="H23" s="58">
        <v>19.777777777777779</v>
      </c>
      <c r="I23" s="58">
        <v>5</v>
      </c>
      <c r="J23" s="58">
        <v>6</v>
      </c>
      <c r="K23" s="59" t="s">
        <v>43</v>
      </c>
      <c r="L23" s="57" t="s">
        <v>43</v>
      </c>
      <c r="M23" s="60">
        <v>19</v>
      </c>
      <c r="N23" s="58">
        <v>23</v>
      </c>
      <c r="O23" s="61">
        <v>18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1100</v>
      </c>
      <c r="N32" s="28">
        <v>956.25</v>
      </c>
      <c r="O32" s="28">
        <v>900</v>
      </c>
      <c r="P32" s="27">
        <v>288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775</v>
      </c>
      <c r="W32" s="28">
        <v>913.63636363636363</v>
      </c>
      <c r="X32" s="31">
        <v>900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287.03152476412674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996.85476039923788</v>
      </c>
      <c r="N33" s="35">
        <v>854.33700708898482</v>
      </c>
      <c r="O33" s="35">
        <v>798.35522085986725</v>
      </c>
      <c r="P33" s="34">
        <v>254.59777297427479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700.41201475879382</v>
      </c>
      <c r="W33" s="35">
        <v>818.26304313484661</v>
      </c>
      <c r="X33" s="38">
        <v>798.03137922502708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0.8770407701126095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0.90623160036294348</v>
      </c>
      <c r="N34" s="43">
        <f>N33/N32</f>
        <v>0.89342432113880765</v>
      </c>
      <c r="O34" s="43">
        <f>O33/O32</f>
        <v>0.88706135651096363</v>
      </c>
      <c r="P34" s="42">
        <f>P33/P32</f>
        <v>0.88402004504956522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0.90375743839844358</v>
      </c>
      <c r="W34" s="43">
        <f>W33/W32</f>
        <v>0.89561129099336445</v>
      </c>
      <c r="X34" s="46">
        <f>X33/X32</f>
        <v>0.88670153247225236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0.25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0.37569444444444444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0.46725694444444438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0.41694444444444445</v>
      </c>
      <c r="N36" s="48">
        <v>0.63408564814814827</v>
      </c>
      <c r="O36" s="48">
        <v>0.5982291666666667</v>
      </c>
      <c r="P36" s="47">
        <v>0.74554398148148149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0.78061342592592597</v>
      </c>
      <c r="W36" s="48">
        <v>1.1916319444444443</v>
      </c>
      <c r="X36" s="50">
        <v>1.1610763888888884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3</v>
      </c>
      <c r="N37" s="58">
        <v>3.5555555555555554</v>
      </c>
      <c r="O37" s="58">
        <v>4</v>
      </c>
      <c r="P37" s="57">
        <v>12.5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</v>
      </c>
      <c r="W37" s="58">
        <v>3.6666666666666665</v>
      </c>
      <c r="X37" s="61">
        <v>4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67F37-9DCA-42E0-A40A-606A6A7D10B2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G30" sqref="G30"/>
      <selection activeCell="R22" sqref="P22:X3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115982</v>
      </c>
      <c r="E1" s="88" t="s">
        <v>4</v>
      </c>
      <c r="F1" s="89">
        <f>SUM(G5:G140)</f>
        <v>2268386.8600000003</v>
      </c>
      <c r="G1" s="90" t="s">
        <v>85</v>
      </c>
      <c r="H1" s="91">
        <f>L21+L38+L55+L72+L89+L106+L123+L140</f>
        <v>45.722222222222221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46189</v>
      </c>
      <c r="B2" s="295"/>
      <c r="C2" s="92" t="s">
        <v>41</v>
      </c>
      <c r="D2" s="93">
        <f>AVERAGE(N21,N38,N55,N72,N89,N106,N123,N140)</f>
        <v>688.48534040064487</v>
      </c>
      <c r="E2" s="93" t="s">
        <v>92</v>
      </c>
      <c r="F2" s="94">
        <f>F1/D1</f>
        <v>19.558094014588473</v>
      </c>
      <c r="G2" s="95" t="s">
        <v>93</v>
      </c>
      <c r="H2" s="96">
        <f>COUNT(H5:H140)</f>
        <v>16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1807</v>
      </c>
      <c r="G5" s="148">
        <f t="shared" ref="G5:G8" si="0">E5*F5</f>
        <v>46331.48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3211.0364676656382</v>
      </c>
      <c r="N5" s="152">
        <f>M5/L5</f>
        <v>321.10364676656383</v>
      </c>
      <c r="O5" s="154">
        <f>L5-I5</f>
        <v>0</v>
      </c>
      <c r="P5" s="155">
        <f>N5-K5</f>
        <v>-38.896353233436173</v>
      </c>
      <c r="Q5" s="156">
        <f>N5/K5</f>
        <v>0.89195457435156622</v>
      </c>
      <c r="R5" s="322">
        <f>Q21</f>
        <v>0.8770407701126095</v>
      </c>
      <c r="S5" s="157">
        <v>0.25</v>
      </c>
      <c r="T5" s="158">
        <v>0.2734375</v>
      </c>
      <c r="U5" s="159"/>
      <c r="V5" s="160">
        <v>33.764798715854901</v>
      </c>
      <c r="W5" s="161"/>
      <c r="X5" s="162"/>
      <c r="Y5" s="325"/>
      <c r="Z5" s="326"/>
      <c r="AA5" s="115">
        <f>M5-J5</f>
        <v>-388.96353233436184</v>
      </c>
      <c r="AB5" s="156">
        <f>M5/J5</f>
        <v>0.89195457435156611</v>
      </c>
      <c r="AC5" s="327">
        <f>AB21</f>
        <v>0.8770407701126095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3171</v>
      </c>
      <c r="G6" s="103">
        <f t="shared" si="0"/>
        <v>93607.92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3155.244098455436</v>
      </c>
      <c r="N6" s="106">
        <f>M6/L6</f>
        <v>286.84037258685782</v>
      </c>
      <c r="O6" s="108">
        <f>L6-I6</f>
        <v>0</v>
      </c>
      <c r="P6" s="109">
        <f>N6-K6</f>
        <v>-40.432354685869427</v>
      </c>
      <c r="Q6" s="110">
        <f>N6/K6</f>
        <v>0.87645669401539894</v>
      </c>
      <c r="R6" s="323"/>
      <c r="S6" s="47">
        <v>0.27708333333333329</v>
      </c>
      <c r="T6" s="48">
        <v>0.31894675925925919</v>
      </c>
      <c r="U6" s="111">
        <v>5.2499999999999414</v>
      </c>
      <c r="V6" s="112">
        <v>60.299613615674502</v>
      </c>
      <c r="W6" s="113"/>
      <c r="X6" s="116"/>
      <c r="Y6" s="332"/>
      <c r="Z6" s="333"/>
      <c r="AA6" s="117">
        <f>M6-J6</f>
        <v>-444.75590154456404</v>
      </c>
      <c r="AB6" s="110">
        <f>M6/J6</f>
        <v>0.87645669401539883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3570</v>
      </c>
      <c r="G7" s="103">
        <f t="shared" si="0"/>
        <v>106564.5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3154.6502009181045</v>
      </c>
      <c r="N7" s="106">
        <f>M7/L7</f>
        <v>286.78638190164588</v>
      </c>
      <c r="O7" s="108">
        <f>L7-I7</f>
        <v>0</v>
      </c>
      <c r="P7" s="109">
        <f>N7-K7</f>
        <v>-40.48634537108137</v>
      </c>
      <c r="Q7" s="110">
        <f>N7/K7</f>
        <v>0.8762917224772514</v>
      </c>
      <c r="R7" s="323"/>
      <c r="S7" s="47">
        <v>0.32291666666666663</v>
      </c>
      <c r="T7" s="48">
        <v>0.37005787037037036</v>
      </c>
      <c r="U7" s="111">
        <v>5.7166666666667076</v>
      </c>
      <c r="V7" s="112">
        <v>67.899762686100956</v>
      </c>
      <c r="W7" s="113"/>
      <c r="X7" s="116"/>
      <c r="Y7" s="332"/>
      <c r="Z7" s="333"/>
      <c r="AA7" s="117">
        <f>M7-J7</f>
        <v>-445.34979908189553</v>
      </c>
      <c r="AB7" s="110">
        <f>M7/J7</f>
        <v>0.87629172247725129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2042</v>
      </c>
      <c r="G8" s="103">
        <f t="shared" si="0"/>
        <v>58339.94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3108.4563225823995</v>
      </c>
      <c r="N8" s="106">
        <f>M8/L8</f>
        <v>259.03802688186664</v>
      </c>
      <c r="O8" s="108">
        <f>L8-I8</f>
        <v>0</v>
      </c>
      <c r="P8" s="109">
        <f>N8-K8</f>
        <v>-40.961973118133358</v>
      </c>
      <c r="Q8" s="110">
        <f>N8/K8</f>
        <v>0.86346008960622211</v>
      </c>
      <c r="R8" s="323"/>
      <c r="S8" s="47">
        <v>0.37361111111111106</v>
      </c>
      <c r="T8" s="48">
        <v>0.40097222222222217</v>
      </c>
      <c r="U8" s="111">
        <v>5.1166666666666138</v>
      </c>
      <c r="V8" s="112">
        <v>39.41506242500926</v>
      </c>
      <c r="W8" s="113"/>
      <c r="X8" s="116"/>
      <c r="Y8" s="332"/>
      <c r="Z8" s="333"/>
      <c r="AA8" s="117">
        <f>M8-J8</f>
        <v>-491.54367741760052</v>
      </c>
      <c r="AB8" s="110">
        <f>M8/J8</f>
        <v>0.86346008960622211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3157.3467724053944</v>
      </c>
      <c r="N21" s="138">
        <f>M21/L21</f>
        <v>287.03152476412674</v>
      </c>
      <c r="O21" s="139">
        <f>L21-I21</f>
        <v>0</v>
      </c>
      <c r="P21" s="140">
        <f>N21-K21</f>
        <v>-40.241202508600509</v>
      </c>
      <c r="Q21" s="141">
        <f>N21/K21</f>
        <v>0.8770407701126095</v>
      </c>
      <c r="R21" s="324"/>
      <c r="S21" s="142">
        <v>0.25</v>
      </c>
      <c r="T21" s="143">
        <v>0.46725694444444438</v>
      </c>
      <c r="U21" s="144"/>
      <c r="V21" s="166"/>
      <c r="W21" s="167"/>
      <c r="X21" s="138"/>
      <c r="Y21" s="354"/>
      <c r="Z21" s="355"/>
      <c r="AA21" s="168">
        <f>M21-J21</f>
        <v>-442.6532275946056</v>
      </c>
      <c r="AB21" s="141">
        <f>M21/J21</f>
        <v>0.8770407701126095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2961</v>
      </c>
      <c r="G22" s="148">
        <f t="shared" ref="G22" si="5">E22*F22</f>
        <v>54867.33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2990.5642811977136</v>
      </c>
      <c r="N22" s="152">
        <f>M22/L22</f>
        <v>996.85476039923788</v>
      </c>
      <c r="O22" s="154">
        <f>L22-I22</f>
        <v>0</v>
      </c>
      <c r="P22" s="155">
        <f>N22-K22</f>
        <v>-103.14523960076212</v>
      </c>
      <c r="Q22" s="156">
        <f>N22/K22</f>
        <v>0.90623160036294348</v>
      </c>
      <c r="R22" s="322">
        <f>Q38</f>
        <v>0.90623160036294348</v>
      </c>
      <c r="S22" s="157">
        <v>0.37569444444444444</v>
      </c>
      <c r="T22" s="158">
        <v>0.41694444444444445</v>
      </c>
      <c r="U22" s="159"/>
      <c r="V22" s="112">
        <v>59.40684877331833</v>
      </c>
      <c r="W22" s="161"/>
      <c r="X22" s="162"/>
      <c r="Y22" s="325"/>
      <c r="Z22" s="326"/>
      <c r="AA22" s="115">
        <f>M22-J22</f>
        <v>-309.43571880228637</v>
      </c>
      <c r="AB22" s="156">
        <f>M22/J22</f>
        <v>0.90623160036294348</v>
      </c>
      <c r="AC22" s="327">
        <f>AB38</f>
        <v>0.90623160036294348</v>
      </c>
    </row>
    <row r="23" spans="1:29" ht="15.75" customHeight="1">
      <c r="A23" s="357"/>
      <c r="B23" s="100"/>
      <c r="C23" s="330"/>
      <c r="D23" s="331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323"/>
      <c r="S23" s="47"/>
      <c r="T23" s="48"/>
      <c r="U23" s="111"/>
      <c r="V23" s="112"/>
      <c r="W23" s="113"/>
      <c r="X23" s="116"/>
      <c r="Y23" s="332"/>
      <c r="Z23" s="333"/>
      <c r="AA23" s="117"/>
      <c r="AB23" s="110"/>
      <c r="AC23" s="328"/>
    </row>
    <row r="24" spans="1:29" ht="15.75" customHeight="1">
      <c r="A24" s="357"/>
      <c r="B24" s="100"/>
      <c r="C24" s="330"/>
      <c r="D24" s="33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23"/>
      <c r="S24" s="47"/>
      <c r="T24" s="48"/>
      <c r="U24" s="111"/>
      <c r="V24" s="112"/>
      <c r="W24" s="113"/>
      <c r="X24" s="116"/>
      <c r="Y24" s="332"/>
      <c r="Z24" s="333"/>
      <c r="AA24" s="117"/>
      <c r="AB24" s="110"/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2990.5642811977136</v>
      </c>
      <c r="N38" s="138">
        <f t="shared" ref="N38:N47" si="9">M38/L38</f>
        <v>996.85476039923788</v>
      </c>
      <c r="O38" s="139">
        <f t="shared" ref="O38:O47" si="10">L38-I38</f>
        <v>0</v>
      </c>
      <c r="P38" s="140">
        <f t="shared" ref="P38:P47" si="11">N38-K38</f>
        <v>-103.14523960076212</v>
      </c>
      <c r="Q38" s="141">
        <f t="shared" ref="Q38:Q47" si="12">N38/K38</f>
        <v>0.90623160036294348</v>
      </c>
      <c r="R38" s="324"/>
      <c r="S38" s="142">
        <v>0.37569444444444444</v>
      </c>
      <c r="T38" s="143">
        <v>0.41694444444444445</v>
      </c>
      <c r="U38" s="144"/>
      <c r="V38" s="166"/>
      <c r="W38" s="99"/>
      <c r="X38" s="69"/>
      <c r="Y38" s="354"/>
      <c r="Z38" s="355"/>
      <c r="AA38" s="168">
        <f t="shared" ref="AA38:AA47" si="13">M38-J38</f>
        <v>-309.43571880228637</v>
      </c>
      <c r="AB38" s="141">
        <f t="shared" ref="AB38:AB47" si="14">M38/J38</f>
        <v>0.90623160036294348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132</v>
      </c>
      <c r="D39" s="321"/>
      <c r="E39" s="147">
        <v>14.03</v>
      </c>
      <c r="F39" s="97">
        <v>1523</v>
      </c>
      <c r="G39" s="148">
        <f t="shared" ref="G39:G47" si="15">E39*F39</f>
        <v>21367.69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6">F39/V39*60</f>
        <v>2715.7100337544771</v>
      </c>
      <c r="N39" s="152">
        <f t="shared" si="9"/>
        <v>905.23667791815899</v>
      </c>
      <c r="O39" s="154">
        <f t="shared" si="10"/>
        <v>0</v>
      </c>
      <c r="P39" s="155">
        <f t="shared" si="11"/>
        <v>-94.763322081841011</v>
      </c>
      <c r="Q39" s="156">
        <f t="shared" si="12"/>
        <v>0.90523667791815898</v>
      </c>
      <c r="R39" s="322">
        <f>Q55</f>
        <v>0.89342432113880765</v>
      </c>
      <c r="S39" s="157">
        <v>0.25</v>
      </c>
      <c r="T39" s="158">
        <v>0.27335648148148151</v>
      </c>
      <c r="U39" s="159"/>
      <c r="V39" s="160">
        <v>33.648658680126786</v>
      </c>
      <c r="W39" s="161"/>
      <c r="X39" s="162"/>
      <c r="Y39" s="325"/>
      <c r="Z39" s="326"/>
      <c r="AA39" s="115">
        <f t="shared" si="13"/>
        <v>-284.28996624552292</v>
      </c>
      <c r="AB39" s="156">
        <f t="shared" si="14"/>
        <v>0.90523667791815898</v>
      </c>
      <c r="AC39" s="327">
        <f>AB55</f>
        <v>0.89342432113880754</v>
      </c>
    </row>
    <row r="40" spans="1:29" ht="15.75" customHeight="1">
      <c r="A40" s="318"/>
      <c r="B40" s="100" t="s">
        <v>120</v>
      </c>
      <c r="C40" s="330" t="s">
        <v>131</v>
      </c>
      <c r="D40" s="331"/>
      <c r="E40" s="101">
        <v>14.28</v>
      </c>
      <c r="F40" s="102">
        <v>2098</v>
      </c>
      <c r="G40" s="103">
        <f t="shared" si="15"/>
        <v>29959.439999999999</v>
      </c>
      <c r="H40" s="26">
        <v>2</v>
      </c>
      <c r="I40" s="104">
        <v>3</v>
      </c>
      <c r="J40" s="105">
        <v>3600</v>
      </c>
      <c r="K40" s="106">
        <f t="shared" ref="K40:K74" si="17">J40/I40</f>
        <v>1200</v>
      </c>
      <c r="L40" s="107">
        <v>3</v>
      </c>
      <c r="M40" s="105">
        <f t="shared" si="16"/>
        <v>3184.684092151203</v>
      </c>
      <c r="N40" s="106">
        <f t="shared" si="9"/>
        <v>1061.5613640504009</v>
      </c>
      <c r="O40" s="108">
        <f t="shared" si="10"/>
        <v>0</v>
      </c>
      <c r="P40" s="109">
        <f t="shared" si="11"/>
        <v>-138.43863594959907</v>
      </c>
      <c r="Q40" s="110">
        <f t="shared" si="12"/>
        <v>0.8846344700420008</v>
      </c>
      <c r="R40" s="323"/>
      <c r="S40" s="47">
        <v>0.28333333333333333</v>
      </c>
      <c r="T40" s="48">
        <v>0.31077546296296293</v>
      </c>
      <c r="U40" s="111">
        <v>15</v>
      </c>
      <c r="V40" s="112">
        <v>39.526683450404676</v>
      </c>
      <c r="W40" s="113"/>
      <c r="X40" s="116"/>
      <c r="Y40" s="332"/>
      <c r="Z40" s="333"/>
      <c r="AA40" s="117">
        <f t="shared" si="13"/>
        <v>-415.315907848797</v>
      </c>
      <c r="AB40" s="110">
        <f t="shared" si="14"/>
        <v>0.8846344700420008</v>
      </c>
      <c r="AC40" s="328"/>
    </row>
    <row r="41" spans="1:29" ht="15.75" customHeight="1">
      <c r="A41" s="318"/>
      <c r="B41" s="100" t="s">
        <v>120</v>
      </c>
      <c r="C41" s="330" t="s">
        <v>137</v>
      </c>
      <c r="D41" s="331"/>
      <c r="E41" s="101">
        <v>30</v>
      </c>
      <c r="F41" s="102">
        <v>2623</v>
      </c>
      <c r="G41" s="103">
        <f t="shared" si="15"/>
        <v>78690</v>
      </c>
      <c r="H41" s="26"/>
      <c r="I41" s="104">
        <v>4</v>
      </c>
      <c r="J41" s="105">
        <v>3600</v>
      </c>
      <c r="K41" s="106">
        <f t="shared" si="17"/>
        <v>900</v>
      </c>
      <c r="L41" s="107">
        <v>4</v>
      </c>
      <c r="M41" s="105">
        <f t="shared" si="16"/>
        <v>3191.7600000000011</v>
      </c>
      <c r="N41" s="106">
        <f t="shared" si="9"/>
        <v>797.94000000000028</v>
      </c>
      <c r="O41" s="108">
        <f t="shared" si="10"/>
        <v>0</v>
      </c>
      <c r="P41" s="109">
        <f t="shared" si="11"/>
        <v>-102.05999999999972</v>
      </c>
      <c r="Q41" s="110">
        <f t="shared" si="12"/>
        <v>0.88660000000000028</v>
      </c>
      <c r="R41" s="323"/>
      <c r="S41" s="47">
        <v>0.32083333333333336</v>
      </c>
      <c r="T41" s="48">
        <v>0.35506944444444449</v>
      </c>
      <c r="U41" s="111">
        <v>15</v>
      </c>
      <c r="V41" s="112">
        <v>49.308218663057353</v>
      </c>
      <c r="W41" s="113"/>
      <c r="X41" s="116"/>
      <c r="Y41" s="332"/>
      <c r="Z41" s="333"/>
      <c r="AA41" s="117">
        <f t="shared" si="13"/>
        <v>-408.23999999999887</v>
      </c>
      <c r="AB41" s="110">
        <f t="shared" si="14"/>
        <v>0.88660000000000028</v>
      </c>
      <c r="AC41" s="328"/>
    </row>
    <row r="42" spans="1:29" ht="15.75" customHeight="1">
      <c r="A42" s="318"/>
      <c r="B42" s="100" t="s">
        <v>120</v>
      </c>
      <c r="C42" s="330" t="s">
        <v>128</v>
      </c>
      <c r="D42" s="331"/>
      <c r="E42" s="101">
        <v>25.03</v>
      </c>
      <c r="F42" s="102">
        <v>1580</v>
      </c>
      <c r="G42" s="103">
        <f t="shared" si="15"/>
        <v>39547.4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3188.8161676975415</v>
      </c>
      <c r="N42" s="106">
        <f t="shared" si="9"/>
        <v>637.76323353950829</v>
      </c>
      <c r="O42" s="108">
        <f t="shared" si="10"/>
        <v>0</v>
      </c>
      <c r="P42" s="109">
        <f t="shared" si="11"/>
        <v>-82.236766460491708</v>
      </c>
      <c r="Q42" s="110">
        <f t="shared" si="12"/>
        <v>0.88578226880487265</v>
      </c>
      <c r="R42" s="323"/>
      <c r="S42" s="47">
        <v>0.36527777777777781</v>
      </c>
      <c r="T42" s="48">
        <v>0.38591435185185191</v>
      </c>
      <c r="U42" s="111">
        <v>14.69999999999998</v>
      </c>
      <c r="V42" s="112">
        <v>29.728900950865899</v>
      </c>
      <c r="W42" s="113"/>
      <c r="X42" s="116"/>
      <c r="Y42" s="332"/>
      <c r="Z42" s="333"/>
      <c r="AA42" s="117">
        <f t="shared" si="13"/>
        <v>-411.18383230245854</v>
      </c>
      <c r="AB42" s="110">
        <f t="shared" si="14"/>
        <v>0.88578226880487265</v>
      </c>
      <c r="AC42" s="328"/>
    </row>
    <row r="43" spans="1:29" ht="15.75" customHeight="1">
      <c r="A43" s="318"/>
      <c r="B43" s="100" t="s">
        <v>120</v>
      </c>
      <c r="C43" s="330" t="s">
        <v>125</v>
      </c>
      <c r="D43" s="331"/>
      <c r="E43" s="101">
        <v>22.28</v>
      </c>
      <c r="F43" s="102">
        <v>1229</v>
      </c>
      <c r="G43" s="103">
        <f t="shared" si="15"/>
        <v>27382.120000000003</v>
      </c>
      <c r="H43" s="13"/>
      <c r="I43" s="104">
        <v>5</v>
      </c>
      <c r="J43" s="105">
        <v>3300</v>
      </c>
      <c r="K43" s="106">
        <f t="shared" si="17"/>
        <v>660</v>
      </c>
      <c r="L43" s="107">
        <v>5</v>
      </c>
      <c r="M43" s="105">
        <f t="shared" si="16"/>
        <v>2981.7350897444585</v>
      </c>
      <c r="N43" s="106">
        <f t="shared" si="9"/>
        <v>596.34701794889168</v>
      </c>
      <c r="O43" s="108">
        <f t="shared" si="10"/>
        <v>0</v>
      </c>
      <c r="P43" s="109">
        <f t="shared" si="11"/>
        <v>-63.652982051108324</v>
      </c>
      <c r="Q43" s="110">
        <f t="shared" si="12"/>
        <v>0.90355608780135099</v>
      </c>
      <c r="R43" s="323"/>
      <c r="S43" s="47">
        <v>0.39583333333333337</v>
      </c>
      <c r="T43" s="48">
        <v>0.4129976851851852</v>
      </c>
      <c r="U43" s="111">
        <v>15</v>
      </c>
      <c r="V43" s="112">
        <v>24.730567196806103</v>
      </c>
      <c r="W43" s="113"/>
      <c r="X43" s="116"/>
      <c r="Y43" s="332"/>
      <c r="Z43" s="333"/>
      <c r="AA43" s="117">
        <f t="shared" si="13"/>
        <v>-318.26491025554151</v>
      </c>
      <c r="AB43" s="110">
        <f t="shared" si="14"/>
        <v>0.9035560878013511</v>
      </c>
      <c r="AC43" s="328"/>
    </row>
    <row r="44" spans="1:29" ht="15.75" customHeight="1">
      <c r="A44" s="318"/>
      <c r="B44" s="100" t="s">
        <v>120</v>
      </c>
      <c r="C44" s="330" t="s">
        <v>129</v>
      </c>
      <c r="D44" s="331"/>
      <c r="E44" s="101">
        <v>18.18</v>
      </c>
      <c r="F44" s="102">
        <v>1320</v>
      </c>
      <c r="G44" s="121">
        <f t="shared" si="15"/>
        <v>23997.599999999999</v>
      </c>
      <c r="H44" s="122"/>
      <c r="I44" s="104">
        <v>3</v>
      </c>
      <c r="J44" s="105">
        <v>3600</v>
      </c>
      <c r="K44" s="106">
        <f t="shared" si="17"/>
        <v>1200</v>
      </c>
      <c r="L44" s="107">
        <v>3</v>
      </c>
      <c r="M44" s="105">
        <f t="shared" si="16"/>
        <v>3195.2659073571735</v>
      </c>
      <c r="N44" s="106">
        <f t="shared" si="9"/>
        <v>1065.0886357857246</v>
      </c>
      <c r="O44" s="108">
        <f t="shared" si="10"/>
        <v>0</v>
      </c>
      <c r="P44" s="109">
        <f t="shared" si="11"/>
        <v>-134.91136421427541</v>
      </c>
      <c r="Q44" s="110">
        <f t="shared" si="12"/>
        <v>0.88757386315477049</v>
      </c>
      <c r="R44" s="323"/>
      <c r="S44" s="47">
        <v>0.42291666666666672</v>
      </c>
      <c r="T44" s="120">
        <v>0.44012731481481487</v>
      </c>
      <c r="U44" s="111">
        <v>15</v>
      </c>
      <c r="V44" s="112">
        <v>24.786669496782778</v>
      </c>
      <c r="W44" s="113"/>
      <c r="X44" s="116"/>
      <c r="Y44" s="332"/>
      <c r="Z44" s="333"/>
      <c r="AA44" s="117">
        <f t="shared" si="13"/>
        <v>-404.73409264282645</v>
      </c>
      <c r="AB44" s="110">
        <f t="shared" si="14"/>
        <v>0.88757386315477038</v>
      </c>
      <c r="AC44" s="328"/>
    </row>
    <row r="45" spans="1:29" ht="15.75" customHeight="1">
      <c r="A45" s="318"/>
      <c r="B45" s="100" t="s">
        <v>120</v>
      </c>
      <c r="C45" s="330" t="s">
        <v>133</v>
      </c>
      <c r="D45" s="331"/>
      <c r="E45" s="101">
        <v>17.07</v>
      </c>
      <c r="F45" s="102">
        <v>3402</v>
      </c>
      <c r="G45" s="121">
        <f t="shared" si="15"/>
        <v>58072.14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2980.4188102369721</v>
      </c>
      <c r="N45" s="106">
        <f t="shared" si="9"/>
        <v>993.47293674565742</v>
      </c>
      <c r="O45" s="123">
        <f t="shared" si="10"/>
        <v>0</v>
      </c>
      <c r="P45" s="124">
        <f t="shared" si="11"/>
        <v>-106.52706325434258</v>
      </c>
      <c r="Q45" s="125">
        <f t="shared" si="12"/>
        <v>0.90315721522332493</v>
      </c>
      <c r="R45" s="323"/>
      <c r="S45" s="47">
        <v>0.45000000000000007</v>
      </c>
      <c r="T45" s="120">
        <v>0.49755787037037041</v>
      </c>
      <c r="U45" s="111">
        <v>15</v>
      </c>
      <c r="V45" s="112">
        <v>68.487019105804961</v>
      </c>
      <c r="W45" s="113"/>
      <c r="X45" s="116"/>
      <c r="Y45" s="332"/>
      <c r="Z45" s="333"/>
      <c r="AA45" s="117">
        <f t="shared" si="13"/>
        <v>-319.58118976302785</v>
      </c>
      <c r="AB45" s="110">
        <f t="shared" si="14"/>
        <v>0.90315721522332493</v>
      </c>
      <c r="AC45" s="328"/>
    </row>
    <row r="46" spans="1:29" ht="15.75" customHeight="1">
      <c r="A46" s="318"/>
      <c r="B46" s="100" t="s">
        <v>120</v>
      </c>
      <c r="C46" s="330" t="s">
        <v>132</v>
      </c>
      <c r="D46" s="331"/>
      <c r="E46" s="101">
        <v>14.03</v>
      </c>
      <c r="F46" s="102">
        <v>3399</v>
      </c>
      <c r="G46" s="121">
        <f t="shared" si="15"/>
        <v>47687.97</v>
      </c>
      <c r="H46" s="62"/>
      <c r="I46" s="104">
        <v>3</v>
      </c>
      <c r="J46" s="105">
        <v>3000</v>
      </c>
      <c r="K46" s="106">
        <f t="shared" si="17"/>
        <v>1000</v>
      </c>
      <c r="L46" s="118">
        <v>3</v>
      </c>
      <c r="M46" s="105">
        <f t="shared" si="16"/>
        <v>2715.7100337544771</v>
      </c>
      <c r="N46" s="106">
        <f t="shared" si="9"/>
        <v>905.23667791815899</v>
      </c>
      <c r="O46" s="123">
        <f t="shared" si="10"/>
        <v>0</v>
      </c>
      <c r="P46" s="124">
        <f t="shared" si="11"/>
        <v>-94.763322081841011</v>
      </c>
      <c r="Q46" s="125">
        <f t="shared" si="12"/>
        <v>0.90523667791815898</v>
      </c>
      <c r="R46" s="323"/>
      <c r="S46" s="47">
        <v>0.50763888888888897</v>
      </c>
      <c r="T46" s="120">
        <v>0.55978009259259265</v>
      </c>
      <c r="U46" s="111">
        <v>14.516666666666724</v>
      </c>
      <c r="V46" s="112">
        <v>75.096382701084011</v>
      </c>
      <c r="W46" s="113"/>
      <c r="X46" s="116"/>
      <c r="Y46" s="332"/>
      <c r="Z46" s="333"/>
      <c r="AA46" s="117">
        <f t="shared" si="13"/>
        <v>-284.28996624552292</v>
      </c>
      <c r="AB46" s="110">
        <f t="shared" si="14"/>
        <v>0.90523667791815898</v>
      </c>
      <c r="AC46" s="328"/>
    </row>
    <row r="47" spans="1:29" ht="15.75" customHeight="1">
      <c r="A47" s="318"/>
      <c r="B47" s="100" t="s">
        <v>120</v>
      </c>
      <c r="C47" s="330" t="s">
        <v>131</v>
      </c>
      <c r="D47" s="331"/>
      <c r="E47" s="101">
        <v>14.28</v>
      </c>
      <c r="F47" s="102">
        <v>4888</v>
      </c>
      <c r="G47" s="121">
        <f t="shared" si="15"/>
        <v>69800.639999999999</v>
      </c>
      <c r="H47" s="62"/>
      <c r="I47" s="104">
        <v>3</v>
      </c>
      <c r="J47" s="105">
        <v>3600</v>
      </c>
      <c r="K47" s="106">
        <f t="shared" si="17"/>
        <v>1200</v>
      </c>
      <c r="L47" s="118">
        <v>3</v>
      </c>
      <c r="M47" s="105">
        <f t="shared" si="16"/>
        <v>3184.6840921512035</v>
      </c>
      <c r="N47" s="106">
        <f t="shared" si="9"/>
        <v>1061.5613640504012</v>
      </c>
      <c r="O47" s="123">
        <f t="shared" si="10"/>
        <v>0</v>
      </c>
      <c r="P47" s="124">
        <f t="shared" si="11"/>
        <v>-138.43863594959885</v>
      </c>
      <c r="Q47" s="125">
        <f t="shared" si="12"/>
        <v>0.88463447004200091</v>
      </c>
      <c r="R47" s="323"/>
      <c r="S47" s="47">
        <v>0.57013888888888897</v>
      </c>
      <c r="T47" s="120">
        <v>0.63408564814814827</v>
      </c>
      <c r="U47" s="111">
        <v>14.916666666666707</v>
      </c>
      <c r="V47" s="112">
        <v>92.090766780542438</v>
      </c>
      <c r="W47" s="113"/>
      <c r="X47" s="116"/>
      <c r="Y47" s="332"/>
      <c r="Z47" s="333"/>
      <c r="AA47" s="117">
        <f t="shared" si="13"/>
        <v>-415.31590784879654</v>
      </c>
      <c r="AB47" s="110">
        <f t="shared" si="14"/>
        <v>0.88463447004200091</v>
      </c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8">AVERAGE(I39:I54)</f>
        <v>3.5555555555555554</v>
      </c>
      <c r="J55" s="137">
        <f t="shared" si="18"/>
        <v>3400</v>
      </c>
      <c r="K55" s="138">
        <f t="shared" ref="K55" si="19">J55/I55</f>
        <v>956.25</v>
      </c>
      <c r="L55" s="136">
        <f t="shared" ref="L55:M55" si="20">AVERAGE(L39:L54)</f>
        <v>3.5555555555555554</v>
      </c>
      <c r="M55" s="137">
        <f t="shared" si="20"/>
        <v>3037.6426918719458</v>
      </c>
      <c r="N55" s="138">
        <f t="shared" ref="N55:N64" si="21">M55/L55</f>
        <v>854.33700708898482</v>
      </c>
      <c r="O55" s="139">
        <f t="shared" ref="O55:O64" si="22">L55-I55</f>
        <v>0</v>
      </c>
      <c r="P55" s="140">
        <f t="shared" ref="P55:P64" si="23">N55-K55</f>
        <v>-101.91299291101518</v>
      </c>
      <c r="Q55" s="141">
        <f t="shared" ref="Q55:Q64" si="24">N55/K55</f>
        <v>0.89342432113880765</v>
      </c>
      <c r="R55" s="324"/>
      <c r="S55" s="142">
        <v>0.25</v>
      </c>
      <c r="T55" s="143">
        <v>0.63408564814814827</v>
      </c>
      <c r="U55" s="144"/>
      <c r="V55" s="166"/>
      <c r="W55" s="99"/>
      <c r="X55" s="69"/>
      <c r="Y55" s="354"/>
      <c r="Z55" s="355"/>
      <c r="AA55" s="168">
        <f t="shared" ref="AA55:AA64" si="25">M55-J55</f>
        <v>-362.35730812805423</v>
      </c>
      <c r="AB55" s="141">
        <f t="shared" ref="AB55:AB64" si="26">M55/J55</f>
        <v>0.89342432113880754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134</v>
      </c>
      <c r="D56" s="321"/>
      <c r="E56" s="147">
        <v>20.72</v>
      </c>
      <c r="F56" s="97">
        <v>939</v>
      </c>
      <c r="G56" s="148">
        <f t="shared" ref="G56:G64" si="27">E56*F56</f>
        <v>19456.079999999998</v>
      </c>
      <c r="H56" s="149">
        <v>2</v>
      </c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4" si="28">F56/V56*60</f>
        <v>3197.5579821693855</v>
      </c>
      <c r="N56" s="152">
        <f t="shared" si="21"/>
        <v>1065.8526607231286</v>
      </c>
      <c r="O56" s="154">
        <f t="shared" si="22"/>
        <v>0</v>
      </c>
      <c r="P56" s="155">
        <f t="shared" si="23"/>
        <v>-134.14733927687143</v>
      </c>
      <c r="Q56" s="156">
        <f t="shared" si="24"/>
        <v>0.88821055060260712</v>
      </c>
      <c r="R56" s="322">
        <f>Q72</f>
        <v>0.88706135651096363</v>
      </c>
      <c r="S56" s="157">
        <v>0.25</v>
      </c>
      <c r="T56" s="158">
        <v>0.26223379629629628</v>
      </c>
      <c r="U56" s="159"/>
      <c r="V56" s="160">
        <v>17.619696128786408</v>
      </c>
      <c r="W56" s="158"/>
      <c r="X56" s="169"/>
      <c r="Y56" s="325"/>
      <c r="Z56" s="326"/>
      <c r="AA56" s="115">
        <f t="shared" si="25"/>
        <v>-402.44201783061453</v>
      </c>
      <c r="AB56" s="156">
        <f t="shared" si="26"/>
        <v>0.88821055060260712</v>
      </c>
      <c r="AC56" s="327">
        <f>AB72</f>
        <v>0.88706135651096363</v>
      </c>
    </row>
    <row r="57" spans="1:29" ht="15.75" customHeight="1">
      <c r="A57" s="357"/>
      <c r="B57" s="100" t="s">
        <v>120</v>
      </c>
      <c r="C57" s="330" t="s">
        <v>138</v>
      </c>
      <c r="D57" s="331"/>
      <c r="E57" s="101">
        <v>16.66</v>
      </c>
      <c r="F57" s="102">
        <v>1844</v>
      </c>
      <c r="G57" s="103">
        <f t="shared" si="27"/>
        <v>30721.040000000001</v>
      </c>
      <c r="H57" s="26">
        <v>2</v>
      </c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3194.7758276693357</v>
      </c>
      <c r="N57" s="106">
        <f t="shared" si="21"/>
        <v>638.9551655338671</v>
      </c>
      <c r="O57" s="108">
        <f t="shared" si="22"/>
        <v>0</v>
      </c>
      <c r="P57" s="109">
        <f t="shared" si="23"/>
        <v>-81.044834466132897</v>
      </c>
      <c r="Q57" s="110">
        <f t="shared" si="24"/>
        <v>0.88743772990814873</v>
      </c>
      <c r="R57" s="323"/>
      <c r="S57" s="47">
        <v>0.27222222222222225</v>
      </c>
      <c r="T57" s="48">
        <v>0.29626157407407411</v>
      </c>
      <c r="U57" s="111">
        <v>15</v>
      </c>
      <c r="V57" s="112">
        <v>34.631537850564776</v>
      </c>
      <c r="W57" s="113"/>
      <c r="X57" s="13"/>
      <c r="Y57" s="332"/>
      <c r="Z57" s="333"/>
      <c r="AA57" s="117">
        <f t="shared" si="25"/>
        <v>-405.22417233066426</v>
      </c>
      <c r="AB57" s="110">
        <f t="shared" si="26"/>
        <v>0.88743772990814884</v>
      </c>
      <c r="AC57" s="328"/>
    </row>
    <row r="58" spans="1:29" ht="15.75" customHeight="1">
      <c r="A58" s="357"/>
      <c r="B58" s="100" t="s">
        <v>120</v>
      </c>
      <c r="C58" s="330" t="s">
        <v>135</v>
      </c>
      <c r="D58" s="331"/>
      <c r="E58" s="101">
        <v>24.82</v>
      </c>
      <c r="F58" s="102">
        <v>1965</v>
      </c>
      <c r="G58" s="103">
        <f t="shared" si="27"/>
        <v>48771.3</v>
      </c>
      <c r="H58" s="26"/>
      <c r="I58" s="104">
        <v>5</v>
      </c>
      <c r="J58" s="105">
        <v>3600</v>
      </c>
      <c r="K58" s="106">
        <f t="shared" si="17"/>
        <v>720</v>
      </c>
      <c r="L58" s="107">
        <v>5</v>
      </c>
      <c r="M58" s="105">
        <f t="shared" si="28"/>
        <v>3197.5433287546216</v>
      </c>
      <c r="N58" s="106">
        <f t="shared" si="21"/>
        <v>639.50866575092437</v>
      </c>
      <c r="O58" s="108">
        <f t="shared" si="22"/>
        <v>0</v>
      </c>
      <c r="P58" s="109">
        <f t="shared" si="23"/>
        <v>-80.491334249075635</v>
      </c>
      <c r="Q58" s="110">
        <f t="shared" si="24"/>
        <v>0.88820648020961712</v>
      </c>
      <c r="R58" s="323"/>
      <c r="S58" s="47">
        <v>0.30625000000000008</v>
      </c>
      <c r="T58" s="48">
        <v>0.33185185185185195</v>
      </c>
      <c r="U58" s="111">
        <v>15</v>
      </c>
      <c r="V58" s="112">
        <v>36.872057038213669</v>
      </c>
      <c r="W58" s="113"/>
      <c r="X58" s="13"/>
      <c r="Y58" s="332"/>
      <c r="Z58" s="333"/>
      <c r="AA58" s="117">
        <f t="shared" si="25"/>
        <v>-402.4566712453784</v>
      </c>
      <c r="AB58" s="110">
        <f t="shared" si="26"/>
        <v>0.88820648020961712</v>
      </c>
      <c r="AC58" s="328"/>
    </row>
    <row r="59" spans="1:29" ht="15.75" customHeight="1">
      <c r="A59" s="357"/>
      <c r="B59" s="100" t="s">
        <v>120</v>
      </c>
      <c r="C59" s="330" t="s">
        <v>136</v>
      </c>
      <c r="D59" s="331"/>
      <c r="E59" s="101">
        <v>18.18</v>
      </c>
      <c r="F59" s="102">
        <v>2442</v>
      </c>
      <c r="G59" s="103">
        <f t="shared" si="27"/>
        <v>44395.56</v>
      </c>
      <c r="H59" s="26"/>
      <c r="I59" s="104">
        <v>3</v>
      </c>
      <c r="J59" s="105">
        <v>3600</v>
      </c>
      <c r="K59" s="106">
        <f t="shared" si="17"/>
        <v>1200</v>
      </c>
      <c r="L59" s="107">
        <v>3</v>
      </c>
      <c r="M59" s="105">
        <f t="shared" si="28"/>
        <v>3189.4782864460003</v>
      </c>
      <c r="N59" s="106">
        <f t="shared" si="21"/>
        <v>1063.1594288153335</v>
      </c>
      <c r="O59" s="108">
        <f t="shared" si="22"/>
        <v>0</v>
      </c>
      <c r="P59" s="109">
        <f t="shared" si="23"/>
        <v>-136.84057118466649</v>
      </c>
      <c r="Q59" s="110">
        <f t="shared" si="24"/>
        <v>0.8859661906794446</v>
      </c>
      <c r="R59" s="323"/>
      <c r="S59" s="47">
        <v>0.34166666666666679</v>
      </c>
      <c r="T59" s="48">
        <v>0.37356481481481496</v>
      </c>
      <c r="U59" s="111">
        <v>15</v>
      </c>
      <c r="V59" s="112">
        <v>45.938547574583296</v>
      </c>
      <c r="W59" s="113"/>
      <c r="X59" s="116"/>
      <c r="Y59" s="332"/>
      <c r="Z59" s="333"/>
      <c r="AA59" s="117">
        <f t="shared" si="25"/>
        <v>-410.52171355399969</v>
      </c>
      <c r="AB59" s="110">
        <f t="shared" si="26"/>
        <v>0.88596619067944449</v>
      </c>
      <c r="AC59" s="328"/>
    </row>
    <row r="60" spans="1:29" ht="15.75" customHeight="1">
      <c r="A60" s="358"/>
      <c r="B60" s="100" t="s">
        <v>120</v>
      </c>
      <c r="C60" s="330" t="s">
        <v>130</v>
      </c>
      <c r="D60" s="331"/>
      <c r="E60" s="101">
        <v>23.72</v>
      </c>
      <c r="F60" s="102">
        <v>1856</v>
      </c>
      <c r="G60" s="103">
        <f t="shared" si="27"/>
        <v>44024.32</v>
      </c>
      <c r="H60" s="13"/>
      <c r="I60" s="104">
        <v>5</v>
      </c>
      <c r="J60" s="105">
        <v>3600</v>
      </c>
      <c r="K60" s="106">
        <f t="shared" si="17"/>
        <v>720</v>
      </c>
      <c r="L60" s="107">
        <v>5</v>
      </c>
      <c r="M60" s="105">
        <f t="shared" si="28"/>
        <v>3195.5511494849425</v>
      </c>
      <c r="N60" s="106">
        <f t="shared" si="21"/>
        <v>639.11022989698847</v>
      </c>
      <c r="O60" s="108">
        <f t="shared" si="22"/>
        <v>0</v>
      </c>
      <c r="P60" s="109">
        <f t="shared" si="23"/>
        <v>-80.889770103011529</v>
      </c>
      <c r="Q60" s="110">
        <f t="shared" si="24"/>
        <v>0.88765309707915063</v>
      </c>
      <c r="R60" s="323"/>
      <c r="S60" s="47">
        <v>0.38333333333333347</v>
      </c>
      <c r="T60" s="48">
        <v>0.40752314814814827</v>
      </c>
      <c r="U60" s="111">
        <v>15</v>
      </c>
      <c r="V60" s="112">
        <v>34.84844860579026</v>
      </c>
      <c r="W60" s="113"/>
      <c r="X60" s="116"/>
      <c r="Y60" s="332"/>
      <c r="Z60" s="333"/>
      <c r="AA60" s="117">
        <f t="shared" si="25"/>
        <v>-404.44885051505753</v>
      </c>
      <c r="AB60" s="110">
        <f t="shared" si="26"/>
        <v>0.88765309707915063</v>
      </c>
      <c r="AC60" s="328"/>
    </row>
    <row r="61" spans="1:29" ht="15.75" customHeight="1">
      <c r="A61" s="358"/>
      <c r="B61" s="100" t="s">
        <v>120</v>
      </c>
      <c r="C61" s="330" t="s">
        <v>127</v>
      </c>
      <c r="D61" s="331"/>
      <c r="E61" s="101">
        <v>25.2</v>
      </c>
      <c r="F61" s="102">
        <v>1844</v>
      </c>
      <c r="G61" s="121">
        <f t="shared" si="27"/>
        <v>46468.799999999996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3186.3488959467386</v>
      </c>
      <c r="N61" s="106">
        <f t="shared" si="21"/>
        <v>1062.1162986489128</v>
      </c>
      <c r="O61" s="108">
        <f t="shared" si="22"/>
        <v>0</v>
      </c>
      <c r="P61" s="109">
        <f t="shared" si="23"/>
        <v>-137.88370135108721</v>
      </c>
      <c r="Q61" s="110">
        <f t="shared" si="24"/>
        <v>0.88509691554076064</v>
      </c>
      <c r="R61" s="323"/>
      <c r="S61" s="47">
        <v>0.41736111111111124</v>
      </c>
      <c r="T61" s="120">
        <v>0.44146990740740755</v>
      </c>
      <c r="U61" s="111">
        <v>15</v>
      </c>
      <c r="V61" s="112">
        <v>34.723127822173495</v>
      </c>
      <c r="W61" s="113"/>
      <c r="X61" s="50"/>
      <c r="Y61" s="332"/>
      <c r="Z61" s="333"/>
      <c r="AA61" s="117">
        <f t="shared" si="25"/>
        <v>-413.65110405326141</v>
      </c>
      <c r="AB61" s="110">
        <f t="shared" si="26"/>
        <v>0.88509691554076075</v>
      </c>
      <c r="AC61" s="328"/>
    </row>
    <row r="62" spans="1:29" ht="15.75" customHeight="1">
      <c r="A62" s="358"/>
      <c r="B62" s="100" t="s">
        <v>120</v>
      </c>
      <c r="C62" s="330" t="s">
        <v>126</v>
      </c>
      <c r="D62" s="331"/>
      <c r="E62" s="101">
        <v>17.89</v>
      </c>
      <c r="F62" s="102">
        <v>3280</v>
      </c>
      <c r="G62" s="121">
        <f t="shared" si="27"/>
        <v>58679.200000000004</v>
      </c>
      <c r="H62" s="62"/>
      <c r="I62" s="104">
        <v>4</v>
      </c>
      <c r="J62" s="105">
        <v>3600</v>
      </c>
      <c r="K62" s="106">
        <f t="shared" si="17"/>
        <v>900</v>
      </c>
      <c r="L62" s="107">
        <v>4</v>
      </c>
      <c r="M62" s="105">
        <f t="shared" si="28"/>
        <v>3187.1986706454768</v>
      </c>
      <c r="N62" s="106">
        <f t="shared" si="21"/>
        <v>796.7996676613692</v>
      </c>
      <c r="O62" s="123">
        <f t="shared" si="22"/>
        <v>0</v>
      </c>
      <c r="P62" s="124">
        <f t="shared" si="23"/>
        <v>-103.2003323386308</v>
      </c>
      <c r="Q62" s="125">
        <f t="shared" si="24"/>
        <v>0.88533296406818796</v>
      </c>
      <c r="R62" s="323"/>
      <c r="S62" s="47">
        <v>0.45138888888888901</v>
      </c>
      <c r="T62" s="120">
        <v>0.4942592592592594</v>
      </c>
      <c r="U62" s="111">
        <v>15</v>
      </c>
      <c r="V62" s="112">
        <v>61.747013705971369</v>
      </c>
      <c r="W62" s="113"/>
      <c r="X62" s="116"/>
      <c r="Y62" s="332"/>
      <c r="Z62" s="333"/>
      <c r="AA62" s="117">
        <f t="shared" si="25"/>
        <v>-412.8013293545232</v>
      </c>
      <c r="AB62" s="110">
        <f t="shared" si="26"/>
        <v>0.88533296406818796</v>
      </c>
      <c r="AC62" s="328"/>
    </row>
    <row r="63" spans="1:29" ht="15.75" customHeight="1">
      <c r="A63" s="358"/>
      <c r="B63" s="100" t="s">
        <v>120</v>
      </c>
      <c r="C63" s="330" t="s">
        <v>134</v>
      </c>
      <c r="D63" s="331"/>
      <c r="E63" s="101">
        <v>20.72</v>
      </c>
      <c r="F63" s="102">
        <v>2387</v>
      </c>
      <c r="G63" s="121">
        <f t="shared" si="27"/>
        <v>49458.64</v>
      </c>
      <c r="H63" s="62"/>
      <c r="I63" s="104">
        <v>3</v>
      </c>
      <c r="J63" s="105">
        <v>3600</v>
      </c>
      <c r="K63" s="106">
        <f t="shared" si="17"/>
        <v>1200</v>
      </c>
      <c r="L63" s="118">
        <v>3</v>
      </c>
      <c r="M63" s="105">
        <f t="shared" si="28"/>
        <v>3197.557982169385</v>
      </c>
      <c r="N63" s="106">
        <f t="shared" si="21"/>
        <v>1065.8526607231283</v>
      </c>
      <c r="O63" s="123">
        <f t="shared" si="22"/>
        <v>0</v>
      </c>
      <c r="P63" s="124">
        <f t="shared" si="23"/>
        <v>-134.14733927687166</v>
      </c>
      <c r="Q63" s="125">
        <f t="shared" si="24"/>
        <v>0.8882105506026069</v>
      </c>
      <c r="R63" s="323"/>
      <c r="S63" s="47">
        <v>0.50416666666666676</v>
      </c>
      <c r="T63" s="120">
        <v>0.53526620370370381</v>
      </c>
      <c r="U63" s="111">
        <v>15</v>
      </c>
      <c r="V63" s="112">
        <v>44.790430947191865</v>
      </c>
      <c r="W63" s="113"/>
      <c r="X63" s="116"/>
      <c r="Y63" s="332"/>
      <c r="Z63" s="333"/>
      <c r="AA63" s="117">
        <f t="shared" si="25"/>
        <v>-402.44201783061499</v>
      </c>
      <c r="AB63" s="110">
        <f t="shared" si="26"/>
        <v>0.8882105506026069</v>
      </c>
      <c r="AC63" s="328"/>
    </row>
    <row r="64" spans="1:29" ht="15.75" customHeight="1">
      <c r="A64" s="358"/>
      <c r="B64" s="100" t="s">
        <v>120</v>
      </c>
      <c r="C64" s="330" t="s">
        <v>138</v>
      </c>
      <c r="D64" s="331"/>
      <c r="E64" s="101">
        <v>16.66</v>
      </c>
      <c r="F64" s="102">
        <v>4071</v>
      </c>
      <c r="G64" s="121">
        <f t="shared" si="27"/>
        <v>67822.86</v>
      </c>
      <c r="H64" s="62"/>
      <c r="I64" s="104">
        <v>5</v>
      </c>
      <c r="J64" s="105">
        <v>3600</v>
      </c>
      <c r="K64" s="106">
        <f t="shared" si="17"/>
        <v>720</v>
      </c>
      <c r="L64" s="118">
        <v>5</v>
      </c>
      <c r="M64" s="105">
        <f t="shared" si="28"/>
        <v>3194.7758276693353</v>
      </c>
      <c r="N64" s="106">
        <f t="shared" si="21"/>
        <v>638.9551655338671</v>
      </c>
      <c r="O64" s="123">
        <f t="shared" si="22"/>
        <v>0</v>
      </c>
      <c r="P64" s="124">
        <f t="shared" si="23"/>
        <v>-81.044834466132897</v>
      </c>
      <c r="Q64" s="125">
        <f t="shared" si="24"/>
        <v>0.88743772990814873</v>
      </c>
      <c r="R64" s="323"/>
      <c r="S64" s="47">
        <v>0.54513888888888895</v>
      </c>
      <c r="T64" s="120">
        <v>0.5982291666666667</v>
      </c>
      <c r="U64" s="111">
        <v>15</v>
      </c>
      <c r="V64" s="112">
        <v>76.456068649484394</v>
      </c>
      <c r="W64" s="126"/>
      <c r="X64" s="127"/>
      <c r="Y64" s="332"/>
      <c r="Z64" s="333"/>
      <c r="AA64" s="117">
        <f t="shared" si="25"/>
        <v>-405.22417233066471</v>
      </c>
      <c r="AB64" s="110">
        <f t="shared" si="26"/>
        <v>0.88743772990814873</v>
      </c>
      <c r="AC64" s="328"/>
    </row>
    <row r="65" spans="1:29" ht="15.75" customHeight="1">
      <c r="A65" s="358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29">AVERAGE(I56:I71)</f>
        <v>4</v>
      </c>
      <c r="J72" s="137">
        <f t="shared" si="29"/>
        <v>3600</v>
      </c>
      <c r="K72" s="138">
        <f t="shared" ref="K72" si="30">J72/I72</f>
        <v>900</v>
      </c>
      <c r="L72" s="136">
        <f t="shared" ref="L72:M72" si="31">AVERAGE(L56:L71)</f>
        <v>4</v>
      </c>
      <c r="M72" s="137">
        <f t="shared" si="31"/>
        <v>3193.420883439469</v>
      </c>
      <c r="N72" s="138">
        <f>M72/L72</f>
        <v>798.35522085986725</v>
      </c>
      <c r="O72" s="139">
        <f>L72-I72</f>
        <v>0</v>
      </c>
      <c r="P72" s="140">
        <f>N72-K72</f>
        <v>-101.64477914013275</v>
      </c>
      <c r="Q72" s="141">
        <f>N72/K72</f>
        <v>0.88706135651096363</v>
      </c>
      <c r="R72" s="324"/>
      <c r="S72" s="142">
        <v>0.25</v>
      </c>
      <c r="T72" s="143">
        <v>0.5982291666666667</v>
      </c>
      <c r="U72" s="144"/>
      <c r="V72" s="166"/>
      <c r="W72" s="167"/>
      <c r="X72" s="138"/>
      <c r="Y72" s="354"/>
      <c r="Z72" s="355"/>
      <c r="AA72" s="168">
        <f>M72-J72</f>
        <v>-406.57911656053102</v>
      </c>
      <c r="AB72" s="141">
        <f>M72/J72</f>
        <v>0.88706135651096363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1736</v>
      </c>
      <c r="G73" s="148">
        <f t="shared" ref="G73:G74" si="32">E73*F73</f>
        <v>49597.520000000004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3106.8805559304678</v>
      </c>
      <c r="N73" s="152">
        <f>M73/L73</f>
        <v>258.90671299420563</v>
      </c>
      <c r="O73" s="154">
        <f>L73-I73</f>
        <v>0</v>
      </c>
      <c r="P73" s="155">
        <f>N73-K73</f>
        <v>-41.093287005794366</v>
      </c>
      <c r="Q73" s="156">
        <f>N73/K73</f>
        <v>0.86302237664735215</v>
      </c>
      <c r="R73" s="322">
        <f>Q89</f>
        <v>0.88402004504956522</v>
      </c>
      <c r="S73" s="157">
        <v>0.70833333333333337</v>
      </c>
      <c r="T73" s="158">
        <v>0.73160879629629638</v>
      </c>
      <c r="U73" s="159"/>
      <c r="V73" s="160">
        <v>33.525588810029269</v>
      </c>
      <c r="W73" s="158"/>
      <c r="X73" s="169"/>
      <c r="Y73" s="325"/>
      <c r="Z73" s="326"/>
      <c r="AA73" s="115">
        <f>M73-J73</f>
        <v>-493.11944406953216</v>
      </c>
      <c r="AB73" s="156">
        <f>M73/J73</f>
        <v>0.86302237664735215</v>
      </c>
      <c r="AC73" s="327">
        <f>AB89</f>
        <v>0.88402004504956522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792</v>
      </c>
      <c r="G74" s="103">
        <f t="shared" si="32"/>
        <v>16172.640000000001</v>
      </c>
      <c r="H74" s="26"/>
      <c r="I74" s="104">
        <v>13</v>
      </c>
      <c r="J74" s="105">
        <v>3600</v>
      </c>
      <c r="K74" s="106">
        <f t="shared" si="17"/>
        <v>276.92307692307691</v>
      </c>
      <c r="L74" s="107">
        <v>13</v>
      </c>
      <c r="M74" s="105">
        <f>F74/V74*60</f>
        <v>3258.063768426402</v>
      </c>
      <c r="N74" s="106">
        <f>M74/L74</f>
        <v>250.620289878954</v>
      </c>
      <c r="O74" s="108">
        <f>L74-I74</f>
        <v>0</v>
      </c>
      <c r="P74" s="109">
        <f>N74-K74</f>
        <v>-26.302787044122908</v>
      </c>
      <c r="Q74" s="110">
        <f>N74/K74</f>
        <v>0.90501771345177839</v>
      </c>
      <c r="R74" s="323"/>
      <c r="S74" s="47">
        <v>0.73541666666666672</v>
      </c>
      <c r="T74" s="48">
        <v>0.74554398148148149</v>
      </c>
      <c r="U74" s="111">
        <v>5.4833333333332845</v>
      </c>
      <c r="V74" s="112">
        <v>14.58534988188751</v>
      </c>
      <c r="W74" s="113"/>
      <c r="X74" s="13"/>
      <c r="Y74" s="332"/>
      <c r="Z74" s="333"/>
      <c r="AA74" s="117">
        <f>M74-J74</f>
        <v>-341.93623157359798</v>
      </c>
      <c r="AB74" s="110">
        <f>M74/J74</f>
        <v>0.90501771345177839</v>
      </c>
      <c r="AC74" s="328"/>
    </row>
    <row r="75" spans="1:29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3"/>
      <c r="Y75" s="332"/>
      <c r="Z75" s="333"/>
      <c r="AA75" s="117"/>
      <c r="AB75" s="110"/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3">AVERAGE(I73:I88)</f>
        <v>12.5</v>
      </c>
      <c r="J89" s="137">
        <f t="shared" si="33"/>
        <v>3600</v>
      </c>
      <c r="K89" s="138">
        <f t="shared" ref="K89" si="34">J89/I89</f>
        <v>288</v>
      </c>
      <c r="L89" s="136">
        <f t="shared" ref="L89:M89" si="35">AVERAGE(L73:L88)</f>
        <v>12.5</v>
      </c>
      <c r="M89" s="137">
        <f t="shared" si="35"/>
        <v>3182.4721621784347</v>
      </c>
      <c r="N89" s="138">
        <f>M89/L89</f>
        <v>254.59777297427479</v>
      </c>
      <c r="O89" s="139">
        <f>L89-I89</f>
        <v>0</v>
      </c>
      <c r="P89" s="140">
        <f>N89-K89</f>
        <v>-33.40222702572521</v>
      </c>
      <c r="Q89" s="141">
        <f>N89/K89</f>
        <v>0.88402004504956522</v>
      </c>
      <c r="R89" s="324"/>
      <c r="S89" s="142">
        <v>0.70833333333333337</v>
      </c>
      <c r="T89" s="143">
        <v>0.74554398148148149</v>
      </c>
      <c r="U89" s="144"/>
      <c r="V89" s="166"/>
      <c r="W89" s="167"/>
      <c r="X89" s="138"/>
      <c r="Y89" s="354"/>
      <c r="Z89" s="355"/>
      <c r="AA89" s="168">
        <f>M89-J89</f>
        <v>-417.5278378215653</v>
      </c>
      <c r="AB89" s="141">
        <f>M89/J89</f>
        <v>0.88402004504956522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145</v>
      </c>
      <c r="D90" s="321"/>
      <c r="E90" s="147">
        <v>17.22</v>
      </c>
      <c r="F90" s="97">
        <v>1378</v>
      </c>
      <c r="G90" s="148">
        <f t="shared" ref="G90:G92" si="36">E90*F90</f>
        <v>23729.16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2989.1433013316896</v>
      </c>
      <c r="N90" s="152">
        <f>M90/L90</f>
        <v>996.38110044389657</v>
      </c>
      <c r="O90" s="154">
        <f>L90-I90</f>
        <v>0</v>
      </c>
      <c r="P90" s="155">
        <f>N90-K90</f>
        <v>-103.61889955610343</v>
      </c>
      <c r="Q90" s="156">
        <f>N90/K90</f>
        <v>0.90580100040354239</v>
      </c>
      <c r="R90" s="322">
        <f>Q106</f>
        <v>0.90375743839844358</v>
      </c>
      <c r="S90" s="157">
        <v>0.70833333333333337</v>
      </c>
      <c r="T90" s="158">
        <v>0.72753472222222226</v>
      </c>
      <c r="U90" s="159"/>
      <c r="V90" s="160">
        <v>27.660099120428701</v>
      </c>
      <c r="W90" s="161"/>
      <c r="X90" s="162"/>
      <c r="Y90" s="325"/>
      <c r="Z90" s="326"/>
      <c r="AA90" s="115">
        <f>M90-J90</f>
        <v>-310.8566986683104</v>
      </c>
      <c r="AB90" s="156">
        <f>M90/J90</f>
        <v>0.90580100040354228</v>
      </c>
      <c r="AC90" s="327">
        <f>AB106</f>
        <v>0.90375743839844358</v>
      </c>
    </row>
    <row r="91" spans="1:29" ht="15.75" customHeight="1">
      <c r="A91" s="357"/>
      <c r="B91" s="100" t="s">
        <v>120</v>
      </c>
      <c r="C91" s="330" t="s">
        <v>148</v>
      </c>
      <c r="D91" s="331"/>
      <c r="E91" s="101">
        <v>24.54</v>
      </c>
      <c r="F91" s="102">
        <v>1802</v>
      </c>
      <c r="G91" s="103">
        <f t="shared" si="36"/>
        <v>44221.08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2708.0129130912301</v>
      </c>
      <c r="N91" s="106">
        <f>M91/L91</f>
        <v>677.00322827280752</v>
      </c>
      <c r="O91" s="108">
        <f>L91-I91</f>
        <v>0</v>
      </c>
      <c r="P91" s="109">
        <f>N91-K91</f>
        <v>-72.996771727192481</v>
      </c>
      <c r="Q91" s="110">
        <f>N91/K91</f>
        <v>0.90267097103041005</v>
      </c>
      <c r="R91" s="323"/>
      <c r="S91" s="47">
        <v>0.73055555555555562</v>
      </c>
      <c r="T91" s="48">
        <v>0.758275462962963</v>
      </c>
      <c r="U91" s="111">
        <v>5</v>
      </c>
      <c r="V91" s="112">
        <v>39.925954369464101</v>
      </c>
      <c r="W91" s="113"/>
      <c r="X91" s="116"/>
      <c r="Y91" s="332"/>
      <c r="Z91" s="333"/>
      <c r="AA91" s="117">
        <f>M91-J91</f>
        <v>-291.98708690876992</v>
      </c>
      <c r="AB91" s="110">
        <f>M91/J91</f>
        <v>0.90267097103041005</v>
      </c>
      <c r="AC91" s="328"/>
    </row>
    <row r="92" spans="1:29" ht="15.75" customHeight="1">
      <c r="A92" s="357"/>
      <c r="B92" s="100" t="s">
        <v>120</v>
      </c>
      <c r="C92" s="330" t="s">
        <v>149</v>
      </c>
      <c r="D92" s="331"/>
      <c r="E92" s="101">
        <v>23.27</v>
      </c>
      <c r="F92" s="102">
        <v>1268</v>
      </c>
      <c r="G92" s="103">
        <f t="shared" si="36"/>
        <v>29506.36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2707.787962682607</v>
      </c>
      <c r="N92" s="106">
        <f>M92/L92</f>
        <v>541.55759253652138</v>
      </c>
      <c r="O92" s="108">
        <f>L92-I92</f>
        <v>0</v>
      </c>
      <c r="P92" s="109">
        <f>N92-K92</f>
        <v>-58.442407463478617</v>
      </c>
      <c r="Q92" s="110">
        <f>N92/K92</f>
        <v>0.90259598756086901</v>
      </c>
      <c r="R92" s="323"/>
      <c r="S92" s="47">
        <v>0.76111111111111118</v>
      </c>
      <c r="T92" s="48">
        <v>0.78061342592592597</v>
      </c>
      <c r="U92" s="111">
        <v>5</v>
      </c>
      <c r="V92" s="112">
        <v>28.096734695809602</v>
      </c>
      <c r="W92" s="113"/>
      <c r="X92" s="116"/>
      <c r="Y92" s="332"/>
      <c r="Z92" s="333"/>
      <c r="AA92" s="117">
        <f>M92-J92</f>
        <v>-292.21203731739297</v>
      </c>
      <c r="AB92" s="110">
        <f>M92/J92</f>
        <v>0.90259598756086901</v>
      </c>
      <c r="AC92" s="328"/>
    </row>
    <row r="93" spans="1:29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332"/>
      <c r="Z93" s="333"/>
      <c r="AA93" s="117"/>
      <c r="AB93" s="110"/>
      <c r="AC93" s="328"/>
    </row>
    <row r="94" spans="1:29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16"/>
      <c r="Y94" s="332"/>
      <c r="Z94" s="333"/>
      <c r="AA94" s="117"/>
      <c r="AB94" s="110"/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2801.6480590351753</v>
      </c>
      <c r="N106" s="138">
        <f t="shared" ref="N106:N118" si="41">M106/L106</f>
        <v>700.41201475879382</v>
      </c>
      <c r="O106" s="139">
        <f t="shared" ref="O106:O118" si="42">L106-I106</f>
        <v>0</v>
      </c>
      <c r="P106" s="140">
        <f t="shared" ref="P106:P118" si="43">N106-K106</f>
        <v>-74.587985241206184</v>
      </c>
      <c r="Q106" s="141">
        <f t="shared" ref="Q106:Q118" si="44">N106/K106</f>
        <v>0.90375743839844358</v>
      </c>
      <c r="R106" s="324"/>
      <c r="S106" s="142">
        <v>0.70833333333333337</v>
      </c>
      <c r="T106" s="143">
        <v>0.78061342592592597</v>
      </c>
      <c r="U106" s="144"/>
      <c r="V106" s="166"/>
      <c r="W106" s="99"/>
      <c r="X106" s="69"/>
      <c r="Y106" s="354"/>
      <c r="Z106" s="355"/>
      <c r="AA106" s="168">
        <f t="shared" ref="AA106:AA118" si="45">M106-J106</f>
        <v>-298.35194096482473</v>
      </c>
      <c r="AB106" s="141">
        <f t="shared" ref="AB106:AB118" si="46">M106/J106</f>
        <v>0.90375743839844358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146</v>
      </c>
      <c r="D107" s="321"/>
      <c r="E107" s="147">
        <v>22.28</v>
      </c>
      <c r="F107" s="97">
        <v>519</v>
      </c>
      <c r="G107" s="148">
        <f t="shared" ref="G107:G118" si="47">E107*F107</f>
        <v>11563.32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2983.3403830802276</v>
      </c>
      <c r="N107" s="152">
        <f t="shared" si="41"/>
        <v>596.66807661604548</v>
      </c>
      <c r="O107" s="154">
        <f t="shared" si="42"/>
        <v>0</v>
      </c>
      <c r="P107" s="155">
        <f t="shared" si="43"/>
        <v>-63.331923383954518</v>
      </c>
      <c r="Q107" s="156">
        <f t="shared" si="44"/>
        <v>0.90404254032734166</v>
      </c>
      <c r="R107" s="322">
        <f>Q123</f>
        <v>0.89561129099336445</v>
      </c>
      <c r="S107" s="157">
        <v>0.70833333333333337</v>
      </c>
      <c r="T107" s="158">
        <v>0.71557870370370369</v>
      </c>
      <c r="U107" s="159"/>
      <c r="V107" s="160">
        <v>10.437964161450694</v>
      </c>
      <c r="W107" s="161"/>
      <c r="X107" s="162"/>
      <c r="Y107" s="325"/>
      <c r="Z107" s="326"/>
      <c r="AA107" s="115">
        <f t="shared" si="45"/>
        <v>-316.65961691977236</v>
      </c>
      <c r="AB107" s="156">
        <f t="shared" si="46"/>
        <v>0.90404254032734166</v>
      </c>
      <c r="AC107" s="327">
        <f>AB123</f>
        <v>0.89561129099336445</v>
      </c>
    </row>
    <row r="108" spans="1:29" ht="15.75" customHeight="1">
      <c r="A108" s="318"/>
      <c r="B108" s="100" t="s">
        <v>120</v>
      </c>
      <c r="C108" s="330" t="s">
        <v>154</v>
      </c>
      <c r="D108" s="331"/>
      <c r="E108" s="101">
        <v>25.03</v>
      </c>
      <c r="F108" s="102">
        <v>645</v>
      </c>
      <c r="G108" s="103">
        <f t="shared" si="47"/>
        <v>16144.35</v>
      </c>
      <c r="H108" s="26">
        <v>2</v>
      </c>
      <c r="I108" s="104">
        <v>5</v>
      </c>
      <c r="J108" s="105">
        <v>3600</v>
      </c>
      <c r="K108" s="106">
        <f t="shared" si="37"/>
        <v>720</v>
      </c>
      <c r="L108" s="107">
        <v>5</v>
      </c>
      <c r="M108" s="105">
        <f t="shared" si="48"/>
        <v>3201.2974918322193</v>
      </c>
      <c r="N108" s="106">
        <f t="shared" si="41"/>
        <v>640.25949836644384</v>
      </c>
      <c r="O108" s="108">
        <f t="shared" si="42"/>
        <v>0</v>
      </c>
      <c r="P108" s="109">
        <f t="shared" si="43"/>
        <v>-79.740501633556164</v>
      </c>
      <c r="Q108" s="110">
        <f t="shared" si="44"/>
        <v>0.88924930328672758</v>
      </c>
      <c r="R108" s="323"/>
      <c r="S108" s="47">
        <v>0.72569444444444442</v>
      </c>
      <c r="T108" s="48">
        <v>0.73408564814814814</v>
      </c>
      <c r="U108" s="111">
        <v>14.566666666666652</v>
      </c>
      <c r="V108" s="112">
        <v>12.088848380614129</v>
      </c>
      <c r="W108" s="113"/>
      <c r="X108" s="116"/>
      <c r="Y108" s="332"/>
      <c r="Z108" s="333"/>
      <c r="AA108" s="117">
        <f t="shared" si="45"/>
        <v>-398.70250816778071</v>
      </c>
      <c r="AB108" s="110">
        <f t="shared" si="46"/>
        <v>0.88924930328672758</v>
      </c>
      <c r="AC108" s="328"/>
    </row>
    <row r="109" spans="1:29" ht="15.75" customHeight="1">
      <c r="A109" s="318"/>
      <c r="B109" s="100" t="s">
        <v>120</v>
      </c>
      <c r="C109" s="330" t="s">
        <v>160</v>
      </c>
      <c r="D109" s="331"/>
      <c r="E109" s="101">
        <v>18.18</v>
      </c>
      <c r="F109" s="102">
        <v>399</v>
      </c>
      <c r="G109" s="103">
        <f t="shared" si="47"/>
        <v>7253.82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3200.9960598015227</v>
      </c>
      <c r="N109" s="106">
        <f t="shared" si="41"/>
        <v>1066.9986866005077</v>
      </c>
      <c r="O109" s="108">
        <f t="shared" si="42"/>
        <v>0</v>
      </c>
      <c r="P109" s="109">
        <f t="shared" si="43"/>
        <v>-133.00131339949235</v>
      </c>
      <c r="Q109" s="110">
        <f t="shared" si="44"/>
        <v>0.88916557216708969</v>
      </c>
      <c r="R109" s="323"/>
      <c r="S109" s="47">
        <v>0.74444444444444435</v>
      </c>
      <c r="T109" s="48">
        <v>0.74962962962962953</v>
      </c>
      <c r="U109" s="111">
        <v>14.916666666666547</v>
      </c>
      <c r="V109" s="112">
        <v>7.4789220457473471</v>
      </c>
      <c r="W109" s="113"/>
      <c r="X109" s="116"/>
      <c r="Y109" s="332"/>
      <c r="Z109" s="333"/>
      <c r="AA109" s="117">
        <f t="shared" si="45"/>
        <v>-399.00394019847727</v>
      </c>
      <c r="AB109" s="110">
        <f t="shared" si="46"/>
        <v>0.88916557216708969</v>
      </c>
      <c r="AC109" s="328"/>
    </row>
    <row r="110" spans="1:29" ht="15.75" customHeight="1">
      <c r="A110" s="318"/>
      <c r="B110" s="100" t="s">
        <v>120</v>
      </c>
      <c r="C110" s="330" t="s">
        <v>155</v>
      </c>
      <c r="D110" s="331"/>
      <c r="E110" s="101">
        <v>18.18</v>
      </c>
      <c r="F110" s="102">
        <v>635</v>
      </c>
      <c r="G110" s="103">
        <f t="shared" si="47"/>
        <v>11544.3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2713.5565379216537</v>
      </c>
      <c r="N110" s="106">
        <f t="shared" si="41"/>
        <v>904.51884597388459</v>
      </c>
      <c r="O110" s="108">
        <f t="shared" si="42"/>
        <v>0</v>
      </c>
      <c r="P110" s="109">
        <f t="shared" si="43"/>
        <v>-95.481154026115405</v>
      </c>
      <c r="Q110" s="110">
        <f t="shared" si="44"/>
        <v>0.90451884597388454</v>
      </c>
      <c r="R110" s="323"/>
      <c r="S110" s="47">
        <v>0.75972222222222208</v>
      </c>
      <c r="T110" s="48">
        <v>0.76946759259259245</v>
      </c>
      <c r="U110" s="111">
        <v>14.53333333333326</v>
      </c>
      <c r="V110" s="112">
        <v>14.040614030906191</v>
      </c>
      <c r="W110" s="113"/>
      <c r="X110" s="116"/>
      <c r="Y110" s="332"/>
      <c r="Z110" s="333"/>
      <c r="AA110" s="117">
        <f t="shared" si="45"/>
        <v>-286.44346207834633</v>
      </c>
      <c r="AB110" s="110">
        <f t="shared" si="46"/>
        <v>0.90451884597388454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2364</v>
      </c>
      <c r="G111" s="103">
        <f t="shared" si="47"/>
        <v>33166.92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2716.2250361065094</v>
      </c>
      <c r="N111" s="106">
        <f t="shared" si="41"/>
        <v>905.40834536883642</v>
      </c>
      <c r="O111" s="108">
        <f t="shared" si="42"/>
        <v>0</v>
      </c>
      <c r="P111" s="109">
        <f t="shared" si="43"/>
        <v>-94.591654631163578</v>
      </c>
      <c r="Q111" s="110">
        <f t="shared" si="44"/>
        <v>0.90540834536883641</v>
      </c>
      <c r="R111" s="323"/>
      <c r="S111" s="47">
        <v>0.77986111111111089</v>
      </c>
      <c r="T111" s="48">
        <v>0.81612268518518494</v>
      </c>
      <c r="U111" s="111">
        <v>14.966666666666555</v>
      </c>
      <c r="V111" s="112">
        <v>52.219531929252902</v>
      </c>
      <c r="W111" s="113"/>
      <c r="X111" s="116"/>
      <c r="Y111" s="332"/>
      <c r="Z111" s="333"/>
      <c r="AA111" s="117">
        <f t="shared" si="45"/>
        <v>-283.77496389349062</v>
      </c>
      <c r="AB111" s="110">
        <f t="shared" si="46"/>
        <v>0.90540834536883641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2932</v>
      </c>
      <c r="G112" s="121">
        <f t="shared" si="47"/>
        <v>41868.959999999999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3186.3714402244941</v>
      </c>
      <c r="N112" s="106">
        <f t="shared" si="41"/>
        <v>1062.1238134081648</v>
      </c>
      <c r="O112" s="108">
        <f t="shared" si="42"/>
        <v>0</v>
      </c>
      <c r="P112" s="109">
        <f t="shared" si="43"/>
        <v>-137.87618659183522</v>
      </c>
      <c r="Q112" s="110">
        <f t="shared" si="44"/>
        <v>0.88510317784013737</v>
      </c>
      <c r="R112" s="323"/>
      <c r="S112" s="47">
        <v>0.82638888888888862</v>
      </c>
      <c r="T112" s="120">
        <v>0.86472222222222195</v>
      </c>
      <c r="U112" s="111">
        <v>14.783333333333299</v>
      </c>
      <c r="V112" s="112">
        <v>55.210135823840318</v>
      </c>
      <c r="W112" s="113"/>
      <c r="X112" s="116"/>
      <c r="Y112" s="332"/>
      <c r="Z112" s="333"/>
      <c r="AA112" s="117">
        <f t="shared" si="45"/>
        <v>-413.62855977550589</v>
      </c>
      <c r="AB112" s="110">
        <f t="shared" si="46"/>
        <v>0.88510317784013726</v>
      </c>
      <c r="AC112" s="328"/>
    </row>
    <row r="113" spans="1:29" ht="15.75" customHeight="1">
      <c r="A113" s="318"/>
      <c r="B113" s="100" t="s">
        <v>120</v>
      </c>
      <c r="C113" s="330" t="s">
        <v>146</v>
      </c>
      <c r="D113" s="331"/>
      <c r="E113" s="101">
        <v>22.28</v>
      </c>
      <c r="F113" s="102">
        <v>1363</v>
      </c>
      <c r="G113" s="121">
        <f t="shared" si="47"/>
        <v>30367.640000000003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2983.3403830802272</v>
      </c>
      <c r="N113" s="106">
        <f t="shared" si="41"/>
        <v>596.66807661604548</v>
      </c>
      <c r="O113" s="123">
        <f t="shared" si="42"/>
        <v>0</v>
      </c>
      <c r="P113" s="124">
        <f t="shared" si="43"/>
        <v>-63.331923383954518</v>
      </c>
      <c r="Q113" s="125">
        <f t="shared" si="44"/>
        <v>0.90404254032734166</v>
      </c>
      <c r="R113" s="323"/>
      <c r="S113" s="47">
        <v>0.87499999999999967</v>
      </c>
      <c r="T113" s="120">
        <v>0.89402777777777742</v>
      </c>
      <c r="U113" s="111">
        <v>14.799999999999915</v>
      </c>
      <c r="V113" s="112">
        <v>27.412225726507316</v>
      </c>
      <c r="W113" s="113"/>
      <c r="X113" s="116"/>
      <c r="Y113" s="332"/>
      <c r="Z113" s="333"/>
      <c r="AA113" s="117">
        <f t="shared" si="45"/>
        <v>-316.65961691977282</v>
      </c>
      <c r="AB113" s="110">
        <f t="shared" si="46"/>
        <v>0.90404254032734155</v>
      </c>
      <c r="AC113" s="328"/>
    </row>
    <row r="114" spans="1:29" ht="15.75" customHeight="1">
      <c r="A114" s="318"/>
      <c r="B114" s="100" t="s">
        <v>120</v>
      </c>
      <c r="C114" s="330" t="s">
        <v>154</v>
      </c>
      <c r="D114" s="331"/>
      <c r="E114" s="101">
        <v>25.03</v>
      </c>
      <c r="F114" s="102">
        <v>1370</v>
      </c>
      <c r="G114" s="121">
        <f t="shared" si="47"/>
        <v>34291.1</v>
      </c>
      <c r="H114" s="26"/>
      <c r="I114" s="104">
        <v>5</v>
      </c>
      <c r="J114" s="105">
        <v>3600</v>
      </c>
      <c r="K114" s="106">
        <f t="shared" si="37"/>
        <v>720</v>
      </c>
      <c r="L114" s="118">
        <v>5</v>
      </c>
      <c r="M114" s="105">
        <f t="shared" si="48"/>
        <v>3201.2974918322193</v>
      </c>
      <c r="N114" s="106">
        <f t="shared" si="41"/>
        <v>640.25949836644384</v>
      </c>
      <c r="O114" s="123">
        <f t="shared" si="42"/>
        <v>0</v>
      </c>
      <c r="P114" s="124">
        <f t="shared" si="43"/>
        <v>-79.740501633556164</v>
      </c>
      <c r="Q114" s="125">
        <f t="shared" si="44"/>
        <v>0.88924930328672758</v>
      </c>
      <c r="R114" s="323"/>
      <c r="S114" s="47">
        <v>0.90416666666666634</v>
      </c>
      <c r="T114" s="120">
        <v>0.92199074074074039</v>
      </c>
      <c r="U114" s="111">
        <v>14.600000000000044</v>
      </c>
      <c r="V114" s="112">
        <v>25.677088808436213</v>
      </c>
      <c r="W114" s="113"/>
      <c r="X114" s="116"/>
      <c r="Y114" s="332"/>
      <c r="Z114" s="333"/>
      <c r="AA114" s="117">
        <f t="shared" si="45"/>
        <v>-398.70250816778071</v>
      </c>
      <c r="AB114" s="110">
        <f t="shared" si="46"/>
        <v>0.88924930328672758</v>
      </c>
      <c r="AC114" s="328"/>
    </row>
    <row r="115" spans="1:29" ht="15.75" customHeight="1">
      <c r="A115" s="318"/>
      <c r="B115" s="100" t="s">
        <v>120</v>
      </c>
      <c r="C115" s="330" t="s">
        <v>160</v>
      </c>
      <c r="D115" s="331"/>
      <c r="E115" s="101">
        <v>18.18</v>
      </c>
      <c r="F115" s="102">
        <v>850</v>
      </c>
      <c r="G115" s="121">
        <f t="shared" si="47"/>
        <v>15453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3200.9960598015232</v>
      </c>
      <c r="N115" s="106">
        <f t="shared" si="41"/>
        <v>1066.9986866005077</v>
      </c>
      <c r="O115" s="123">
        <f t="shared" si="42"/>
        <v>0</v>
      </c>
      <c r="P115" s="124">
        <f t="shared" si="43"/>
        <v>-133.00131339949235</v>
      </c>
      <c r="Q115" s="125">
        <f t="shared" si="44"/>
        <v>0.88916557216708969</v>
      </c>
      <c r="R115" s="323"/>
      <c r="S115" s="47">
        <v>0.93194444444444413</v>
      </c>
      <c r="T115" s="120">
        <v>0.9429976851851849</v>
      </c>
      <c r="U115" s="111">
        <v>15</v>
      </c>
      <c r="V115" s="112">
        <v>15.932540698960512</v>
      </c>
      <c r="W115" s="113"/>
      <c r="X115" s="116"/>
      <c r="Y115" s="332"/>
      <c r="Z115" s="333"/>
      <c r="AA115" s="117">
        <f t="shared" si="45"/>
        <v>-399.00394019847681</v>
      </c>
      <c r="AB115" s="110">
        <f t="shared" si="46"/>
        <v>0.8891655721670898</v>
      </c>
      <c r="AC115" s="328"/>
    </row>
    <row r="116" spans="1:29" ht="15.75" customHeight="1">
      <c r="A116" s="318"/>
      <c r="B116" s="100" t="s">
        <v>120</v>
      </c>
      <c r="C116" s="330" t="s">
        <v>155</v>
      </c>
      <c r="D116" s="331"/>
      <c r="E116" s="101">
        <v>18.18</v>
      </c>
      <c r="F116" s="102">
        <v>1346</v>
      </c>
      <c r="G116" s="121">
        <f t="shared" si="47"/>
        <v>24470.28</v>
      </c>
      <c r="H116" s="62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2713.5565379216537</v>
      </c>
      <c r="N116" s="106">
        <f t="shared" si="41"/>
        <v>904.51884597388459</v>
      </c>
      <c r="O116" s="123">
        <f t="shared" si="42"/>
        <v>0</v>
      </c>
      <c r="P116" s="124">
        <f t="shared" si="43"/>
        <v>-95.481154026115405</v>
      </c>
      <c r="Q116" s="125">
        <f t="shared" si="44"/>
        <v>0.90451884597388454</v>
      </c>
      <c r="R116" s="323"/>
      <c r="S116" s="47">
        <v>0.95277777777777739</v>
      </c>
      <c r="T116" s="120">
        <v>0.97343749999999962</v>
      </c>
      <c r="U116" s="111">
        <v>15</v>
      </c>
      <c r="V116" s="112">
        <v>29.761679504881471</v>
      </c>
      <c r="W116" s="113"/>
      <c r="X116" s="116"/>
      <c r="Y116" s="332"/>
      <c r="Z116" s="333"/>
      <c r="AA116" s="117">
        <f t="shared" si="45"/>
        <v>-286.44346207834633</v>
      </c>
      <c r="AB116" s="110">
        <f t="shared" si="46"/>
        <v>0.90451884597388454</v>
      </c>
      <c r="AC116" s="328"/>
    </row>
    <row r="117" spans="1:29" ht="15.75" customHeight="1">
      <c r="A117" s="318"/>
      <c r="B117" s="100" t="s">
        <v>120</v>
      </c>
      <c r="C117" s="330" t="s">
        <v>152</v>
      </c>
      <c r="D117" s="331"/>
      <c r="E117" s="101">
        <v>14.03</v>
      </c>
      <c r="F117" s="102">
        <v>6197</v>
      </c>
      <c r="G117" s="121">
        <f t="shared" si="47"/>
        <v>86943.909999999989</v>
      </c>
      <c r="H117" s="62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2716.2250361065094</v>
      </c>
      <c r="N117" s="106">
        <f t="shared" si="41"/>
        <v>905.40834536883642</v>
      </c>
      <c r="O117" s="123">
        <f t="shared" si="42"/>
        <v>0</v>
      </c>
      <c r="P117" s="124">
        <f t="shared" si="43"/>
        <v>-94.591654631163578</v>
      </c>
      <c r="Q117" s="125">
        <f t="shared" si="44"/>
        <v>0.90540834536883641</v>
      </c>
      <c r="R117" s="323"/>
      <c r="S117" s="47">
        <v>0.98333333333333295</v>
      </c>
      <c r="T117" s="120">
        <v>1.0783912037037033</v>
      </c>
      <c r="U117" s="111">
        <v>15</v>
      </c>
      <c r="V117" s="112">
        <v>136.88851072994089</v>
      </c>
      <c r="W117" s="126"/>
      <c r="X117" s="127"/>
      <c r="Y117" s="332"/>
      <c r="Z117" s="333"/>
      <c r="AA117" s="117">
        <f t="shared" si="45"/>
        <v>-283.77496389349062</v>
      </c>
      <c r="AB117" s="110">
        <f t="shared" si="46"/>
        <v>0.90540834536883641</v>
      </c>
      <c r="AC117" s="328"/>
    </row>
    <row r="118" spans="1:29" ht="15.75" customHeight="1">
      <c r="A118" s="318"/>
      <c r="B118" s="100" t="s">
        <v>120</v>
      </c>
      <c r="C118" s="330" t="s">
        <v>153</v>
      </c>
      <c r="D118" s="331"/>
      <c r="E118" s="101">
        <v>14.28</v>
      </c>
      <c r="F118" s="102">
        <v>7911</v>
      </c>
      <c r="G118" s="121">
        <f t="shared" si="47"/>
        <v>112969.08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3186.3714402244941</v>
      </c>
      <c r="N118" s="106">
        <f t="shared" si="41"/>
        <v>1062.1238134081648</v>
      </c>
      <c r="O118" s="123">
        <f t="shared" si="42"/>
        <v>0</v>
      </c>
      <c r="P118" s="124">
        <f t="shared" si="43"/>
        <v>-137.87618659183522</v>
      </c>
      <c r="Q118" s="125">
        <f t="shared" si="44"/>
        <v>0.88510317784013737</v>
      </c>
      <c r="R118" s="323"/>
      <c r="S118" s="47">
        <v>1.0881944444444442</v>
      </c>
      <c r="T118" s="120">
        <v>1.1916319444444443</v>
      </c>
      <c r="U118" s="111">
        <v>15</v>
      </c>
      <c r="V118" s="112">
        <v>148.96568366384744</v>
      </c>
      <c r="W118" s="126"/>
      <c r="X118" s="127"/>
      <c r="Y118" s="332"/>
      <c r="Z118" s="333"/>
      <c r="AA118" s="117">
        <f t="shared" si="45"/>
        <v>-413.62855977550589</v>
      </c>
      <c r="AB118" s="110">
        <f t="shared" si="46"/>
        <v>0.88510317784013726</v>
      </c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49">AVERAGE(I107:I122)</f>
        <v>3.6666666666666665</v>
      </c>
      <c r="J123" s="137">
        <f t="shared" si="49"/>
        <v>3350</v>
      </c>
      <c r="K123" s="138">
        <f t="shared" ref="K123" si="50">J123/I123</f>
        <v>913.63636363636363</v>
      </c>
      <c r="L123" s="136">
        <f t="shared" ref="L123:M123" si="51">AVERAGE(L107:L122)</f>
        <v>3.6666666666666665</v>
      </c>
      <c r="M123" s="137">
        <f t="shared" si="51"/>
        <v>3000.2978248277709</v>
      </c>
      <c r="N123" s="138">
        <f t="shared" ref="N123:N135" si="52">M123/L123</f>
        <v>818.26304313484661</v>
      </c>
      <c r="O123" s="139">
        <f t="shared" ref="O123:O135" si="53">L123-I123</f>
        <v>0</v>
      </c>
      <c r="P123" s="140">
        <f t="shared" ref="P123:P135" si="54">N123-K123</f>
        <v>-95.373320501517014</v>
      </c>
      <c r="Q123" s="141">
        <f t="shared" ref="Q123:Q135" si="55">N123/K123</f>
        <v>0.89561129099336445</v>
      </c>
      <c r="R123" s="324"/>
      <c r="S123" s="142">
        <v>0.70833333333333337</v>
      </c>
      <c r="T123" s="143">
        <v>1.1916319444444443</v>
      </c>
      <c r="U123" s="144"/>
      <c r="V123" s="166"/>
      <c r="W123" s="99"/>
      <c r="X123" s="69"/>
      <c r="Y123" s="354"/>
      <c r="Z123" s="355"/>
      <c r="AA123" s="168">
        <f t="shared" ref="AA123:AA135" si="56">M123-J123</f>
        <v>-349.70217517222909</v>
      </c>
      <c r="AB123" s="141">
        <f t="shared" ref="AB123:AB135" si="57">M123/J123</f>
        <v>0.89561129099336445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158</v>
      </c>
      <c r="D124" s="321"/>
      <c r="E124" s="147">
        <v>30</v>
      </c>
      <c r="F124" s="97">
        <v>874</v>
      </c>
      <c r="G124" s="148">
        <f t="shared" ref="G124:G135" si="58">E124*F124</f>
        <v>26220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3193.5599999999972</v>
      </c>
      <c r="N124" s="152">
        <f t="shared" si="52"/>
        <v>798.3899999999993</v>
      </c>
      <c r="O124" s="154">
        <f t="shared" si="53"/>
        <v>0</v>
      </c>
      <c r="P124" s="155">
        <f t="shared" si="54"/>
        <v>-101.6100000000007</v>
      </c>
      <c r="Q124" s="156">
        <f t="shared" si="55"/>
        <v>0.88709999999999922</v>
      </c>
      <c r="R124" s="322">
        <f>Q140</f>
        <v>0.88670153247225236</v>
      </c>
      <c r="S124" s="157">
        <v>0.70833333333333337</v>
      </c>
      <c r="T124" s="158">
        <v>0.7197337962962963</v>
      </c>
      <c r="U124" s="159"/>
      <c r="V124" s="160">
        <v>16.42054634952844</v>
      </c>
      <c r="W124" s="158"/>
      <c r="X124" s="169"/>
      <c r="Y124" s="325"/>
      <c r="Z124" s="326"/>
      <c r="AA124" s="171">
        <f t="shared" si="56"/>
        <v>-406.44000000000278</v>
      </c>
      <c r="AB124" s="156">
        <f t="shared" si="57"/>
        <v>0.88709999999999922</v>
      </c>
      <c r="AC124" s="327">
        <f>AB140</f>
        <v>0.88670153247225236</v>
      </c>
    </row>
    <row r="125" spans="1:29" ht="15.75" customHeight="1">
      <c r="A125" s="357"/>
      <c r="B125" s="100" t="s">
        <v>120</v>
      </c>
      <c r="C125" s="330" t="s">
        <v>162</v>
      </c>
      <c r="D125" s="331"/>
      <c r="E125" s="101">
        <v>18.18</v>
      </c>
      <c r="F125" s="102">
        <v>1054</v>
      </c>
      <c r="G125" s="103">
        <f t="shared" si="58"/>
        <v>19161.72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3193.9234037646634</v>
      </c>
      <c r="N125" s="106">
        <f t="shared" si="52"/>
        <v>1064.6411345882211</v>
      </c>
      <c r="O125" s="108">
        <f t="shared" si="53"/>
        <v>0</v>
      </c>
      <c r="P125" s="109">
        <f t="shared" si="54"/>
        <v>-135.35886541177888</v>
      </c>
      <c r="Q125" s="110">
        <f t="shared" si="55"/>
        <v>0.88720094549018425</v>
      </c>
      <c r="R125" s="323"/>
      <c r="S125" s="47">
        <v>0.72986111111111107</v>
      </c>
      <c r="T125" s="48">
        <v>0.74361111111111111</v>
      </c>
      <c r="U125" s="111">
        <v>14.583333333333268</v>
      </c>
      <c r="V125" s="112">
        <v>19.800099127442849</v>
      </c>
      <c r="W125" s="113"/>
      <c r="X125" s="13"/>
      <c r="Y125" s="332"/>
      <c r="Z125" s="333"/>
      <c r="AA125" s="172">
        <f t="shared" si="56"/>
        <v>-406.07659623533664</v>
      </c>
      <c r="AB125" s="110">
        <f t="shared" si="57"/>
        <v>0.88720094549018425</v>
      </c>
      <c r="AC125" s="328"/>
    </row>
    <row r="126" spans="1:29" ht="15.75" customHeight="1">
      <c r="A126" s="357"/>
      <c r="B126" s="100" t="s">
        <v>120</v>
      </c>
      <c r="C126" s="330" t="s">
        <v>161</v>
      </c>
      <c r="D126" s="331"/>
      <c r="E126" s="101">
        <v>16.7</v>
      </c>
      <c r="F126" s="102">
        <v>608</v>
      </c>
      <c r="G126" s="103">
        <f t="shared" si="58"/>
        <v>10153.6</v>
      </c>
      <c r="H126" s="26">
        <v>2</v>
      </c>
      <c r="I126" s="104">
        <v>3</v>
      </c>
      <c r="J126" s="105">
        <v>3600</v>
      </c>
      <c r="K126" s="106">
        <f t="shared" si="37"/>
        <v>1200</v>
      </c>
      <c r="L126" s="107">
        <v>3</v>
      </c>
      <c r="M126" s="105">
        <f t="shared" si="59"/>
        <v>3194.7223507222029</v>
      </c>
      <c r="N126" s="106">
        <f t="shared" si="52"/>
        <v>1064.9074502407343</v>
      </c>
      <c r="O126" s="108">
        <f t="shared" si="53"/>
        <v>0</v>
      </c>
      <c r="P126" s="109">
        <f t="shared" si="54"/>
        <v>-135.09254975926569</v>
      </c>
      <c r="Q126" s="110">
        <f t="shared" si="55"/>
        <v>0.88742287520061192</v>
      </c>
      <c r="R126" s="323"/>
      <c r="S126" s="47">
        <v>0.7534722222222221</v>
      </c>
      <c r="T126" s="48">
        <v>0.76140046296296282</v>
      </c>
      <c r="U126" s="111">
        <v>15</v>
      </c>
      <c r="V126" s="112">
        <v>11.418832685648969</v>
      </c>
      <c r="W126" s="113"/>
      <c r="X126" s="13"/>
      <c r="Y126" s="332"/>
      <c r="Z126" s="333"/>
      <c r="AA126" s="172">
        <f t="shared" si="56"/>
        <v>-405.27764927779708</v>
      </c>
      <c r="AB126" s="110">
        <f t="shared" si="57"/>
        <v>0.88742287520061192</v>
      </c>
      <c r="AC126" s="328"/>
    </row>
    <row r="127" spans="1:29" ht="15.75" customHeight="1">
      <c r="A127" s="357"/>
      <c r="B127" s="100" t="s">
        <v>120</v>
      </c>
      <c r="C127" s="330" t="s">
        <v>159</v>
      </c>
      <c r="D127" s="331"/>
      <c r="E127" s="101">
        <v>24.82</v>
      </c>
      <c r="F127" s="102">
        <v>870</v>
      </c>
      <c r="G127" s="103">
        <f t="shared" si="58"/>
        <v>21593.4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3189.0317796373834</v>
      </c>
      <c r="N127" s="106">
        <f t="shared" si="52"/>
        <v>637.80635592747672</v>
      </c>
      <c r="O127" s="108">
        <f t="shared" si="53"/>
        <v>0</v>
      </c>
      <c r="P127" s="109">
        <f t="shared" si="54"/>
        <v>-82.193644072523284</v>
      </c>
      <c r="Q127" s="110">
        <f t="shared" si="55"/>
        <v>0.88584216101038438</v>
      </c>
      <c r="R127" s="323"/>
      <c r="S127" s="47">
        <v>0.77152777777777759</v>
      </c>
      <c r="T127" s="48">
        <v>0.78289351851851829</v>
      </c>
      <c r="U127" s="111">
        <v>14.583333333333268</v>
      </c>
      <c r="V127" s="112">
        <v>16.368604519185922</v>
      </c>
      <c r="W127" s="113"/>
      <c r="X127" s="13"/>
      <c r="Y127" s="332"/>
      <c r="Z127" s="333"/>
      <c r="AA127" s="172">
        <f t="shared" si="56"/>
        <v>-410.96822036261665</v>
      </c>
      <c r="AB127" s="110">
        <f t="shared" si="57"/>
        <v>0.88584216101038427</v>
      </c>
      <c r="AC127" s="328"/>
    </row>
    <row r="128" spans="1:29" ht="15.75" customHeight="1">
      <c r="A128" s="358"/>
      <c r="B128" s="100" t="s">
        <v>120</v>
      </c>
      <c r="C128" s="330" t="s">
        <v>147</v>
      </c>
      <c r="D128" s="331"/>
      <c r="E128" s="101">
        <v>17.89</v>
      </c>
      <c r="F128" s="102">
        <v>1553</v>
      </c>
      <c r="G128" s="103">
        <f t="shared" si="58"/>
        <v>27783.170000000002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3188.0076699049473</v>
      </c>
      <c r="N128" s="106">
        <f t="shared" si="52"/>
        <v>797.00191747623683</v>
      </c>
      <c r="O128" s="108">
        <f t="shared" si="53"/>
        <v>0</v>
      </c>
      <c r="P128" s="109">
        <f t="shared" si="54"/>
        <v>-102.99808252376317</v>
      </c>
      <c r="Q128" s="110">
        <f t="shared" si="55"/>
        <v>0.88555768608470764</v>
      </c>
      <c r="R128" s="323"/>
      <c r="S128" s="47">
        <v>0.79305555555555529</v>
      </c>
      <c r="T128" s="48">
        <v>0.81334490740740717</v>
      </c>
      <c r="U128" s="111">
        <v>14.633333333333276</v>
      </c>
      <c r="V128" s="112">
        <v>29.228286016883459</v>
      </c>
      <c r="W128" s="113"/>
      <c r="X128" s="116"/>
      <c r="Y128" s="332"/>
      <c r="Z128" s="333"/>
      <c r="AA128" s="172">
        <f t="shared" si="56"/>
        <v>-411.99233009505269</v>
      </c>
      <c r="AB128" s="110">
        <f t="shared" si="57"/>
        <v>0.88555768608470764</v>
      </c>
      <c r="AC128" s="328"/>
    </row>
    <row r="129" spans="1:29" ht="15.75" customHeight="1">
      <c r="A129" s="358"/>
      <c r="B129" s="100" t="s">
        <v>120</v>
      </c>
      <c r="C129" s="330" t="s">
        <v>157</v>
      </c>
      <c r="D129" s="331"/>
      <c r="E129" s="101">
        <v>16.66</v>
      </c>
      <c r="F129" s="102">
        <v>2531</v>
      </c>
      <c r="G129" s="121">
        <f t="shared" si="58"/>
        <v>42166.46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3193.5078973714535</v>
      </c>
      <c r="N129" s="106">
        <f t="shared" si="52"/>
        <v>638.70157947429072</v>
      </c>
      <c r="O129" s="108">
        <f t="shared" si="53"/>
        <v>0</v>
      </c>
      <c r="P129" s="109">
        <f t="shared" si="54"/>
        <v>-81.298420525709275</v>
      </c>
      <c r="Q129" s="110">
        <f t="shared" si="55"/>
        <v>0.887085527047626</v>
      </c>
      <c r="R129" s="323"/>
      <c r="S129" s="47">
        <v>0.82361111111111085</v>
      </c>
      <c r="T129" s="120">
        <v>0.85663194444444413</v>
      </c>
      <c r="U129" s="111">
        <v>14.783333333333299</v>
      </c>
      <c r="V129" s="112">
        <v>47.552724114129965</v>
      </c>
      <c r="W129" s="113"/>
      <c r="X129" s="50"/>
      <c r="Y129" s="332"/>
      <c r="Z129" s="333"/>
      <c r="AA129" s="172">
        <f t="shared" si="56"/>
        <v>-406.49210262854649</v>
      </c>
      <c r="AB129" s="110">
        <f t="shared" si="57"/>
        <v>0.887085527047626</v>
      </c>
      <c r="AC129" s="328"/>
    </row>
    <row r="130" spans="1:29" ht="15.75" customHeight="1">
      <c r="A130" s="358"/>
      <c r="B130" s="100" t="s">
        <v>120</v>
      </c>
      <c r="C130" s="330" t="s">
        <v>158</v>
      </c>
      <c r="D130" s="331"/>
      <c r="E130" s="101">
        <v>30</v>
      </c>
      <c r="F130" s="102">
        <v>2141</v>
      </c>
      <c r="G130" s="121">
        <f t="shared" si="58"/>
        <v>64230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3193.5599999999968</v>
      </c>
      <c r="N130" s="106">
        <f t="shared" si="52"/>
        <v>798.38999999999919</v>
      </c>
      <c r="O130" s="123">
        <f t="shared" si="53"/>
        <v>0</v>
      </c>
      <c r="P130" s="124">
        <f t="shared" si="54"/>
        <v>-101.61000000000081</v>
      </c>
      <c r="Q130" s="125">
        <f t="shared" si="55"/>
        <v>0.88709999999999911</v>
      </c>
      <c r="R130" s="323"/>
      <c r="S130" s="47">
        <v>0.86666666666666636</v>
      </c>
      <c r="T130" s="120">
        <v>0.8945949074074071</v>
      </c>
      <c r="U130" s="111">
        <v>15</v>
      </c>
      <c r="V130" s="112">
        <v>40.224702213204111</v>
      </c>
      <c r="W130" s="113"/>
      <c r="X130" s="116"/>
      <c r="Y130" s="332"/>
      <c r="Z130" s="333"/>
      <c r="AA130" s="172">
        <f t="shared" si="56"/>
        <v>-406.44000000000324</v>
      </c>
      <c r="AB130" s="110">
        <f t="shared" si="57"/>
        <v>0.88709999999999911</v>
      </c>
      <c r="AC130" s="328"/>
    </row>
    <row r="131" spans="1:29" ht="15.75" customHeight="1">
      <c r="A131" s="358"/>
      <c r="B131" s="100" t="s">
        <v>120</v>
      </c>
      <c r="C131" s="330" t="s">
        <v>162</v>
      </c>
      <c r="D131" s="331"/>
      <c r="E131" s="101">
        <v>18.18</v>
      </c>
      <c r="F131" s="102">
        <v>2749</v>
      </c>
      <c r="G131" s="121">
        <f t="shared" si="58"/>
        <v>49976.82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3193.9234037646634</v>
      </c>
      <c r="N131" s="106">
        <f t="shared" si="52"/>
        <v>1064.6411345882211</v>
      </c>
      <c r="O131" s="123">
        <f t="shared" si="53"/>
        <v>0</v>
      </c>
      <c r="P131" s="124">
        <f t="shared" si="54"/>
        <v>-135.35886541177888</v>
      </c>
      <c r="Q131" s="125">
        <f t="shared" si="55"/>
        <v>0.88720094549018425</v>
      </c>
      <c r="R131" s="323"/>
      <c r="S131" s="47">
        <v>0.90486111111111078</v>
      </c>
      <c r="T131" s="120">
        <v>0.94071759259259224</v>
      </c>
      <c r="U131" s="111">
        <v>14.783333333333299</v>
      </c>
      <c r="V131" s="112">
        <v>51.641814517400746</v>
      </c>
      <c r="W131" s="113"/>
      <c r="X131" s="116"/>
      <c r="Y131" s="332"/>
      <c r="Z131" s="333"/>
      <c r="AA131" s="172">
        <f t="shared" si="56"/>
        <v>-406.07659623533664</v>
      </c>
      <c r="AB131" s="110">
        <f t="shared" si="57"/>
        <v>0.88720094549018425</v>
      </c>
      <c r="AC131" s="328"/>
    </row>
    <row r="132" spans="1:29" ht="15.75" customHeight="1">
      <c r="A132" s="358"/>
      <c r="B132" s="100" t="s">
        <v>120</v>
      </c>
      <c r="C132" s="330" t="s">
        <v>161</v>
      </c>
      <c r="D132" s="331"/>
      <c r="E132" s="101">
        <v>16.7</v>
      </c>
      <c r="F132" s="102">
        <v>1430</v>
      </c>
      <c r="G132" s="121">
        <f t="shared" si="58"/>
        <v>23881</v>
      </c>
      <c r="H132" s="26"/>
      <c r="I132" s="104">
        <v>3</v>
      </c>
      <c r="J132" s="105">
        <v>3600</v>
      </c>
      <c r="K132" s="106">
        <f t="shared" si="37"/>
        <v>1200</v>
      </c>
      <c r="L132" s="118">
        <v>3</v>
      </c>
      <c r="M132" s="105">
        <f t="shared" si="59"/>
        <v>3194.7223507222029</v>
      </c>
      <c r="N132" s="106">
        <f t="shared" si="52"/>
        <v>1064.9074502407343</v>
      </c>
      <c r="O132" s="123">
        <f t="shared" si="53"/>
        <v>0</v>
      </c>
      <c r="P132" s="124">
        <f t="shared" si="54"/>
        <v>-135.09254975926569</v>
      </c>
      <c r="Q132" s="125">
        <f t="shared" si="55"/>
        <v>0.88742287520061192</v>
      </c>
      <c r="R132" s="323"/>
      <c r="S132" s="47">
        <v>0.95069444444444406</v>
      </c>
      <c r="T132" s="120">
        <v>0.96934027777777743</v>
      </c>
      <c r="U132" s="111">
        <v>15</v>
      </c>
      <c r="V132" s="112">
        <v>26.856793981049385</v>
      </c>
      <c r="W132" s="126"/>
      <c r="X132" s="127"/>
      <c r="Y132" s="332"/>
      <c r="Z132" s="333"/>
      <c r="AA132" s="172">
        <f t="shared" si="56"/>
        <v>-405.27764927779708</v>
      </c>
      <c r="AB132" s="110">
        <f t="shared" si="57"/>
        <v>0.88742287520061192</v>
      </c>
      <c r="AC132" s="328"/>
    </row>
    <row r="133" spans="1:29" ht="15.75" customHeight="1">
      <c r="A133" s="358"/>
      <c r="B133" s="100" t="s">
        <v>120</v>
      </c>
      <c r="C133" s="330" t="s">
        <v>159</v>
      </c>
      <c r="D133" s="331"/>
      <c r="E133" s="101">
        <v>24.82</v>
      </c>
      <c r="F133" s="102">
        <v>1962</v>
      </c>
      <c r="G133" s="121">
        <f t="shared" si="58"/>
        <v>48696.840000000004</v>
      </c>
      <c r="H133" s="62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3189.0317796373838</v>
      </c>
      <c r="N133" s="106">
        <f t="shared" si="52"/>
        <v>637.80635592747672</v>
      </c>
      <c r="O133" s="123">
        <f t="shared" si="53"/>
        <v>0</v>
      </c>
      <c r="P133" s="124">
        <f t="shared" si="54"/>
        <v>-82.193644072523284</v>
      </c>
      <c r="Q133" s="125">
        <f t="shared" si="55"/>
        <v>0.88584216101038438</v>
      </c>
      <c r="R133" s="323"/>
      <c r="S133" s="47">
        <v>0.9791666666666663</v>
      </c>
      <c r="T133" s="120">
        <v>1.0047916666666663</v>
      </c>
      <c r="U133" s="111">
        <v>15</v>
      </c>
      <c r="V133" s="112">
        <v>36.914025363957215</v>
      </c>
      <c r="W133" s="126"/>
      <c r="X133" s="127"/>
      <c r="Y133" s="332"/>
      <c r="Z133" s="333"/>
      <c r="AA133" s="172">
        <f t="shared" si="56"/>
        <v>-410.96822036261619</v>
      </c>
      <c r="AB133" s="110">
        <f t="shared" si="57"/>
        <v>0.88584216101038438</v>
      </c>
      <c r="AC133" s="328"/>
    </row>
    <row r="134" spans="1:29" ht="15.75" customHeight="1">
      <c r="A134" s="358"/>
      <c r="B134" s="100" t="s">
        <v>120</v>
      </c>
      <c r="C134" s="330" t="s">
        <v>147</v>
      </c>
      <c r="D134" s="331"/>
      <c r="E134" s="101">
        <v>17.89</v>
      </c>
      <c r="F134" s="102">
        <v>4024</v>
      </c>
      <c r="G134" s="121">
        <f t="shared" si="58"/>
        <v>71989.36</v>
      </c>
      <c r="H134" s="62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3188.0076699049478</v>
      </c>
      <c r="N134" s="106">
        <f t="shared" si="52"/>
        <v>797.00191747623694</v>
      </c>
      <c r="O134" s="123">
        <f t="shared" si="53"/>
        <v>0</v>
      </c>
      <c r="P134" s="124">
        <f t="shared" si="54"/>
        <v>-102.99808252376306</v>
      </c>
      <c r="Q134" s="125">
        <f t="shared" si="55"/>
        <v>0.88555768608470775</v>
      </c>
      <c r="R134" s="323"/>
      <c r="S134" s="47">
        <v>1.0145833333333329</v>
      </c>
      <c r="T134" s="120">
        <v>1.0671759259259255</v>
      </c>
      <c r="U134" s="111">
        <v>15</v>
      </c>
      <c r="V134" s="112">
        <v>75.733820303888621</v>
      </c>
      <c r="W134" s="126"/>
      <c r="X134" s="127"/>
      <c r="Y134" s="332"/>
      <c r="Z134" s="333"/>
      <c r="AA134" s="172">
        <f t="shared" si="56"/>
        <v>-411.99233009505224</v>
      </c>
      <c r="AB134" s="110">
        <f t="shared" si="57"/>
        <v>0.88555768608470775</v>
      </c>
      <c r="AC134" s="328"/>
    </row>
    <row r="135" spans="1:29" ht="15.75" customHeight="1">
      <c r="A135" s="358"/>
      <c r="B135" s="100" t="s">
        <v>120</v>
      </c>
      <c r="C135" s="330" t="s">
        <v>157</v>
      </c>
      <c r="D135" s="331"/>
      <c r="E135" s="101">
        <v>16.66</v>
      </c>
      <c r="F135" s="102">
        <v>6438</v>
      </c>
      <c r="G135" s="121">
        <f t="shared" si="58"/>
        <v>107257.08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3193.5078973714535</v>
      </c>
      <c r="N135" s="106">
        <f t="shared" si="52"/>
        <v>638.70157947429072</v>
      </c>
      <c r="O135" s="123">
        <f t="shared" si="53"/>
        <v>0</v>
      </c>
      <c r="P135" s="124">
        <f t="shared" si="54"/>
        <v>-81.298420525709275</v>
      </c>
      <c r="Q135" s="125">
        <f t="shared" si="55"/>
        <v>0.887085527047626</v>
      </c>
      <c r="R135" s="323"/>
      <c r="S135" s="47">
        <v>1.0770833333333329</v>
      </c>
      <c r="T135" s="120">
        <v>1.1610763888888884</v>
      </c>
      <c r="U135" s="111">
        <v>15</v>
      </c>
      <c r="V135" s="112">
        <v>120.95789721326302</v>
      </c>
      <c r="W135" s="126"/>
      <c r="X135" s="127"/>
      <c r="Y135" s="332"/>
      <c r="Z135" s="333"/>
      <c r="AA135" s="172">
        <f t="shared" si="56"/>
        <v>-406.49210262854649</v>
      </c>
      <c r="AB135" s="110">
        <f t="shared" si="57"/>
        <v>0.887085527047626</v>
      </c>
      <c r="AC135" s="328"/>
    </row>
    <row r="136" spans="1:29" ht="15.75" customHeight="1">
      <c r="A136" s="358"/>
      <c r="B136" s="100"/>
      <c r="C136" s="330"/>
      <c r="D136" s="33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26"/>
      <c r="X136" s="127"/>
      <c r="Y136" s="332"/>
      <c r="Z136" s="333"/>
      <c r="AA136" s="172"/>
      <c r="AB136" s="110"/>
      <c r="AC136" s="328"/>
    </row>
    <row r="137" spans="1:29" ht="15.75" customHeight="1">
      <c r="A137" s="358"/>
      <c r="B137" s="100"/>
      <c r="C137" s="330"/>
      <c r="D137" s="33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13"/>
      <c r="X137" s="116"/>
      <c r="Y137" s="332"/>
      <c r="Z137" s="333"/>
      <c r="AA137" s="172"/>
      <c r="AB137" s="110"/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0">AVERAGE(I124:I139)</f>
        <v>4</v>
      </c>
      <c r="J140" s="137">
        <f t="shared" si="60"/>
        <v>3600</v>
      </c>
      <c r="K140" s="138">
        <f t="shared" ref="K140" si="61">J140/I140</f>
        <v>900</v>
      </c>
      <c r="L140" s="136">
        <f t="shared" ref="L140:M140" si="62">AVERAGE(L124:L139)</f>
        <v>4</v>
      </c>
      <c r="M140" s="137">
        <f t="shared" si="62"/>
        <v>3192.1255169001083</v>
      </c>
      <c r="N140" s="138">
        <f>M140/L140</f>
        <v>798.03137922502708</v>
      </c>
      <c r="O140" s="139">
        <f>L140-I140</f>
        <v>0</v>
      </c>
      <c r="P140" s="140">
        <f>N140-K140</f>
        <v>-101.96862077497292</v>
      </c>
      <c r="Q140" s="141">
        <f>N140/K140</f>
        <v>0.88670153247225236</v>
      </c>
      <c r="R140" s="324"/>
      <c r="S140" s="142">
        <v>0.70833333333333337</v>
      </c>
      <c r="T140" s="143">
        <v>1.1610763888888884</v>
      </c>
      <c r="U140" s="144"/>
      <c r="V140" s="166"/>
      <c r="W140" s="167"/>
      <c r="X140" s="138"/>
      <c r="Y140" s="354"/>
      <c r="Z140" s="355"/>
      <c r="AA140" s="174">
        <f>M140-J140</f>
        <v>-407.87448309989168</v>
      </c>
      <c r="AB140" s="141">
        <f>M140/J140</f>
        <v>0.88670153247225236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370" priority="1" operator="greaterThan">
      <formula>0</formula>
    </cfRule>
  </conditionalFormatting>
  <conditionalFormatting sqref="P5:P140 AA5:AA140">
    <cfRule type="cellIs" dxfId="369" priority="4" operator="lessThan">
      <formula>0</formula>
    </cfRule>
  </conditionalFormatting>
  <conditionalFormatting sqref="Q5:Q140 AB5:AB140">
    <cfRule type="cellIs" dxfId="368" priority="2" operator="greaterThan">
      <formula>1</formula>
    </cfRule>
    <cfRule type="cellIs" dxfId="367" priority="3" operator="lessThan">
      <formula>0.8</formula>
    </cfRule>
  </conditionalFormatting>
  <conditionalFormatting sqref="AC5:AC6 R5:R140 AC73:AC78">
    <cfRule type="cellIs" dxfId="366" priority="5" operator="lessThan">
      <formula>0.8</formula>
    </cfRule>
  </conditionalFormatting>
  <conditionalFormatting sqref="AC12:AC20">
    <cfRule type="cellIs" dxfId="365" priority="12" operator="lessThan">
      <formula>0.8</formula>
    </cfRule>
  </conditionalFormatting>
  <conditionalFormatting sqref="AC22">
    <cfRule type="cellIs" dxfId="364" priority="11" operator="lessThan">
      <formula>0.8</formula>
    </cfRule>
  </conditionalFormatting>
  <conditionalFormatting sqref="AC39">
    <cfRule type="cellIs" dxfId="363" priority="7" operator="lessThan">
      <formula>0.8</formula>
    </cfRule>
  </conditionalFormatting>
  <conditionalFormatting sqref="AC56:AC61">
    <cfRule type="cellIs" dxfId="362" priority="6" operator="lessThan">
      <formula>0.8</formula>
    </cfRule>
  </conditionalFormatting>
  <conditionalFormatting sqref="AC90">
    <cfRule type="cellIs" dxfId="361" priority="10" operator="lessThan">
      <formula>0.8</formula>
    </cfRule>
  </conditionalFormatting>
  <conditionalFormatting sqref="AC107">
    <cfRule type="cellIs" dxfId="360" priority="9" operator="lessThan">
      <formula>0.8</formula>
    </cfRule>
  </conditionalFormatting>
  <conditionalFormatting sqref="AC124:AC129">
    <cfRule type="cellIs" dxfId="359" priority="8" operator="lessThan">
      <formula>0.8</formula>
    </cfRule>
  </conditionalFormatting>
  <dataValidations count="1">
    <dataValidation type="list" allowBlank="1" showInputMessage="1" showErrorMessage="1" sqref="Y5:Z140" xr:uid="{266C9D0B-32CC-47EE-BE8E-337EB43650FD}">
      <formula1>$Y$142:$Y$154</formula1>
    </dataValidation>
  </dataValidations>
  <pageMargins left="0" right="0" top="0" bottom="0" header="0" footer="0"/>
  <pageSetup paperSize="9" scale="22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108FE-5442-469D-93B0-EE788AB6F22F}">
  <sheetPr>
    <tabColor theme="8" tint="0.59999389629810485"/>
    <pageSetUpPr fitToPage="1"/>
  </sheetPr>
  <dimension ref="A1:AG171"/>
  <sheetViews>
    <sheetView zoomScale="85" zoomScaleNormal="85" workbookViewId="0">
      <pane ySplit="4" topLeftCell="A5" activePane="bottomLeft" state="frozen"/>
      <selection pane="bottomLeft" activeCell="AC1" sqref="AC1:AC1048576"/>
      <selection activeCell="R22" sqref="P22:X3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SUM(F5:F157)</f>
        <v>103183</v>
      </c>
      <c r="E1" s="88" t="s">
        <v>4</v>
      </c>
      <c r="F1" s="89">
        <f>SUM(G5:G157)</f>
        <v>4568683.1399999997</v>
      </c>
      <c r="G1" s="90" t="s">
        <v>85</v>
      </c>
      <c r="H1" s="91">
        <f>L21+L38+L55+L72+L89+L106+L123+L140+L157</f>
        <v>151.94920634920635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46189</v>
      </c>
      <c r="B2" s="295"/>
      <c r="C2" s="92" t="s">
        <v>41</v>
      </c>
      <c r="D2" s="93">
        <f>AVERAGE(N21,N38,N55,N72,N89,N106,N123,N140,N157)</f>
        <v>185.64445975735057</v>
      </c>
      <c r="E2" s="93" t="s">
        <v>92</v>
      </c>
      <c r="F2" s="94">
        <f>F1/D1</f>
        <v>44.277479235920644</v>
      </c>
      <c r="G2" s="95" t="s">
        <v>93</v>
      </c>
      <c r="H2" s="96">
        <f>COUNT(H5:H157)</f>
        <v>2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SUM(Y21,Y38,Y55,Y72,Y89,Y106,Y123,Y140,Y157)</f>
        <v>0</v>
      </c>
      <c r="Z2" s="193">
        <f>SUM(Z21,Z38,Z55,Z72,Z89,Z106,Z123,Z140,Z157)</f>
        <v>0</v>
      </c>
      <c r="AA2" s="363"/>
      <c r="AB2" s="364"/>
      <c r="AC2" s="201">
        <f>SUM(AC21,AC38,AC55,AC72,AC89,AC106,AC123,AC140,AC157)</f>
        <v>53</v>
      </c>
      <c r="AD2" s="202">
        <f>SUM(AD21,AD38,AD55,AD72,AD89,AD106,AD123,AD140,AD157)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187</v>
      </c>
      <c r="C5" s="367" t="s">
        <v>188</v>
      </c>
      <c r="D5" s="367"/>
      <c r="E5" s="147">
        <v>56.77</v>
      </c>
      <c r="F5" s="151">
        <v>3724</v>
      </c>
      <c r="G5" s="148">
        <f t="shared" ref="G5:G10" si="0">E5*F5</f>
        <v>211411.48</v>
      </c>
      <c r="H5" s="149"/>
      <c r="I5" s="150">
        <v>24</v>
      </c>
      <c r="J5" s="151">
        <v>2000</v>
      </c>
      <c r="K5" s="152">
        <f>J5/I5</f>
        <v>83.333333333333329</v>
      </c>
      <c r="L5" s="107">
        <v>24</v>
      </c>
      <c r="M5" s="151">
        <f t="shared" ref="M5:M10" si="1">F5/V5*60</f>
        <v>1793.4740741931823</v>
      </c>
      <c r="N5" s="152">
        <f t="shared" ref="N5:N10" si="2">M5/L5</f>
        <v>74.728086424715926</v>
      </c>
      <c r="O5" s="154">
        <f t="shared" ref="O5:O10" si="3">L5-I5</f>
        <v>0</v>
      </c>
      <c r="P5" s="155">
        <f t="shared" ref="P5:P10" si="4">N5-K5</f>
        <v>-8.6052469086174028</v>
      </c>
      <c r="Q5" s="156">
        <f t="shared" ref="Q5:Q10" si="5">N5/K5</f>
        <v>0.89673703709659114</v>
      </c>
      <c r="R5" s="322">
        <f>Q21</f>
        <v>0.90630724151737652</v>
      </c>
      <c r="S5" s="157">
        <v>0.16666666666666666</v>
      </c>
      <c r="T5" s="158">
        <v>0.25318287037037035</v>
      </c>
      <c r="U5" s="159"/>
      <c r="V5" s="160">
        <v>124.58501810265498</v>
      </c>
      <c r="W5" s="181"/>
      <c r="X5" s="152"/>
      <c r="Y5" s="12"/>
      <c r="Z5" s="198"/>
      <c r="AA5" s="325"/>
      <c r="AB5" s="326"/>
      <c r="AC5" s="12">
        <v>2</v>
      </c>
      <c r="AD5" s="198"/>
      <c r="AE5" s="178">
        <f t="shared" ref="AE5:AE10" si="6">M5-J5</f>
        <v>-206.52592580681767</v>
      </c>
      <c r="AF5" s="132">
        <f t="shared" ref="AF5:AF10" si="7">M5/J5</f>
        <v>0.89673703709659114</v>
      </c>
      <c r="AG5" s="368">
        <f>AF21</f>
        <v>0.93220173413215879</v>
      </c>
    </row>
    <row r="6" spans="1:33" ht="15.75" customHeight="1">
      <c r="A6" s="318"/>
      <c r="B6" s="100" t="s">
        <v>189</v>
      </c>
      <c r="C6" s="371" t="s">
        <v>190</v>
      </c>
      <c r="D6" s="371"/>
      <c r="E6" s="101">
        <v>77.349999999999994</v>
      </c>
      <c r="F6" s="102">
        <v>1156</v>
      </c>
      <c r="G6" s="103">
        <f t="shared" si="0"/>
        <v>89416.599999999991</v>
      </c>
      <c r="H6" s="26"/>
      <c r="I6" s="104">
        <v>25</v>
      </c>
      <c r="J6" s="105">
        <v>2000</v>
      </c>
      <c r="K6" s="106">
        <f t="shared" ref="K6:K45" si="8">J6/I6</f>
        <v>80</v>
      </c>
      <c r="L6" s="107">
        <v>25</v>
      </c>
      <c r="M6" s="105">
        <f t="shared" si="1"/>
        <v>1786.5662025924187</v>
      </c>
      <c r="N6" s="106">
        <f t="shared" si="2"/>
        <v>71.46264810369675</v>
      </c>
      <c r="O6" s="108">
        <f t="shared" si="3"/>
        <v>0</v>
      </c>
      <c r="P6" s="109">
        <f t="shared" si="4"/>
        <v>-8.5373518963032495</v>
      </c>
      <c r="Q6" s="110">
        <f t="shared" si="5"/>
        <v>0.89328310129620936</v>
      </c>
      <c r="R6" s="323"/>
      <c r="S6" s="47">
        <v>0.25694444444444442</v>
      </c>
      <c r="T6" s="48">
        <v>0.28390046296296295</v>
      </c>
      <c r="U6" s="111">
        <v>5.4166666666666607</v>
      </c>
      <c r="V6" s="112">
        <v>38.823078539913226</v>
      </c>
      <c r="W6" s="113"/>
      <c r="X6" s="116"/>
      <c r="Y6" s="12"/>
      <c r="Z6" s="198"/>
      <c r="AA6" s="332"/>
      <c r="AB6" s="333"/>
      <c r="AC6" s="12">
        <v>1</v>
      </c>
      <c r="AD6" s="198"/>
      <c r="AE6" s="117">
        <f t="shared" si="6"/>
        <v>-213.43379740758132</v>
      </c>
      <c r="AF6" s="110">
        <f t="shared" si="7"/>
        <v>0.89328310129620936</v>
      </c>
      <c r="AG6" s="369"/>
    </row>
    <row r="7" spans="1:33" ht="15.75" customHeight="1">
      <c r="A7" s="318"/>
      <c r="B7" s="100" t="s">
        <v>189</v>
      </c>
      <c r="C7" s="371" t="s">
        <v>191</v>
      </c>
      <c r="D7" s="371"/>
      <c r="E7" s="101">
        <v>59.34</v>
      </c>
      <c r="F7" s="102">
        <v>1911</v>
      </c>
      <c r="G7" s="103">
        <f t="shared" si="0"/>
        <v>113398.74</v>
      </c>
      <c r="H7" s="26"/>
      <c r="I7" s="104">
        <v>23</v>
      </c>
      <c r="J7" s="105">
        <v>2000</v>
      </c>
      <c r="K7" s="106">
        <f t="shared" si="8"/>
        <v>86.956521739130437</v>
      </c>
      <c r="L7" s="107">
        <v>23</v>
      </c>
      <c r="M7" s="105">
        <f t="shared" si="1"/>
        <v>1787.4082313195097</v>
      </c>
      <c r="N7" s="106">
        <f t="shared" si="2"/>
        <v>77.713401361717814</v>
      </c>
      <c r="O7" s="108">
        <f t="shared" si="3"/>
        <v>0</v>
      </c>
      <c r="P7" s="109">
        <f t="shared" si="4"/>
        <v>-9.2431203774126232</v>
      </c>
      <c r="Q7" s="110">
        <f t="shared" si="5"/>
        <v>0.89370411565975483</v>
      </c>
      <c r="R7" s="323"/>
      <c r="S7" s="47">
        <v>0.28680555555555554</v>
      </c>
      <c r="T7" s="48">
        <v>0.33134259259259258</v>
      </c>
      <c r="U7" s="111">
        <v>5</v>
      </c>
      <c r="V7" s="112">
        <v>64.148747885845367</v>
      </c>
      <c r="W7" s="113"/>
      <c r="X7" s="116"/>
      <c r="Y7" s="12"/>
      <c r="Z7" s="198"/>
      <c r="AA7" s="332"/>
      <c r="AB7" s="333"/>
      <c r="AC7" s="12">
        <v>1</v>
      </c>
      <c r="AD7" s="198"/>
      <c r="AE7" s="117">
        <f t="shared" si="6"/>
        <v>-212.5917686804903</v>
      </c>
      <c r="AF7" s="110">
        <f t="shared" si="7"/>
        <v>0.89370411565975483</v>
      </c>
      <c r="AG7" s="369"/>
    </row>
    <row r="8" spans="1:33" ht="15.75" customHeight="1">
      <c r="A8" s="318"/>
      <c r="B8" s="100" t="s">
        <v>189</v>
      </c>
      <c r="C8" s="371" t="s">
        <v>192</v>
      </c>
      <c r="D8" s="371"/>
      <c r="E8" s="101">
        <v>77.34</v>
      </c>
      <c r="F8" s="102">
        <v>2421</v>
      </c>
      <c r="G8" s="103">
        <f t="shared" si="0"/>
        <v>187240.14</v>
      </c>
      <c r="H8" s="26"/>
      <c r="I8" s="104">
        <v>23</v>
      </c>
      <c r="J8" s="105">
        <v>2000</v>
      </c>
      <c r="K8" s="106">
        <f t="shared" si="8"/>
        <v>86.956521739130437</v>
      </c>
      <c r="L8" s="107">
        <v>23</v>
      </c>
      <c r="M8" s="105">
        <f t="shared" si="1"/>
        <v>1792.2192297084641</v>
      </c>
      <c r="N8" s="106">
        <f t="shared" si="2"/>
        <v>77.922575204715827</v>
      </c>
      <c r="O8" s="108">
        <f t="shared" si="3"/>
        <v>0</v>
      </c>
      <c r="P8" s="109">
        <f t="shared" si="4"/>
        <v>-9.0339465344146106</v>
      </c>
      <c r="Q8" s="110">
        <f t="shared" si="5"/>
        <v>0.89610961485423202</v>
      </c>
      <c r="R8" s="323"/>
      <c r="S8" s="47">
        <v>0.3347222222222222</v>
      </c>
      <c r="T8" s="48">
        <v>0.39100694444444439</v>
      </c>
      <c r="U8" s="111">
        <v>4.8666666666666547</v>
      </c>
      <c r="V8" s="112">
        <v>81.050352318577168</v>
      </c>
      <c r="W8" s="113"/>
      <c r="X8" s="116"/>
      <c r="Y8" s="12"/>
      <c r="Z8" s="198"/>
      <c r="AA8" s="332"/>
      <c r="AB8" s="333"/>
      <c r="AC8" s="12">
        <v>2</v>
      </c>
      <c r="AD8" s="198"/>
      <c r="AE8" s="117">
        <f t="shared" si="6"/>
        <v>-207.78077029153587</v>
      </c>
      <c r="AF8" s="110">
        <f t="shared" si="7"/>
        <v>0.89610961485423202</v>
      </c>
      <c r="AG8" s="369"/>
    </row>
    <row r="9" spans="1:33" ht="15.75" customHeight="1">
      <c r="A9" s="318"/>
      <c r="B9" s="100" t="s">
        <v>201</v>
      </c>
      <c r="C9" s="371" t="s">
        <v>202</v>
      </c>
      <c r="D9" s="371"/>
      <c r="E9" s="101">
        <v>29.97</v>
      </c>
      <c r="F9" s="102">
        <v>2785</v>
      </c>
      <c r="G9" s="103">
        <f t="shared" si="0"/>
        <v>83466.45</v>
      </c>
      <c r="H9" s="13"/>
      <c r="I9" s="104">
        <v>21</v>
      </c>
      <c r="J9" s="105">
        <v>2790</v>
      </c>
      <c r="K9" s="106">
        <f t="shared" si="8"/>
        <v>132.85714285714286</v>
      </c>
      <c r="L9" s="107">
        <v>25</v>
      </c>
      <c r="M9" s="105">
        <f t="shared" si="1"/>
        <v>2964.9807692307691</v>
      </c>
      <c r="N9" s="106">
        <f t="shared" si="2"/>
        <v>118.59923076923076</v>
      </c>
      <c r="O9" s="108">
        <f t="shared" si="3"/>
        <v>4</v>
      </c>
      <c r="P9" s="109">
        <f t="shared" si="4"/>
        <v>-14.257912087912104</v>
      </c>
      <c r="Q9" s="110">
        <f t="shared" si="5"/>
        <v>0.89268238213399498</v>
      </c>
      <c r="R9" s="323"/>
      <c r="S9" s="47">
        <v>0.39444444444444443</v>
      </c>
      <c r="T9" s="48">
        <v>0.43357638888888889</v>
      </c>
      <c r="U9" s="111">
        <v>4.9500000000000544</v>
      </c>
      <c r="V9" s="112">
        <v>56.357869748798478</v>
      </c>
      <c r="W9" s="113">
        <v>0.43357638888888889</v>
      </c>
      <c r="X9" s="116">
        <v>0.47222222222222221</v>
      </c>
      <c r="Y9" s="12"/>
      <c r="Z9" s="198"/>
      <c r="AA9" s="332"/>
      <c r="AB9" s="333"/>
      <c r="AC9" s="12">
        <v>1</v>
      </c>
      <c r="AD9" s="198"/>
      <c r="AE9" s="117">
        <f t="shared" si="6"/>
        <v>174.98076923076906</v>
      </c>
      <c r="AF9" s="110">
        <f t="shared" si="7"/>
        <v>1.0627171215880893</v>
      </c>
      <c r="AG9" s="369"/>
    </row>
    <row r="10" spans="1:33" ht="15.75" customHeight="1">
      <c r="A10" s="318"/>
      <c r="B10" s="100" t="s">
        <v>189</v>
      </c>
      <c r="C10" s="371" t="s">
        <v>193</v>
      </c>
      <c r="D10" s="371"/>
      <c r="E10" s="101">
        <v>59.52</v>
      </c>
      <c r="F10" s="102">
        <v>5101</v>
      </c>
      <c r="G10" s="121">
        <f t="shared" si="0"/>
        <v>303611.52000000002</v>
      </c>
      <c r="H10" s="122"/>
      <c r="I10" s="104">
        <v>24</v>
      </c>
      <c r="J10" s="105">
        <v>2000</v>
      </c>
      <c r="K10" s="106">
        <f t="shared" si="8"/>
        <v>83.333333333333329</v>
      </c>
      <c r="L10" s="107">
        <v>24</v>
      </c>
      <c r="M10" s="105">
        <f t="shared" si="1"/>
        <v>1798.2116725059673</v>
      </c>
      <c r="N10" s="106">
        <f t="shared" si="2"/>
        <v>74.925486354415298</v>
      </c>
      <c r="O10" s="108">
        <f t="shared" si="3"/>
        <v>0</v>
      </c>
      <c r="P10" s="109">
        <f t="shared" si="4"/>
        <v>-8.4078469789180303</v>
      </c>
      <c r="Q10" s="110">
        <f t="shared" si="5"/>
        <v>0.89910583625298368</v>
      </c>
      <c r="R10" s="323"/>
      <c r="S10" s="47">
        <v>0.47222222222222221</v>
      </c>
      <c r="T10" s="120">
        <v>0.5904166666666667</v>
      </c>
      <c r="U10" s="111">
        <v>55.649999999999984</v>
      </c>
      <c r="V10" s="112">
        <v>170.20243204932504</v>
      </c>
      <c r="W10" s="113"/>
      <c r="X10" s="116"/>
      <c r="Y10" s="12"/>
      <c r="Z10" s="198"/>
      <c r="AA10" s="332"/>
      <c r="AB10" s="333"/>
      <c r="AC10" s="12">
        <v>3</v>
      </c>
      <c r="AD10" s="198"/>
      <c r="AE10" s="117">
        <f t="shared" si="6"/>
        <v>-201.78832749403273</v>
      </c>
      <c r="AF10" s="110">
        <f t="shared" si="7"/>
        <v>0.89910583625298368</v>
      </c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9">AVERAGE(I5:I20)</f>
        <v>23.333333333333332</v>
      </c>
      <c r="J21" s="137">
        <f t="shared" si="9"/>
        <v>2131.6666666666665</v>
      </c>
      <c r="K21" s="138">
        <f t="shared" ref="K21" si="10">J21/I21</f>
        <v>91.357142857142861</v>
      </c>
      <c r="L21" s="136">
        <f t="shared" ref="L21:M21" si="11">AVERAGE(L5:L20)</f>
        <v>24</v>
      </c>
      <c r="M21" s="137">
        <f t="shared" si="11"/>
        <v>1987.1433632583851</v>
      </c>
      <c r="N21" s="138">
        <f t="shared" ref="N21:N26" si="12">M21/L21</f>
        <v>82.797640135766045</v>
      </c>
      <c r="O21" s="139">
        <f t="shared" ref="O21:O26" si="13">L21-I21</f>
        <v>0.66666666666666785</v>
      </c>
      <c r="P21" s="140">
        <f t="shared" ref="P21:P26" si="14">N21-K21</f>
        <v>-8.5595027213768162</v>
      </c>
      <c r="Q21" s="141">
        <f t="shared" ref="Q21:Q26" si="15">N21/K21</f>
        <v>0.90630724151737652</v>
      </c>
      <c r="R21" s="324"/>
      <c r="S21" s="142">
        <v>0.16666666666666666</v>
      </c>
      <c r="T21" s="143">
        <v>0.5904166666666667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10</v>
      </c>
      <c r="AD21" s="180">
        <f>SUM(AD5:AD20)</f>
        <v>0</v>
      </c>
      <c r="AE21" s="168">
        <f t="shared" ref="AE21:AE26" si="16">M21-J21</f>
        <v>-144.52330340828144</v>
      </c>
      <c r="AF21" s="141">
        <f t="shared" ref="AF21:AF26" si="17">M21/J21</f>
        <v>0.93220173413215879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3364</v>
      </c>
      <c r="G22" s="148">
        <f t="shared" ref="G22:G26" si="18">E22*F22</f>
        <v>122617.8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>F22/V22*60</f>
        <v>1897.2158710424937</v>
      </c>
      <c r="N22" s="152">
        <f t="shared" si="12"/>
        <v>94.86079355212469</v>
      </c>
      <c r="O22" s="154">
        <f t="shared" si="13"/>
        <v>0</v>
      </c>
      <c r="P22" s="155">
        <f t="shared" si="14"/>
        <v>-10.13920644787531</v>
      </c>
      <c r="Q22" s="156">
        <f t="shared" si="15"/>
        <v>0.9034361290678542</v>
      </c>
      <c r="R22" s="322">
        <f>Q38</f>
        <v>0.90053542520642627</v>
      </c>
      <c r="S22" s="157">
        <v>0.16666666666666666</v>
      </c>
      <c r="T22" s="158">
        <v>0.24054398148148148</v>
      </c>
      <c r="U22" s="159"/>
      <c r="V22" s="160">
        <v>106.38747181104475</v>
      </c>
      <c r="W22" s="97"/>
      <c r="X22" s="98"/>
      <c r="Y22" s="12"/>
      <c r="Z22" s="198"/>
      <c r="AA22" s="325"/>
      <c r="AB22" s="326"/>
      <c r="AC22" s="12">
        <v>1</v>
      </c>
      <c r="AD22" s="198"/>
      <c r="AE22" s="115">
        <f t="shared" si="16"/>
        <v>-202.78412895750625</v>
      </c>
      <c r="AF22" s="156">
        <f t="shared" si="17"/>
        <v>0.9034361290678542</v>
      </c>
      <c r="AG22" s="376">
        <f>AF38</f>
        <v>0.90053542520642627</v>
      </c>
    </row>
    <row r="23" spans="1:33" ht="15.75" customHeight="1">
      <c r="A23" s="357"/>
      <c r="B23" s="163" t="s">
        <v>185</v>
      </c>
      <c r="C23" s="330" t="s">
        <v>197</v>
      </c>
      <c r="D23" s="331"/>
      <c r="E23" s="101">
        <v>31.72</v>
      </c>
      <c r="F23" s="111">
        <v>2076</v>
      </c>
      <c r="G23" s="103">
        <f t="shared" si="18"/>
        <v>65850.720000000001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>F23/V23*60</f>
        <v>1800.4072198559134</v>
      </c>
      <c r="N23" s="106">
        <f t="shared" si="12"/>
        <v>81.83669181163242</v>
      </c>
      <c r="O23" s="108">
        <f t="shared" si="13"/>
        <v>0</v>
      </c>
      <c r="P23" s="109">
        <f t="shared" si="14"/>
        <v>-9.0723990974584865</v>
      </c>
      <c r="Q23" s="110">
        <f t="shared" si="15"/>
        <v>0.90020360992795667</v>
      </c>
      <c r="R23" s="323"/>
      <c r="S23" s="47">
        <v>0.24374999999999997</v>
      </c>
      <c r="T23" s="48">
        <v>0.29179398148148145</v>
      </c>
      <c r="U23" s="111">
        <v>4.6166666666666156</v>
      </c>
      <c r="V23" s="112">
        <v>69.184348199830339</v>
      </c>
      <c r="W23" s="113"/>
      <c r="X23" s="116"/>
      <c r="Y23" s="12"/>
      <c r="Z23" s="198"/>
      <c r="AA23" s="332"/>
      <c r="AB23" s="333"/>
      <c r="AC23" s="12">
        <v>1</v>
      </c>
      <c r="AD23" s="198"/>
      <c r="AE23" s="117">
        <f t="shared" si="16"/>
        <v>-199.59278014408665</v>
      </c>
      <c r="AF23" s="110">
        <f t="shared" si="17"/>
        <v>0.90020360992795667</v>
      </c>
      <c r="AG23" s="369"/>
    </row>
    <row r="24" spans="1:33" ht="15.75" customHeight="1">
      <c r="A24" s="357"/>
      <c r="B24" s="163" t="s">
        <v>185</v>
      </c>
      <c r="C24" s="330" t="s">
        <v>198</v>
      </c>
      <c r="D24" s="331"/>
      <c r="E24" s="101">
        <v>34.79</v>
      </c>
      <c r="F24" s="111">
        <v>2140</v>
      </c>
      <c r="G24" s="103">
        <f t="shared" si="18"/>
        <v>74450.599999999991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>F24/V24*60</f>
        <v>1805.0477300916673</v>
      </c>
      <c r="N24" s="106">
        <f t="shared" si="12"/>
        <v>164.09524819015158</v>
      </c>
      <c r="O24" s="108">
        <f t="shared" si="13"/>
        <v>0</v>
      </c>
      <c r="P24" s="109">
        <f t="shared" si="14"/>
        <v>-17.722933628030233</v>
      </c>
      <c r="Q24" s="110">
        <f t="shared" si="15"/>
        <v>0.90252386504583371</v>
      </c>
      <c r="R24" s="323"/>
      <c r="S24" s="47">
        <v>0.29513888888888884</v>
      </c>
      <c r="T24" s="48">
        <v>0.34453703703703698</v>
      </c>
      <c r="U24" s="111">
        <v>4.8166666666666469</v>
      </c>
      <c r="V24" s="112">
        <v>71.133853060760529</v>
      </c>
      <c r="W24" s="113"/>
      <c r="X24" s="116"/>
      <c r="Y24" s="12"/>
      <c r="Z24" s="198"/>
      <c r="AA24" s="332"/>
      <c r="AB24" s="333"/>
      <c r="AC24" s="12">
        <v>1</v>
      </c>
      <c r="AD24" s="198"/>
      <c r="AE24" s="117">
        <f t="shared" si="16"/>
        <v>-194.95226990833271</v>
      </c>
      <c r="AF24" s="110">
        <f t="shared" si="17"/>
        <v>0.9025238650458336</v>
      </c>
      <c r="AG24" s="369"/>
    </row>
    <row r="25" spans="1:33" ht="15.75" customHeight="1">
      <c r="A25" s="357"/>
      <c r="B25" s="163" t="s">
        <v>185</v>
      </c>
      <c r="C25" s="330" t="s">
        <v>199</v>
      </c>
      <c r="D25" s="331"/>
      <c r="E25" s="101">
        <v>33.200000000000003</v>
      </c>
      <c r="F25" s="111">
        <v>3456</v>
      </c>
      <c r="G25" s="103">
        <f t="shared" si="18"/>
        <v>114739.20000000001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>F25/V25*60</f>
        <v>1804.8556379158676</v>
      </c>
      <c r="N25" s="106">
        <f t="shared" si="12"/>
        <v>164.07778526507889</v>
      </c>
      <c r="O25" s="108">
        <f t="shared" si="13"/>
        <v>0</v>
      </c>
      <c r="P25" s="109">
        <f t="shared" si="14"/>
        <v>-17.740396553102926</v>
      </c>
      <c r="Q25" s="110">
        <f t="shared" si="15"/>
        <v>0.90242781895793389</v>
      </c>
      <c r="R25" s="323"/>
      <c r="S25" s="47">
        <v>0.3479166666666666</v>
      </c>
      <c r="T25" s="48">
        <v>0.42769675925925921</v>
      </c>
      <c r="U25" s="111">
        <v>4.8666666666666547</v>
      </c>
      <c r="V25" s="112">
        <v>114.89007521922703</v>
      </c>
      <c r="W25" s="113">
        <v>0.42769675925925921</v>
      </c>
      <c r="X25" s="116">
        <v>0.46527777777777768</v>
      </c>
      <c r="Y25" s="12"/>
      <c r="Z25" s="198"/>
      <c r="AA25" s="332"/>
      <c r="AB25" s="333"/>
      <c r="AC25" s="12">
        <v>1</v>
      </c>
      <c r="AD25" s="198"/>
      <c r="AE25" s="117">
        <f t="shared" si="16"/>
        <v>-195.14436208413235</v>
      </c>
      <c r="AF25" s="110">
        <f t="shared" si="17"/>
        <v>0.90242781895793378</v>
      </c>
      <c r="AG25" s="369"/>
    </row>
    <row r="26" spans="1:33" ht="15.75" customHeight="1">
      <c r="A26" s="358"/>
      <c r="B26" s="163" t="s">
        <v>185</v>
      </c>
      <c r="C26" s="330" t="s">
        <v>200</v>
      </c>
      <c r="D26" s="331"/>
      <c r="E26" s="101">
        <v>51.44</v>
      </c>
      <c r="F26" s="111">
        <v>3269</v>
      </c>
      <c r="G26" s="103">
        <f t="shared" si="18"/>
        <v>168157.36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>F26/V26*60</f>
        <v>1787.8813356789642</v>
      </c>
      <c r="N26" s="106">
        <f t="shared" si="12"/>
        <v>94.099017667313902</v>
      </c>
      <c r="O26" s="108">
        <f t="shared" si="13"/>
        <v>0</v>
      </c>
      <c r="P26" s="109">
        <f t="shared" si="14"/>
        <v>-11.164140227422934</v>
      </c>
      <c r="Q26" s="110">
        <f t="shared" si="15"/>
        <v>0.89394066783948212</v>
      </c>
      <c r="R26" s="323"/>
      <c r="S26" s="47">
        <v>0.46527777777777768</v>
      </c>
      <c r="T26" s="48">
        <v>0.54145833333333326</v>
      </c>
      <c r="U26" s="111">
        <v>55</v>
      </c>
      <c r="V26" s="112">
        <v>109.70526739433411</v>
      </c>
      <c r="W26" s="113"/>
      <c r="X26" s="116"/>
      <c r="Y26" s="12"/>
      <c r="Z26" s="198"/>
      <c r="AA26" s="332"/>
      <c r="AB26" s="333"/>
      <c r="AC26" s="12">
        <v>2</v>
      </c>
      <c r="AD26" s="198"/>
      <c r="AE26" s="117">
        <f t="shared" si="16"/>
        <v>-212.11866432103579</v>
      </c>
      <c r="AF26" s="110">
        <f t="shared" si="17"/>
        <v>0.89394066783948212</v>
      </c>
      <c r="AG26" s="369"/>
    </row>
    <row r="27" spans="1:33" ht="15.75" customHeight="1">
      <c r="A27" s="358"/>
      <c r="B27" s="163"/>
      <c r="C27" s="330"/>
      <c r="D27" s="33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12"/>
      <c r="Z27" s="198"/>
      <c r="AA27" s="332"/>
      <c r="AB27" s="333"/>
      <c r="AC27" s="12"/>
      <c r="AD27" s="198"/>
      <c r="AE27" s="117"/>
      <c r="AF27" s="110"/>
      <c r="AG27" s="369"/>
    </row>
    <row r="28" spans="1:33" ht="15.75" customHeight="1">
      <c r="A28" s="358"/>
      <c r="B28" s="163"/>
      <c r="C28" s="330"/>
      <c r="D28" s="33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12"/>
      <c r="Z28" s="198"/>
      <c r="AA28" s="332"/>
      <c r="AB28" s="333"/>
      <c r="AC28" s="12"/>
      <c r="AD28" s="198"/>
      <c r="AE28" s="117"/>
      <c r="AF28" s="110"/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19">AVERAGE(I22:I37)</f>
        <v>16.600000000000001</v>
      </c>
      <c r="J38" s="137">
        <f t="shared" si="19"/>
        <v>2020</v>
      </c>
      <c r="K38" s="138">
        <f t="shared" ref="K38" si="20">J38/I38</f>
        <v>121.68674698795179</v>
      </c>
      <c r="L38" s="136">
        <f t="shared" ref="L38:M38" si="21">AVERAGE(L22:L37)</f>
        <v>16.600000000000001</v>
      </c>
      <c r="M38" s="137">
        <f t="shared" si="21"/>
        <v>1819.0815589169811</v>
      </c>
      <c r="N38" s="138">
        <f t="shared" ref="N38:N45" si="22">M38/L38</f>
        <v>109.58322644078198</v>
      </c>
      <c r="O38" s="139">
        <f t="shared" ref="O38:O45" si="23">L38-I38</f>
        <v>0</v>
      </c>
      <c r="P38" s="140">
        <f t="shared" ref="P38:P45" si="24">N38-K38</f>
        <v>-12.103520547169808</v>
      </c>
      <c r="Q38" s="141">
        <f t="shared" ref="Q38:Q45" si="25">N38/K38</f>
        <v>0.90053542520642627</v>
      </c>
      <c r="R38" s="324"/>
      <c r="S38" s="142">
        <v>0.16666666666666666</v>
      </c>
      <c r="T38" s="143">
        <v>0.54145833333333326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6</v>
      </c>
      <c r="AD38" s="180">
        <f>SUM(AD22:AD37)</f>
        <v>0</v>
      </c>
      <c r="AE38" s="168">
        <f t="shared" ref="AE38:AE45" si="26">M38-J38</f>
        <v>-200.91844108301893</v>
      </c>
      <c r="AF38" s="141">
        <f t="shared" ref="AF38:AF45" si="27">M38/J38</f>
        <v>0.90053542520642627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1875</v>
      </c>
      <c r="G39" s="148">
        <f t="shared" ref="G39:G45" si="28">E39*F39</f>
        <v>36937.5</v>
      </c>
      <c r="H39" s="149">
        <v>2</v>
      </c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5" si="29">F39/V39*60</f>
        <v>1080.2877035037925</v>
      </c>
      <c r="N39" s="152">
        <f t="shared" si="22"/>
        <v>83.099054115676353</v>
      </c>
      <c r="O39" s="154">
        <f t="shared" si="23"/>
        <v>0</v>
      </c>
      <c r="P39" s="155">
        <f t="shared" si="24"/>
        <v>-9.2086381920159539</v>
      </c>
      <c r="Q39" s="156">
        <f t="shared" si="25"/>
        <v>0.90023975291982716</v>
      </c>
      <c r="R39" s="322">
        <f>Q55</f>
        <v>0.89575464644822822</v>
      </c>
      <c r="S39" s="157">
        <v>0.16666666666666666</v>
      </c>
      <c r="T39" s="158">
        <v>0.23898148148148146</v>
      </c>
      <c r="U39" s="159"/>
      <c r="V39" s="160">
        <v>104.13892487632583</v>
      </c>
      <c r="W39" s="158"/>
      <c r="X39" s="169"/>
      <c r="Y39" s="12"/>
      <c r="Z39" s="198"/>
      <c r="AA39" s="325"/>
      <c r="AB39" s="326"/>
      <c r="AC39" s="12">
        <v>2</v>
      </c>
      <c r="AD39" s="198"/>
      <c r="AE39" s="115">
        <f t="shared" si="26"/>
        <v>-119.7122964962075</v>
      </c>
      <c r="AF39" s="156">
        <f t="shared" si="27"/>
        <v>0.90023975291982705</v>
      </c>
      <c r="AG39" s="327">
        <f>AF55</f>
        <v>0.89575464644822811</v>
      </c>
    </row>
    <row r="40" spans="1:33" ht="15.75" customHeight="1">
      <c r="A40" s="318"/>
      <c r="B40" s="163" t="s">
        <v>189</v>
      </c>
      <c r="C40" s="330" t="s">
        <v>205</v>
      </c>
      <c r="D40" s="331"/>
      <c r="E40" s="101">
        <v>53.76</v>
      </c>
      <c r="F40" s="102">
        <v>3159</v>
      </c>
      <c r="G40" s="103">
        <f t="shared" si="28"/>
        <v>169827.84</v>
      </c>
      <c r="H40" s="26"/>
      <c r="I40" s="104">
        <v>20</v>
      </c>
      <c r="J40" s="105">
        <v>2000</v>
      </c>
      <c r="K40" s="106">
        <f t="shared" si="8"/>
        <v>100</v>
      </c>
      <c r="L40" s="107">
        <v>20</v>
      </c>
      <c r="M40" s="105">
        <f t="shared" si="29"/>
        <v>1787.6669812825853</v>
      </c>
      <c r="N40" s="106">
        <f t="shared" si="22"/>
        <v>89.383349064129263</v>
      </c>
      <c r="O40" s="108">
        <f t="shared" si="23"/>
        <v>0</v>
      </c>
      <c r="P40" s="109">
        <f t="shared" si="24"/>
        <v>-10.616650935870737</v>
      </c>
      <c r="Q40" s="110">
        <f t="shared" si="25"/>
        <v>0.89383349064129258</v>
      </c>
      <c r="R40" s="323"/>
      <c r="S40" s="47">
        <v>0.24236111111111108</v>
      </c>
      <c r="T40" s="48">
        <v>0.31598379629629625</v>
      </c>
      <c r="U40" s="111">
        <v>4.8666666666666547</v>
      </c>
      <c r="V40" s="112">
        <v>106.02645905783416</v>
      </c>
      <c r="W40" s="113"/>
      <c r="X40" s="116"/>
      <c r="Y40" s="12"/>
      <c r="Z40" s="198"/>
      <c r="AA40" s="332"/>
      <c r="AB40" s="333"/>
      <c r="AC40" s="12">
        <v>2</v>
      </c>
      <c r="AD40" s="198"/>
      <c r="AE40" s="117">
        <f t="shared" si="26"/>
        <v>-212.33301871741469</v>
      </c>
      <c r="AF40" s="110">
        <f t="shared" si="27"/>
        <v>0.89383349064129269</v>
      </c>
      <c r="AG40" s="328"/>
    </row>
    <row r="41" spans="1:33" ht="15.75" customHeight="1">
      <c r="A41" s="318"/>
      <c r="B41" s="163" t="s">
        <v>189</v>
      </c>
      <c r="C41" s="330" t="s">
        <v>206</v>
      </c>
      <c r="D41" s="331"/>
      <c r="E41" s="101">
        <v>71.55</v>
      </c>
      <c r="F41" s="102">
        <v>2581</v>
      </c>
      <c r="G41" s="103">
        <f t="shared" si="28"/>
        <v>184670.55</v>
      </c>
      <c r="H41" s="26"/>
      <c r="I41" s="104">
        <v>22</v>
      </c>
      <c r="J41" s="105">
        <v>2000</v>
      </c>
      <c r="K41" s="106">
        <f t="shared" si="8"/>
        <v>90.909090909090907</v>
      </c>
      <c r="L41" s="107">
        <v>22</v>
      </c>
      <c r="M41" s="105">
        <f t="shared" si="29"/>
        <v>1789.5254554985759</v>
      </c>
      <c r="N41" s="106">
        <f t="shared" si="22"/>
        <v>81.342066159026174</v>
      </c>
      <c r="O41" s="108">
        <f t="shared" si="23"/>
        <v>0</v>
      </c>
      <c r="P41" s="109">
        <f t="shared" si="24"/>
        <v>-9.5670247500647321</v>
      </c>
      <c r="Q41" s="110">
        <f t="shared" si="25"/>
        <v>0.89476272774928789</v>
      </c>
      <c r="R41" s="323"/>
      <c r="S41" s="47">
        <v>0.31944444444444442</v>
      </c>
      <c r="T41" s="48">
        <v>0.37953703703703701</v>
      </c>
      <c r="U41" s="111">
        <v>4.9833333333333663</v>
      </c>
      <c r="V41" s="112">
        <v>86.536908164212051</v>
      </c>
      <c r="W41" s="113"/>
      <c r="X41" s="116"/>
      <c r="Y41" s="12"/>
      <c r="Z41" s="198"/>
      <c r="AA41" s="332"/>
      <c r="AB41" s="333"/>
      <c r="AC41" s="12">
        <v>2</v>
      </c>
      <c r="AD41" s="198"/>
      <c r="AE41" s="117">
        <f t="shared" si="26"/>
        <v>-210.47454450142413</v>
      </c>
      <c r="AF41" s="110">
        <f t="shared" si="27"/>
        <v>0.89476272774928789</v>
      </c>
      <c r="AG41" s="328"/>
    </row>
    <row r="42" spans="1:33" ht="15.75" customHeight="1">
      <c r="A42" s="318"/>
      <c r="B42" s="163" t="s">
        <v>189</v>
      </c>
      <c r="C42" s="330" t="s">
        <v>207</v>
      </c>
      <c r="D42" s="331"/>
      <c r="E42" s="101">
        <v>58.67</v>
      </c>
      <c r="F42" s="102">
        <v>1046</v>
      </c>
      <c r="G42" s="103">
        <f t="shared" si="28"/>
        <v>61368.82</v>
      </c>
      <c r="H42" s="26">
        <v>2</v>
      </c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29"/>
        <v>1788.727005255608</v>
      </c>
      <c r="N42" s="106">
        <f t="shared" si="22"/>
        <v>77.77073935893948</v>
      </c>
      <c r="O42" s="108">
        <f t="shared" si="23"/>
        <v>0</v>
      </c>
      <c r="P42" s="109">
        <f t="shared" si="24"/>
        <v>-9.1857823801909575</v>
      </c>
      <c r="Q42" s="110">
        <f t="shared" si="25"/>
        <v>0.89436350262780395</v>
      </c>
      <c r="R42" s="323"/>
      <c r="S42" s="47">
        <v>0.3833333333333333</v>
      </c>
      <c r="T42" s="48">
        <v>0.40769675925925924</v>
      </c>
      <c r="U42" s="111">
        <v>5.4666666666666686</v>
      </c>
      <c r="V42" s="112">
        <v>35.086404921265014</v>
      </c>
      <c r="W42" s="113"/>
      <c r="X42" s="116"/>
      <c r="Y42" s="12"/>
      <c r="Z42" s="198"/>
      <c r="AA42" s="332"/>
      <c r="AB42" s="333"/>
      <c r="AC42" s="12">
        <v>1</v>
      </c>
      <c r="AD42" s="198"/>
      <c r="AE42" s="117">
        <f t="shared" si="26"/>
        <v>-211.27299474439201</v>
      </c>
      <c r="AF42" s="110">
        <f t="shared" si="27"/>
        <v>0.89436350262780395</v>
      </c>
      <c r="AG42" s="328"/>
    </row>
    <row r="43" spans="1:33" ht="15.75" customHeight="1">
      <c r="A43" s="318"/>
      <c r="B43" s="163" t="s">
        <v>189</v>
      </c>
      <c r="C43" s="330" t="s">
        <v>208</v>
      </c>
      <c r="D43" s="331"/>
      <c r="E43" s="101">
        <v>59.54</v>
      </c>
      <c r="F43" s="102">
        <v>3178</v>
      </c>
      <c r="G43" s="103">
        <f t="shared" si="28"/>
        <v>189218.12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29"/>
        <v>1796.0815964524695</v>
      </c>
      <c r="N43" s="106">
        <f t="shared" si="22"/>
        <v>78.09050419358563</v>
      </c>
      <c r="O43" s="108">
        <f t="shared" si="23"/>
        <v>0</v>
      </c>
      <c r="P43" s="109">
        <f t="shared" si="24"/>
        <v>-8.8660175455448069</v>
      </c>
      <c r="Q43" s="110">
        <f t="shared" si="25"/>
        <v>0.89804079822623473</v>
      </c>
      <c r="R43" s="323"/>
      <c r="S43" s="47">
        <v>0.41111111111111109</v>
      </c>
      <c r="T43" s="48">
        <v>0.48482638888888885</v>
      </c>
      <c r="U43" s="111">
        <v>4.9166666666666625</v>
      </c>
      <c r="V43" s="112">
        <v>106.16444173617813</v>
      </c>
      <c r="W43" s="113">
        <v>0.48482638888888885</v>
      </c>
      <c r="X43" s="116">
        <v>0.52291666666666659</v>
      </c>
      <c r="Y43" s="12"/>
      <c r="Z43" s="198"/>
      <c r="AA43" s="332"/>
      <c r="AB43" s="333"/>
      <c r="AC43" s="12">
        <v>2</v>
      </c>
      <c r="AD43" s="198"/>
      <c r="AE43" s="117">
        <f t="shared" si="26"/>
        <v>-203.91840354753049</v>
      </c>
      <c r="AF43" s="110">
        <f t="shared" si="27"/>
        <v>0.89804079822623473</v>
      </c>
      <c r="AG43" s="328"/>
    </row>
    <row r="44" spans="1:33" ht="15.75" customHeight="1">
      <c r="A44" s="318"/>
      <c r="B44" s="163" t="s">
        <v>189</v>
      </c>
      <c r="C44" s="330" t="s">
        <v>209</v>
      </c>
      <c r="D44" s="331"/>
      <c r="E44" s="101">
        <v>61.09</v>
      </c>
      <c r="F44" s="102">
        <v>3300</v>
      </c>
      <c r="G44" s="121">
        <f t="shared" si="28"/>
        <v>201597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29"/>
        <v>1792.9455858679721</v>
      </c>
      <c r="N44" s="106">
        <f t="shared" si="22"/>
        <v>89.647279293398611</v>
      </c>
      <c r="O44" s="108">
        <f t="shared" si="23"/>
        <v>0</v>
      </c>
      <c r="P44" s="109">
        <f t="shared" si="24"/>
        <v>-10.352720706601389</v>
      </c>
      <c r="Q44" s="110">
        <f t="shared" si="25"/>
        <v>0.89647279293398607</v>
      </c>
      <c r="R44" s="323"/>
      <c r="S44" s="47">
        <v>0.52291666666666659</v>
      </c>
      <c r="T44" s="120">
        <v>0.59959490740740728</v>
      </c>
      <c r="U44" s="111">
        <v>54.849999999999937</v>
      </c>
      <c r="V44" s="112">
        <v>110.43279927770223</v>
      </c>
      <c r="W44" s="113"/>
      <c r="X44" s="116"/>
      <c r="Y44" s="12"/>
      <c r="Z44" s="198"/>
      <c r="AA44" s="332"/>
      <c r="AB44" s="333"/>
      <c r="AC44" s="12">
        <v>2</v>
      </c>
      <c r="AD44" s="198"/>
      <c r="AE44" s="117">
        <f t="shared" si="26"/>
        <v>-207.05441413202789</v>
      </c>
      <c r="AF44" s="110">
        <f t="shared" si="27"/>
        <v>0.89647279293398607</v>
      </c>
      <c r="AG44" s="328"/>
    </row>
    <row r="45" spans="1:33" ht="15.75" customHeight="1">
      <c r="A45" s="318"/>
      <c r="B45" s="163" t="s">
        <v>189</v>
      </c>
      <c r="C45" s="330" t="s">
        <v>207</v>
      </c>
      <c r="D45" s="331"/>
      <c r="E45" s="101">
        <v>58.67</v>
      </c>
      <c r="F45" s="102">
        <v>2679</v>
      </c>
      <c r="G45" s="121">
        <f t="shared" si="28"/>
        <v>157176.93</v>
      </c>
      <c r="H45" s="62"/>
      <c r="I45" s="104">
        <v>23</v>
      </c>
      <c r="J45" s="105">
        <v>2000</v>
      </c>
      <c r="K45" s="106">
        <f t="shared" si="8"/>
        <v>86.956521739130437</v>
      </c>
      <c r="L45" s="107">
        <v>23</v>
      </c>
      <c r="M45" s="105">
        <f t="shared" si="29"/>
        <v>1788.7270052556082</v>
      </c>
      <c r="N45" s="106">
        <f t="shared" si="22"/>
        <v>77.770739358939494</v>
      </c>
      <c r="O45" s="123">
        <f t="shared" si="23"/>
        <v>0</v>
      </c>
      <c r="P45" s="124">
        <f t="shared" si="24"/>
        <v>-9.1857823801909433</v>
      </c>
      <c r="Q45" s="125">
        <f t="shared" si="25"/>
        <v>0.89436350262780417</v>
      </c>
      <c r="R45" s="323"/>
      <c r="S45" s="119">
        <v>0.60347222222222219</v>
      </c>
      <c r="T45" s="120">
        <v>0.6658680555555555</v>
      </c>
      <c r="U45" s="111">
        <v>5.58333333333346</v>
      </c>
      <c r="V45" s="112">
        <v>89.862790424540123</v>
      </c>
      <c r="W45" s="120"/>
      <c r="X45" s="189"/>
      <c r="Y45" s="12"/>
      <c r="Z45" s="198"/>
      <c r="AA45" s="332"/>
      <c r="AB45" s="333"/>
      <c r="AC45" s="12">
        <v>2</v>
      </c>
      <c r="AD45" s="198"/>
      <c r="AE45" s="117">
        <f t="shared" si="26"/>
        <v>-211.27299474439178</v>
      </c>
      <c r="AF45" s="110">
        <f t="shared" si="27"/>
        <v>0.89436350262780406</v>
      </c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30">AVERAGE(I39:I54)</f>
        <v>20.571428571428573</v>
      </c>
      <c r="J55" s="137">
        <f t="shared" si="30"/>
        <v>1885.7142857142858</v>
      </c>
      <c r="K55" s="138">
        <f t="shared" ref="K55" si="31">J55/I55</f>
        <v>91.666666666666657</v>
      </c>
      <c r="L55" s="136">
        <f t="shared" ref="L55:M55" si="32">AVERAGE(L39:L54)</f>
        <v>20.571428571428573</v>
      </c>
      <c r="M55" s="137">
        <f t="shared" si="32"/>
        <v>1689.137333302373</v>
      </c>
      <c r="N55" s="138">
        <f t="shared" ref="N55:N64" si="33">M55/L55</f>
        <v>82.110842591087575</v>
      </c>
      <c r="O55" s="139">
        <f t="shared" ref="O55:O64" si="34">L55-I55</f>
        <v>0</v>
      </c>
      <c r="P55" s="140">
        <f t="shared" ref="P55:P64" si="35">N55-K55</f>
        <v>-9.555824075579082</v>
      </c>
      <c r="Q55" s="141">
        <f t="shared" ref="Q55:Q64" si="36">N55/K55</f>
        <v>0.89575464644822822</v>
      </c>
      <c r="R55" s="324"/>
      <c r="S55" s="142">
        <v>0.16666666666666666</v>
      </c>
      <c r="T55" s="143">
        <v>0.6658680555555555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13</v>
      </c>
      <c r="AD55" s="191">
        <f>SUM(AD39:AD54)</f>
        <v>0</v>
      </c>
      <c r="AE55" s="168">
        <f t="shared" ref="AE55:AE64" si="37">M55-J55</f>
        <v>-196.57695241191277</v>
      </c>
      <c r="AF55" s="141">
        <f t="shared" ref="AF55:AF64" si="38">M55/J55</f>
        <v>0.89575464644822811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2068</v>
      </c>
      <c r="G56" s="148">
        <f t="shared" ref="G56:G64" si="39">E56*F56</f>
        <v>59682.479999999996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40">F56/V56*60</f>
        <v>3188.5979423240105</v>
      </c>
      <c r="N56" s="152">
        <f t="shared" si="33"/>
        <v>167.82094433284266</v>
      </c>
      <c r="O56" s="154">
        <f t="shared" si="34"/>
        <v>0</v>
      </c>
      <c r="P56" s="155">
        <f t="shared" si="35"/>
        <v>-21.652739877683672</v>
      </c>
      <c r="Q56" s="156">
        <f t="shared" si="36"/>
        <v>0.88572165064555841</v>
      </c>
      <c r="R56" s="322">
        <f>Q72</f>
        <v>0.8955010653567681</v>
      </c>
      <c r="S56" s="157">
        <v>0.16666666666666666</v>
      </c>
      <c r="T56" s="158">
        <v>0.19368055555555555</v>
      </c>
      <c r="U56" s="159"/>
      <c r="V56" s="160">
        <v>38.913654918049737</v>
      </c>
      <c r="W56" s="158"/>
      <c r="X56" s="169"/>
      <c r="Y56" s="12"/>
      <c r="Z56" s="198"/>
      <c r="AA56" s="325"/>
      <c r="AB56" s="326"/>
      <c r="AC56" s="12">
        <v>1</v>
      </c>
      <c r="AD56" s="198"/>
      <c r="AE56" s="115">
        <f t="shared" si="37"/>
        <v>-411.40205767598945</v>
      </c>
      <c r="AF56" s="156">
        <f t="shared" si="38"/>
        <v>0.88572165064555852</v>
      </c>
      <c r="AG56" s="327">
        <f>AF72</f>
        <v>0.8955010653567681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3345</v>
      </c>
      <c r="G57" s="103">
        <f t="shared" si="39"/>
        <v>104062.95</v>
      </c>
      <c r="H57" s="26"/>
      <c r="I57" s="104">
        <v>19</v>
      </c>
      <c r="J57" s="105">
        <v>3600</v>
      </c>
      <c r="K57" s="106">
        <f t="shared" ref="K57:K91" si="41">J57/I57</f>
        <v>189.47368421052633</v>
      </c>
      <c r="L57" s="107">
        <v>19</v>
      </c>
      <c r="M57" s="105">
        <f t="shared" si="40"/>
        <v>3184.8863470286515</v>
      </c>
      <c r="N57" s="106">
        <f t="shared" si="33"/>
        <v>167.62559721203428</v>
      </c>
      <c r="O57" s="108">
        <f t="shared" si="34"/>
        <v>0</v>
      </c>
      <c r="P57" s="109">
        <f t="shared" si="35"/>
        <v>-21.84808699849205</v>
      </c>
      <c r="Q57" s="110">
        <f t="shared" si="36"/>
        <v>0.88469065195240304</v>
      </c>
      <c r="R57" s="323"/>
      <c r="S57" s="47">
        <v>0.19722222222222222</v>
      </c>
      <c r="T57" s="48">
        <v>0.2409722222222222</v>
      </c>
      <c r="U57" s="111">
        <v>5.0999999999999979</v>
      </c>
      <c r="V57" s="112">
        <v>63.016377393574381</v>
      </c>
      <c r="W57" s="113"/>
      <c r="X57" s="116"/>
      <c r="Y57" s="12"/>
      <c r="Z57" s="198"/>
      <c r="AA57" s="332"/>
      <c r="AB57" s="333"/>
      <c r="AC57" s="12">
        <v>1</v>
      </c>
      <c r="AD57" s="198"/>
      <c r="AE57" s="117">
        <f t="shared" si="37"/>
        <v>-415.11365297134853</v>
      </c>
      <c r="AF57" s="110">
        <f t="shared" si="38"/>
        <v>0.88469065195240315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1570</v>
      </c>
      <c r="G58" s="103">
        <f t="shared" si="39"/>
        <v>61214.3</v>
      </c>
      <c r="H58" s="26"/>
      <c r="I58" s="104">
        <v>19</v>
      </c>
      <c r="J58" s="105">
        <v>3600</v>
      </c>
      <c r="K58" s="106">
        <f t="shared" si="41"/>
        <v>189.47368421052633</v>
      </c>
      <c r="L58" s="107">
        <v>19</v>
      </c>
      <c r="M58" s="105">
        <f t="shared" si="40"/>
        <v>3186.1444953908103</v>
      </c>
      <c r="N58" s="106">
        <f t="shared" si="33"/>
        <v>167.69181554688475</v>
      </c>
      <c r="O58" s="108">
        <f t="shared" si="34"/>
        <v>0</v>
      </c>
      <c r="P58" s="109">
        <f t="shared" si="35"/>
        <v>-21.781868663641575</v>
      </c>
      <c r="Q58" s="110">
        <f t="shared" si="36"/>
        <v>0.88504013760855837</v>
      </c>
      <c r="R58" s="323"/>
      <c r="S58" s="47">
        <v>0.24444444444444441</v>
      </c>
      <c r="T58" s="48">
        <v>0.26496527777777773</v>
      </c>
      <c r="U58" s="111">
        <v>4.9999999999999822</v>
      </c>
      <c r="V58" s="112">
        <v>29.565514099022522</v>
      </c>
      <c r="W58" s="113"/>
      <c r="X58" s="116"/>
      <c r="Y58" s="12"/>
      <c r="Z58" s="198"/>
      <c r="AA58" s="332"/>
      <c r="AB58" s="333"/>
      <c r="AC58" s="12">
        <v>1</v>
      </c>
      <c r="AD58" s="198"/>
      <c r="AE58" s="117">
        <f t="shared" si="37"/>
        <v>-413.85550460918967</v>
      </c>
      <c r="AF58" s="110">
        <f t="shared" si="38"/>
        <v>0.88504013760855837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5200</v>
      </c>
      <c r="G59" s="103">
        <f t="shared" si="39"/>
        <v>186628</v>
      </c>
      <c r="H59" s="26"/>
      <c r="I59" s="104">
        <v>19</v>
      </c>
      <c r="J59" s="105">
        <v>3600</v>
      </c>
      <c r="K59" s="106">
        <f t="shared" si="41"/>
        <v>189.47368421052633</v>
      </c>
      <c r="L59" s="107">
        <v>19</v>
      </c>
      <c r="M59" s="105">
        <f t="shared" si="40"/>
        <v>3190.3434218321158</v>
      </c>
      <c r="N59" s="106">
        <f t="shared" si="33"/>
        <v>167.91281167537451</v>
      </c>
      <c r="O59" s="108">
        <f t="shared" si="34"/>
        <v>0</v>
      </c>
      <c r="P59" s="109">
        <f t="shared" si="35"/>
        <v>-21.560872535151816</v>
      </c>
      <c r="Q59" s="110">
        <f t="shared" si="36"/>
        <v>0.88620650606447648</v>
      </c>
      <c r="R59" s="323"/>
      <c r="S59" s="47">
        <v>0.26874999999999993</v>
      </c>
      <c r="T59" s="48">
        <v>0.33665509259259252</v>
      </c>
      <c r="U59" s="111">
        <v>5.4499999999999726</v>
      </c>
      <c r="V59" s="112">
        <v>97.795114427157202</v>
      </c>
      <c r="W59" s="113"/>
      <c r="X59" s="116"/>
      <c r="Y59" s="12"/>
      <c r="Z59" s="198"/>
      <c r="AA59" s="332"/>
      <c r="AB59" s="333"/>
      <c r="AC59" s="12">
        <v>2</v>
      </c>
      <c r="AD59" s="198"/>
      <c r="AE59" s="199">
        <f t="shared" si="37"/>
        <v>-409.65657816788416</v>
      </c>
      <c r="AF59" s="200">
        <f t="shared" si="38"/>
        <v>0.8862065060644766</v>
      </c>
      <c r="AG59" s="328"/>
    </row>
    <row r="60" spans="1:33" ht="15.75" customHeight="1">
      <c r="A60" s="358"/>
      <c r="B60" s="100" t="s">
        <v>211</v>
      </c>
      <c r="C60" s="371" t="s">
        <v>216</v>
      </c>
      <c r="D60" s="371"/>
      <c r="E60" s="101">
        <v>43.96</v>
      </c>
      <c r="F60" s="105">
        <v>1569</v>
      </c>
      <c r="G60" s="103">
        <f t="shared" si="39"/>
        <v>68973.240000000005</v>
      </c>
      <c r="H60" s="13"/>
      <c r="I60" s="104">
        <v>24</v>
      </c>
      <c r="J60" s="105">
        <v>3600</v>
      </c>
      <c r="K60" s="106">
        <f t="shared" si="41"/>
        <v>150</v>
      </c>
      <c r="L60" s="107">
        <v>24</v>
      </c>
      <c r="M60" s="105">
        <f t="shared" si="40"/>
        <v>3258.7931485149406</v>
      </c>
      <c r="N60" s="106">
        <f t="shared" si="33"/>
        <v>135.7830478547892</v>
      </c>
      <c r="O60" s="108">
        <f t="shared" si="34"/>
        <v>0</v>
      </c>
      <c r="P60" s="109">
        <f t="shared" si="35"/>
        <v>-14.216952145210797</v>
      </c>
      <c r="Q60" s="110">
        <f t="shared" si="36"/>
        <v>0.90522031903192801</v>
      </c>
      <c r="R60" s="323"/>
      <c r="S60" s="47">
        <v>0.33958333333333324</v>
      </c>
      <c r="T60" s="48">
        <v>0.35964120370370362</v>
      </c>
      <c r="U60" s="111">
        <v>5</v>
      </c>
      <c r="V60" s="112">
        <v>28.887994944662381</v>
      </c>
      <c r="W60" s="113"/>
      <c r="X60" s="116"/>
      <c r="Y60" s="12"/>
      <c r="Z60" s="198"/>
      <c r="AA60" s="332"/>
      <c r="AB60" s="333"/>
      <c r="AC60" s="12">
        <v>1</v>
      </c>
      <c r="AD60" s="198"/>
      <c r="AE60" s="199">
        <f t="shared" si="37"/>
        <v>-341.20685148505936</v>
      </c>
      <c r="AF60" s="200">
        <f t="shared" si="38"/>
        <v>0.9052203190319279</v>
      </c>
      <c r="AG60" s="328"/>
    </row>
    <row r="61" spans="1:33" ht="15.75" customHeight="1">
      <c r="A61" s="358"/>
      <c r="B61" s="100" t="s">
        <v>211</v>
      </c>
      <c r="C61" s="371" t="s">
        <v>217</v>
      </c>
      <c r="D61" s="371"/>
      <c r="E61" s="101">
        <v>46.93</v>
      </c>
      <c r="F61" s="105">
        <v>1988</v>
      </c>
      <c r="G61" s="121">
        <f t="shared" si="39"/>
        <v>93296.84</v>
      </c>
      <c r="H61" s="122"/>
      <c r="I61" s="104">
        <v>24</v>
      </c>
      <c r="J61" s="105">
        <v>3600</v>
      </c>
      <c r="K61" s="106">
        <f t="shared" si="41"/>
        <v>150</v>
      </c>
      <c r="L61" s="107">
        <v>24</v>
      </c>
      <c r="M61" s="105">
        <f t="shared" si="40"/>
        <v>3259.2925959878125</v>
      </c>
      <c r="N61" s="106">
        <f t="shared" si="33"/>
        <v>135.80385816615885</v>
      </c>
      <c r="O61" s="108">
        <f t="shared" si="34"/>
        <v>0</v>
      </c>
      <c r="P61" s="109">
        <f t="shared" si="35"/>
        <v>-14.196141833841153</v>
      </c>
      <c r="Q61" s="110">
        <f t="shared" si="36"/>
        <v>0.90535905444105902</v>
      </c>
      <c r="R61" s="323"/>
      <c r="S61" s="47">
        <v>0.36319444444444432</v>
      </c>
      <c r="T61" s="120">
        <v>0.38859953703703692</v>
      </c>
      <c r="U61" s="111">
        <v>5.1166666666666138</v>
      </c>
      <c r="V61" s="112">
        <v>36.596898402688247</v>
      </c>
      <c r="W61" s="113"/>
      <c r="X61" s="116"/>
      <c r="Y61" s="12"/>
      <c r="Z61" s="198"/>
      <c r="AA61" s="332"/>
      <c r="AB61" s="333"/>
      <c r="AC61" s="12">
        <v>1</v>
      </c>
      <c r="AD61" s="198"/>
      <c r="AE61" s="199">
        <f t="shared" si="37"/>
        <v>-340.70740401218745</v>
      </c>
      <c r="AF61" s="200">
        <f t="shared" si="38"/>
        <v>0.90535905444105902</v>
      </c>
      <c r="AG61" s="328"/>
    </row>
    <row r="62" spans="1:33" ht="15.75" customHeight="1">
      <c r="A62" s="358"/>
      <c r="B62" s="100" t="s">
        <v>211</v>
      </c>
      <c r="C62" s="371" t="s">
        <v>218</v>
      </c>
      <c r="D62" s="371"/>
      <c r="E62" s="101">
        <v>38.479999999999997</v>
      </c>
      <c r="F62" s="105">
        <v>5094</v>
      </c>
      <c r="G62" s="121">
        <f t="shared" si="39"/>
        <v>196017.12</v>
      </c>
      <c r="H62" s="62"/>
      <c r="I62" s="104">
        <v>20</v>
      </c>
      <c r="J62" s="105">
        <v>3600</v>
      </c>
      <c r="K62" s="106">
        <f t="shared" si="41"/>
        <v>180</v>
      </c>
      <c r="L62" s="107">
        <v>20</v>
      </c>
      <c r="M62" s="105">
        <f t="shared" si="40"/>
        <v>3257.6765221447608</v>
      </c>
      <c r="N62" s="106">
        <f t="shared" si="33"/>
        <v>162.88382610723804</v>
      </c>
      <c r="O62" s="123">
        <f t="shared" si="34"/>
        <v>0</v>
      </c>
      <c r="P62" s="124">
        <f t="shared" si="35"/>
        <v>-17.116173892761964</v>
      </c>
      <c r="Q62" s="125">
        <f t="shared" si="36"/>
        <v>0.90491014504021128</v>
      </c>
      <c r="R62" s="323"/>
      <c r="S62" s="47">
        <v>0.39166666666666655</v>
      </c>
      <c r="T62" s="120">
        <v>0.4568171296296295</v>
      </c>
      <c r="U62" s="111">
        <v>5</v>
      </c>
      <c r="V62" s="112">
        <v>93.821469971725548</v>
      </c>
      <c r="W62" s="113">
        <v>0.4568171296296295</v>
      </c>
      <c r="X62" s="116">
        <v>0.49583333333333318</v>
      </c>
      <c r="Y62" s="12"/>
      <c r="Z62" s="198"/>
      <c r="AA62" s="332"/>
      <c r="AB62" s="333"/>
      <c r="AC62" s="12">
        <v>2</v>
      </c>
      <c r="AD62" s="198"/>
      <c r="AE62" s="199">
        <f t="shared" si="37"/>
        <v>-342.32347785523916</v>
      </c>
      <c r="AF62" s="200">
        <f t="shared" si="38"/>
        <v>0.90491014504021139</v>
      </c>
      <c r="AG62" s="328"/>
    </row>
    <row r="63" spans="1:33" ht="15.75" customHeight="1">
      <c r="A63" s="358"/>
      <c r="B63" s="100" t="s">
        <v>211</v>
      </c>
      <c r="C63" s="371" t="s">
        <v>219</v>
      </c>
      <c r="D63" s="371"/>
      <c r="E63" s="101">
        <v>37.799999999999997</v>
      </c>
      <c r="F63" s="105">
        <v>7091</v>
      </c>
      <c r="G63" s="121">
        <f t="shared" si="39"/>
        <v>268039.8</v>
      </c>
      <c r="H63" s="62"/>
      <c r="I63" s="104">
        <v>21</v>
      </c>
      <c r="J63" s="105">
        <v>3600</v>
      </c>
      <c r="K63" s="106">
        <f t="shared" si="41"/>
        <v>171.42857142857142</v>
      </c>
      <c r="L63" s="107">
        <v>21</v>
      </c>
      <c r="M63" s="105">
        <f t="shared" si="40"/>
        <v>3259.0097839761479</v>
      </c>
      <c r="N63" s="106">
        <f t="shared" si="33"/>
        <v>155.19094209410227</v>
      </c>
      <c r="O63" s="123">
        <f t="shared" si="34"/>
        <v>0</v>
      </c>
      <c r="P63" s="124">
        <f t="shared" si="35"/>
        <v>-16.237629334469148</v>
      </c>
      <c r="Q63" s="125">
        <f t="shared" si="36"/>
        <v>0.90528049554892998</v>
      </c>
      <c r="R63" s="323"/>
      <c r="S63" s="47">
        <v>0.49583333333333318</v>
      </c>
      <c r="T63" s="120">
        <v>0.58648148148148138</v>
      </c>
      <c r="U63" s="111">
        <v>56.183333333333294</v>
      </c>
      <c r="V63" s="112">
        <v>130.54885630963599</v>
      </c>
      <c r="W63" s="113"/>
      <c r="X63" s="116"/>
      <c r="Y63" s="12"/>
      <c r="Z63" s="198"/>
      <c r="AA63" s="332"/>
      <c r="AB63" s="333"/>
      <c r="AC63" s="12">
        <v>3</v>
      </c>
      <c r="AD63" s="198"/>
      <c r="AE63" s="199">
        <f t="shared" si="37"/>
        <v>-340.9902160238521</v>
      </c>
      <c r="AF63" s="200">
        <f t="shared" si="38"/>
        <v>0.90528049554892998</v>
      </c>
      <c r="AG63" s="328"/>
    </row>
    <row r="64" spans="1:33" ht="15.75" customHeight="1">
      <c r="A64" s="358"/>
      <c r="B64" s="100" t="s">
        <v>185</v>
      </c>
      <c r="C64" s="371" t="s">
        <v>186</v>
      </c>
      <c r="D64" s="371"/>
      <c r="E64" s="101">
        <v>19.7</v>
      </c>
      <c r="F64" s="105">
        <v>1956</v>
      </c>
      <c r="G64" s="121">
        <f t="shared" si="39"/>
        <v>38533.199999999997</v>
      </c>
      <c r="H64" s="62"/>
      <c r="I64" s="104">
        <v>13</v>
      </c>
      <c r="J64" s="105">
        <v>1200</v>
      </c>
      <c r="K64" s="106">
        <f t="shared" si="41"/>
        <v>92.307692307692307</v>
      </c>
      <c r="L64" s="107">
        <v>13</v>
      </c>
      <c r="M64" s="105">
        <f t="shared" si="40"/>
        <v>1080.2877035037925</v>
      </c>
      <c r="N64" s="106">
        <f t="shared" si="33"/>
        <v>83.099054115676353</v>
      </c>
      <c r="O64" s="123">
        <f t="shared" si="34"/>
        <v>0</v>
      </c>
      <c r="P64" s="124">
        <f t="shared" si="35"/>
        <v>-9.2086381920159539</v>
      </c>
      <c r="Q64" s="125">
        <f t="shared" si="36"/>
        <v>0.90023975291982716</v>
      </c>
      <c r="R64" s="323"/>
      <c r="S64" s="47">
        <v>0.58958333333333313</v>
      </c>
      <c r="T64" s="120">
        <v>0.66502314814814789</v>
      </c>
      <c r="U64" s="111">
        <v>5</v>
      </c>
      <c r="V64" s="112">
        <v>108.63772643098311</v>
      </c>
      <c r="W64" s="113"/>
      <c r="X64" s="116"/>
      <c r="Y64" s="12"/>
      <c r="Z64" s="198"/>
      <c r="AA64" s="332"/>
      <c r="AB64" s="333"/>
      <c r="AC64" s="12">
        <v>2</v>
      </c>
      <c r="AD64" s="198"/>
      <c r="AE64" s="199">
        <f t="shared" si="37"/>
        <v>-119.7122964962075</v>
      </c>
      <c r="AF64" s="200">
        <f t="shared" si="38"/>
        <v>0.90023975291982705</v>
      </c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42">AVERAGE(I56:I71)</f>
        <v>19.777777777777779</v>
      </c>
      <c r="J72" s="137">
        <f t="shared" si="42"/>
        <v>3333.3333333333335</v>
      </c>
      <c r="K72" s="138">
        <f t="shared" ref="K72:K74" si="43">J72/I72</f>
        <v>168.53932584269663</v>
      </c>
      <c r="L72" s="136">
        <f t="shared" ref="L72:M72" si="44">AVERAGE(L56:L71)</f>
        <v>19.777777777777779</v>
      </c>
      <c r="M72" s="137">
        <f t="shared" si="44"/>
        <v>2985.003551189227</v>
      </c>
      <c r="N72" s="138">
        <f>M72/L72</f>
        <v>150.92714584664631</v>
      </c>
      <c r="O72" s="139">
        <f>L72-I72</f>
        <v>0</v>
      </c>
      <c r="P72" s="140">
        <f>N72-K72</f>
        <v>-17.612179996050315</v>
      </c>
      <c r="Q72" s="141">
        <f>N72/K72</f>
        <v>0.8955010653567681</v>
      </c>
      <c r="R72" s="324"/>
      <c r="S72" s="142">
        <v>0.16666666666666666</v>
      </c>
      <c r="T72" s="143">
        <v>0.66502314814814789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14</v>
      </c>
      <c r="AD72" s="191">
        <f>SUM(AD56:AD71)</f>
        <v>0</v>
      </c>
      <c r="AE72" s="168">
        <f>M72-J72</f>
        <v>-348.3297821441065</v>
      </c>
      <c r="AF72" s="141">
        <f>M72/J72</f>
        <v>0.8955010653567681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220</v>
      </c>
      <c r="D73" s="331"/>
      <c r="E73" s="101">
        <v>27.05</v>
      </c>
      <c r="F73" s="102">
        <v>1540</v>
      </c>
      <c r="G73" s="103">
        <f t="shared" ref="G73:G74" si="45">E73*F73</f>
        <v>41657</v>
      </c>
      <c r="H73" s="13"/>
      <c r="I73" s="104">
        <v>5</v>
      </c>
      <c r="J73" s="105">
        <v>3273</v>
      </c>
      <c r="K73" s="106">
        <f t="shared" si="43"/>
        <v>654.6</v>
      </c>
      <c r="L73" s="107">
        <v>5</v>
      </c>
      <c r="M73" s="105">
        <f>F73/V73*60</f>
        <v>2961.3145775921889</v>
      </c>
      <c r="N73" s="106">
        <f>M73/L73</f>
        <v>592.26291551843781</v>
      </c>
      <c r="O73" s="108">
        <f>L73-I73</f>
        <v>0</v>
      </c>
      <c r="P73" s="109">
        <f>N73-K73</f>
        <v>-62.337084481562215</v>
      </c>
      <c r="Q73" s="110">
        <f>N73/K73</f>
        <v>0.90477072337066577</v>
      </c>
      <c r="R73" s="322">
        <f>Q89</f>
        <v>0.90484476842525829</v>
      </c>
      <c r="S73" s="47">
        <v>0.40416666666666662</v>
      </c>
      <c r="T73" s="48">
        <v>0.42583333333333329</v>
      </c>
      <c r="U73" s="111">
        <v>4.5999999999999996</v>
      </c>
      <c r="V73" s="112">
        <v>31.202358810231296</v>
      </c>
      <c r="W73" s="113"/>
      <c r="X73" s="162"/>
      <c r="Y73" s="12"/>
      <c r="Z73" s="198"/>
      <c r="AA73" s="325"/>
      <c r="AB73" s="326"/>
      <c r="AC73" s="12">
        <v>0</v>
      </c>
      <c r="AD73" s="198"/>
      <c r="AE73" s="115">
        <f>M73-J73</f>
        <v>-311.68542240781107</v>
      </c>
      <c r="AF73" s="156">
        <f>M73/J73</f>
        <v>0.90477072337066577</v>
      </c>
      <c r="AG73" s="327">
        <f>AF89</f>
        <v>0.90484476842525829</v>
      </c>
    </row>
    <row r="74" spans="1:33" ht="15.75" customHeight="1">
      <c r="A74" s="318"/>
      <c r="B74" s="100" t="s">
        <v>195</v>
      </c>
      <c r="C74" s="330" t="s">
        <v>221</v>
      </c>
      <c r="D74" s="331"/>
      <c r="E74" s="101">
        <v>27.05</v>
      </c>
      <c r="F74" s="102">
        <v>2659</v>
      </c>
      <c r="G74" s="121">
        <f t="shared" si="45"/>
        <v>71925.95</v>
      </c>
      <c r="H74" s="122"/>
      <c r="I74" s="104">
        <v>5</v>
      </c>
      <c r="J74" s="105">
        <v>3273</v>
      </c>
      <c r="K74" s="106">
        <f t="shared" si="43"/>
        <v>654.6</v>
      </c>
      <c r="L74" s="107">
        <v>5</v>
      </c>
      <c r="M74" s="105">
        <f>F74/V74*60</f>
        <v>2961.7992765195518</v>
      </c>
      <c r="N74" s="106">
        <f>M74/L74</f>
        <v>592.35985530391031</v>
      </c>
      <c r="O74" s="108">
        <f>L74-I74</f>
        <v>0</v>
      </c>
      <c r="P74" s="109">
        <f>N74-K74</f>
        <v>-62.240144696089715</v>
      </c>
      <c r="Q74" s="110">
        <f>N74/K74</f>
        <v>0.9049188134798507</v>
      </c>
      <c r="R74" s="323"/>
      <c r="S74" s="47">
        <v>0.42986111111111103</v>
      </c>
      <c r="T74" s="120">
        <v>0.46725694444444438</v>
      </c>
      <c r="U74" s="111">
        <v>5.7999999999999474</v>
      </c>
      <c r="V74" s="112">
        <v>53.86590552060553</v>
      </c>
      <c r="W74" s="113"/>
      <c r="X74" s="116"/>
      <c r="Y74" s="12"/>
      <c r="Z74" s="198"/>
      <c r="AA74" s="332"/>
      <c r="AB74" s="333"/>
      <c r="AC74" s="12">
        <v>0</v>
      </c>
      <c r="AD74" s="198"/>
      <c r="AE74" s="117">
        <f>M74-J74</f>
        <v>-311.20072348044823</v>
      </c>
      <c r="AF74" s="110">
        <f>M74/J74</f>
        <v>0.90491881347985081</v>
      </c>
      <c r="AG74" s="328"/>
    </row>
    <row r="75" spans="1:33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16"/>
      <c r="Y75" s="12"/>
      <c r="Z75" s="198"/>
      <c r="AA75" s="332"/>
      <c r="AB75" s="333"/>
      <c r="AC75" s="12"/>
      <c r="AD75" s="198"/>
      <c r="AE75" s="117"/>
      <c r="AF75" s="110"/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6">AVERAGE(I73:I88)</f>
        <v>5</v>
      </c>
      <c r="J89" s="137">
        <f t="shared" si="46"/>
        <v>3273</v>
      </c>
      <c r="K89" s="138">
        <f t="shared" ref="K89" si="47">J89/I89</f>
        <v>654.6</v>
      </c>
      <c r="L89" s="136">
        <f t="shared" ref="L89:M89" si="48">AVERAGE(L73:L88)</f>
        <v>5</v>
      </c>
      <c r="M89" s="137">
        <f t="shared" si="48"/>
        <v>2961.5569270558703</v>
      </c>
      <c r="N89" s="138">
        <f>M89/L89</f>
        <v>592.31138541117411</v>
      </c>
      <c r="O89" s="139">
        <f>L89-I89</f>
        <v>0</v>
      </c>
      <c r="P89" s="140">
        <f>N89-K89</f>
        <v>-62.288614588825908</v>
      </c>
      <c r="Q89" s="141">
        <f>N89/K89</f>
        <v>0.90484476842525829</v>
      </c>
      <c r="R89" s="324"/>
      <c r="S89" s="142">
        <v>0.25</v>
      </c>
      <c r="T89" s="143">
        <v>0.46725694444444438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0</v>
      </c>
      <c r="AD89" s="191">
        <f>SUM(AD73:AD88)</f>
        <v>0</v>
      </c>
      <c r="AE89" s="168">
        <f>M89-J89</f>
        <v>-311.44307294412965</v>
      </c>
      <c r="AF89" s="141">
        <f>M89/J89</f>
        <v>0.90484476842525829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2680</v>
      </c>
      <c r="G90" s="148">
        <f t="shared" ref="G90:G91" si="49">E90*F90</f>
        <v>41566.800000000003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2347.778756239542</v>
      </c>
      <c r="N90" s="152">
        <f>M90/L90</f>
        <v>391.29645937325699</v>
      </c>
      <c r="O90" s="154">
        <f>L90-I90</f>
        <v>0</v>
      </c>
      <c r="P90" s="155">
        <f>N90-K90</f>
        <v>-42.036873960076321</v>
      </c>
      <c r="Q90" s="156">
        <f>N90/K90</f>
        <v>0.90299182932290079</v>
      </c>
      <c r="R90" s="322">
        <f>Q106</f>
        <v>0.9032241151047764</v>
      </c>
      <c r="S90" s="157">
        <v>0.25</v>
      </c>
      <c r="T90" s="158">
        <v>0.29755787037037035</v>
      </c>
      <c r="U90" s="159"/>
      <c r="V90" s="160">
        <v>68.490269610222896</v>
      </c>
      <c r="W90" s="158"/>
      <c r="X90" s="169"/>
      <c r="Y90" s="12"/>
      <c r="Z90" s="198"/>
      <c r="AA90" s="325"/>
      <c r="AB90" s="326"/>
      <c r="AC90" s="12">
        <v>0</v>
      </c>
      <c r="AD90" s="198"/>
      <c r="AE90" s="115">
        <f>M90-J90</f>
        <v>-252.22124376045804</v>
      </c>
      <c r="AF90" s="156">
        <f>M90/J90</f>
        <v>0.90299182932290079</v>
      </c>
      <c r="AG90" s="327">
        <f>AF106</f>
        <v>0.90322411510477629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2845</v>
      </c>
      <c r="G91" s="103">
        <f t="shared" si="49"/>
        <v>42703.45</v>
      </c>
      <c r="H91" s="26"/>
      <c r="I91" s="104">
        <v>6</v>
      </c>
      <c r="J91" s="105">
        <v>2600</v>
      </c>
      <c r="K91" s="106">
        <f t="shared" si="41"/>
        <v>433.33333333333331</v>
      </c>
      <c r="L91" s="107">
        <v>6</v>
      </c>
      <c r="M91" s="105">
        <f>F91/V91*60</f>
        <v>2348.9866423052949</v>
      </c>
      <c r="N91" s="106">
        <f>M91/L91</f>
        <v>391.49777371754914</v>
      </c>
      <c r="O91" s="108">
        <f>L91-I91</f>
        <v>0</v>
      </c>
      <c r="P91" s="109">
        <f>N91-K91</f>
        <v>-41.835559615784177</v>
      </c>
      <c r="Q91" s="110">
        <f>N91/K91</f>
        <v>0.90345640088665191</v>
      </c>
      <c r="R91" s="323"/>
      <c r="S91" s="47">
        <v>0.30138888888888887</v>
      </c>
      <c r="T91" s="48">
        <v>0.35185185185185186</v>
      </c>
      <c r="U91" s="111">
        <v>5.5166666666666764</v>
      </c>
      <c r="V91" s="112">
        <v>72.669634184243407</v>
      </c>
      <c r="W91" s="113"/>
      <c r="X91" s="13"/>
      <c r="Y91" s="12"/>
      <c r="Z91" s="198"/>
      <c r="AA91" s="332"/>
      <c r="AB91" s="333"/>
      <c r="AC91" s="12">
        <v>1</v>
      </c>
      <c r="AD91" s="198"/>
      <c r="AE91" s="117">
        <f>M91-J91</f>
        <v>-251.01335769470506</v>
      </c>
      <c r="AF91" s="110">
        <f>M91/J91</f>
        <v>0.90345640088665191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50">AVERAGE(I90:I105)</f>
        <v>6</v>
      </c>
      <c r="J106" s="137">
        <f t="shared" si="50"/>
        <v>2600</v>
      </c>
      <c r="K106" s="138">
        <f t="shared" ref="K106" si="51">J106/I106</f>
        <v>433.33333333333331</v>
      </c>
      <c r="L106" s="136">
        <f t="shared" ref="L106:M106" si="52">AVERAGE(L90:L105)</f>
        <v>6</v>
      </c>
      <c r="M106" s="137">
        <f t="shared" si="52"/>
        <v>2348.3826992724184</v>
      </c>
      <c r="N106" s="138">
        <f>M106/L106</f>
        <v>391.39711654540309</v>
      </c>
      <c r="O106" s="139">
        <f>L106-I106</f>
        <v>0</v>
      </c>
      <c r="P106" s="140">
        <f>N106-K106</f>
        <v>-41.936216787930221</v>
      </c>
      <c r="Q106" s="141">
        <f>N106/K106</f>
        <v>0.9032241151047764</v>
      </c>
      <c r="R106" s="324"/>
      <c r="S106" s="142">
        <v>0.25</v>
      </c>
      <c r="T106" s="143">
        <v>0.35185185185185186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1</v>
      </c>
      <c r="AD106" s="191">
        <f>SUM(AD90:AD105)</f>
        <v>0</v>
      </c>
      <c r="AE106" s="168">
        <f>M106-J106</f>
        <v>-251.61730072758155</v>
      </c>
      <c r="AF106" s="141">
        <f>M106/J106</f>
        <v>0.90322411510477629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1138</v>
      </c>
      <c r="G107" s="148">
        <f t="shared" ref="G107:G109" si="53">E107*F107</f>
        <v>51187.24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1609.6263004633643</v>
      </c>
      <c r="N107" s="152">
        <f>M107/L107</f>
        <v>76.648871450636392</v>
      </c>
      <c r="O107" s="154">
        <f>L107-I107</f>
        <v>0</v>
      </c>
      <c r="P107" s="155">
        <f>N107-K107</f>
        <v>-9.0654142636493162</v>
      </c>
      <c r="Q107" s="156">
        <f>N107/K107</f>
        <v>0.89423683359075801</v>
      </c>
      <c r="R107" s="322">
        <f>Q123</f>
        <v>0.92544450008269363</v>
      </c>
      <c r="S107" s="157">
        <v>0.70833333333333337</v>
      </c>
      <c r="T107" s="158">
        <v>0.7377893518518519</v>
      </c>
      <c r="U107" s="159"/>
      <c r="V107" s="160">
        <v>42.419784008464688</v>
      </c>
      <c r="W107" s="158"/>
      <c r="X107" s="169"/>
      <c r="Y107" s="196"/>
      <c r="Z107" s="197"/>
      <c r="AA107" s="325"/>
      <c r="AB107" s="326"/>
      <c r="AC107" s="196">
        <v>1</v>
      </c>
      <c r="AD107" s="197"/>
      <c r="AE107" s="115">
        <f>M107-J107</f>
        <v>-190.37369953663574</v>
      </c>
      <c r="AF107" s="156">
        <f>M107/J107</f>
        <v>0.8942368335907579</v>
      </c>
      <c r="AG107" s="327">
        <f>AF123</f>
        <v>0.89407350007989039</v>
      </c>
    </row>
    <row r="108" spans="1:33" ht="15.75" customHeight="1">
      <c r="A108" s="318"/>
      <c r="B108" s="163" t="s">
        <v>187</v>
      </c>
      <c r="C108" s="330" t="s">
        <v>234</v>
      </c>
      <c r="D108" s="331"/>
      <c r="E108" s="101">
        <v>58.17</v>
      </c>
      <c r="F108" s="102">
        <v>2060</v>
      </c>
      <c r="G108" s="103">
        <f t="shared" si="53"/>
        <v>119830.2</v>
      </c>
      <c r="H108" s="26"/>
      <c r="I108" s="104">
        <v>18</v>
      </c>
      <c r="J108" s="105">
        <v>2000</v>
      </c>
      <c r="K108" s="106">
        <f t="shared" ref="K108:K109" si="54">J108/I108</f>
        <v>111.11111111111111</v>
      </c>
      <c r="L108" s="107">
        <v>17</v>
      </c>
      <c r="M108" s="105">
        <f>F108/V108*60</f>
        <v>1787.9999999999998</v>
      </c>
      <c r="N108" s="106">
        <f>M108/L108</f>
        <v>105.17647058823528</v>
      </c>
      <c r="O108" s="108">
        <f>L108-I108</f>
        <v>-1</v>
      </c>
      <c r="P108" s="109">
        <f>N108-K108</f>
        <v>-5.9346405228758385</v>
      </c>
      <c r="Q108" s="110">
        <f>N108/K108</f>
        <v>0.94658823529411751</v>
      </c>
      <c r="R108" s="323"/>
      <c r="S108" s="47">
        <v>0.74097222222222225</v>
      </c>
      <c r="T108" s="48">
        <v>0.78896990740740747</v>
      </c>
      <c r="U108" s="111">
        <v>4.5833333333333037</v>
      </c>
      <c r="V108" s="112">
        <v>69.1275167785235</v>
      </c>
      <c r="W108" s="113"/>
      <c r="X108" s="116"/>
      <c r="Y108" s="12"/>
      <c r="Z108" s="198"/>
      <c r="AA108" s="332"/>
      <c r="AB108" s="333"/>
      <c r="AC108" s="12">
        <v>1</v>
      </c>
      <c r="AD108" s="198"/>
      <c r="AE108" s="117">
        <f>M108-J108</f>
        <v>-212.00000000000023</v>
      </c>
      <c r="AF108" s="110">
        <f>M108/J108</f>
        <v>0.89399999999999991</v>
      </c>
      <c r="AG108" s="328"/>
    </row>
    <row r="109" spans="1:33" ht="15.75" customHeight="1">
      <c r="A109" s="318"/>
      <c r="B109" s="163" t="s">
        <v>187</v>
      </c>
      <c r="C109" s="330" t="s">
        <v>235</v>
      </c>
      <c r="D109" s="331"/>
      <c r="E109" s="101">
        <v>50.67</v>
      </c>
      <c r="F109" s="102">
        <v>1390</v>
      </c>
      <c r="G109" s="103">
        <f t="shared" si="53"/>
        <v>70431.3</v>
      </c>
      <c r="H109" s="26"/>
      <c r="I109" s="104">
        <v>20</v>
      </c>
      <c r="J109" s="105">
        <v>2000</v>
      </c>
      <c r="K109" s="106">
        <f t="shared" si="54"/>
        <v>100</v>
      </c>
      <c r="L109" s="107">
        <v>19</v>
      </c>
      <c r="M109" s="105">
        <f>F109/V109*60</f>
        <v>1788.0000000000002</v>
      </c>
      <c r="N109" s="106">
        <f>M109/L109</f>
        <v>94.105263157894754</v>
      </c>
      <c r="O109" s="108">
        <f>L109-I109</f>
        <v>-1</v>
      </c>
      <c r="P109" s="109">
        <f>N109-K109</f>
        <v>-5.894736842105246</v>
      </c>
      <c r="Q109" s="110">
        <f>N109/K109</f>
        <v>0.94105263157894758</v>
      </c>
      <c r="R109" s="323"/>
      <c r="S109" s="47">
        <v>0.79236111111111118</v>
      </c>
      <c r="T109" s="48">
        <v>0.82474537037037043</v>
      </c>
      <c r="U109" s="111">
        <v>4.8833333333333506</v>
      </c>
      <c r="V109" s="112">
        <v>46.644295302013418</v>
      </c>
      <c r="W109" s="113"/>
      <c r="X109" s="116"/>
      <c r="Y109" s="12"/>
      <c r="Z109" s="198"/>
      <c r="AA109" s="332"/>
      <c r="AB109" s="333"/>
      <c r="AC109" s="12">
        <v>1</v>
      </c>
      <c r="AD109" s="198"/>
      <c r="AE109" s="117">
        <f>M109-J109</f>
        <v>-211.99999999999977</v>
      </c>
      <c r="AF109" s="110">
        <f>M109/J109</f>
        <v>0.89400000000000013</v>
      </c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55">AVERAGE(I107:I122)</f>
        <v>19.666666666666668</v>
      </c>
      <c r="J123" s="137">
        <f t="shared" si="55"/>
        <v>1933.3333333333333</v>
      </c>
      <c r="K123" s="138">
        <f t="shared" ref="K123" si="56">J123/I123</f>
        <v>98.305084745762699</v>
      </c>
      <c r="L123" s="136">
        <f t="shared" ref="L123:M123" si="57">AVERAGE(L107:L122)</f>
        <v>19</v>
      </c>
      <c r="M123" s="137">
        <f t="shared" si="57"/>
        <v>1728.5421001544546</v>
      </c>
      <c r="N123" s="138">
        <f>M123/L123</f>
        <v>90.975900008129187</v>
      </c>
      <c r="O123" s="139">
        <f>L123-I123</f>
        <v>-0.66666666666666785</v>
      </c>
      <c r="P123" s="140">
        <f>N123-K123</f>
        <v>-7.3291847376335113</v>
      </c>
      <c r="Q123" s="141">
        <f>N123/K123</f>
        <v>0.92544450008269363</v>
      </c>
      <c r="R123" s="324"/>
      <c r="S123" s="142">
        <v>0.70833333333333337</v>
      </c>
      <c r="T123" s="143">
        <v>0.82474537037037043</v>
      </c>
      <c r="U123" s="144"/>
      <c r="V123" s="166"/>
      <c r="W123" s="167"/>
      <c r="X123" s="138"/>
      <c r="Y123" s="179">
        <f t="shared" ref="Y123:Z123" si="58">SUM(Y107:Y122)</f>
        <v>0</v>
      </c>
      <c r="Z123" s="180">
        <f t="shared" si="58"/>
        <v>0</v>
      </c>
      <c r="AA123" s="354"/>
      <c r="AB123" s="355"/>
      <c r="AC123" s="179">
        <f t="shared" ref="AC123" si="59">SUM(AC107:AC122)</f>
        <v>3</v>
      </c>
      <c r="AD123" s="180">
        <f t="shared" ref="AD123" si="60">SUM(AD107:AD122)</f>
        <v>0</v>
      </c>
      <c r="AE123" s="168">
        <f>M123-J123</f>
        <v>-204.79123317887866</v>
      </c>
      <c r="AF123" s="141">
        <f>M123/J123</f>
        <v>0.89407350007989039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229</v>
      </c>
      <c r="D124" s="321"/>
      <c r="E124" s="147">
        <v>56.87</v>
      </c>
      <c r="F124" s="159">
        <v>1498</v>
      </c>
      <c r="G124" s="148">
        <f t="shared" ref="G124:G126" si="61">E124*F124</f>
        <v>85191.26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1791.1607611406553</v>
      </c>
      <c r="N124" s="152">
        <f>M124/L124</f>
        <v>77.876554832202402</v>
      </c>
      <c r="O124" s="154">
        <f>L124-I124</f>
        <v>0</v>
      </c>
      <c r="P124" s="155">
        <f>N124-K124</f>
        <v>-9.0799669069280355</v>
      </c>
      <c r="Q124" s="156">
        <f>N124/K124</f>
        <v>0.89558038057032763</v>
      </c>
      <c r="R124" s="322">
        <f>Q140</f>
        <v>0.89597512962741888</v>
      </c>
      <c r="S124" s="157">
        <v>0.70833333333333337</v>
      </c>
      <c r="T124" s="158">
        <v>0.7431712962962963</v>
      </c>
      <c r="U124" s="159"/>
      <c r="V124" s="160">
        <v>50.179750444489528</v>
      </c>
      <c r="W124" s="97"/>
      <c r="X124" s="98"/>
      <c r="Y124" s="196"/>
      <c r="Z124" s="197"/>
      <c r="AA124" s="325"/>
      <c r="AB124" s="326"/>
      <c r="AC124" s="196">
        <v>1</v>
      </c>
      <c r="AD124" s="197"/>
      <c r="AE124" s="115">
        <f>M124-J124</f>
        <v>-208.83923885934473</v>
      </c>
      <c r="AF124" s="156">
        <f>M124/J124</f>
        <v>0.89558038057032763</v>
      </c>
      <c r="AG124" s="376">
        <f>AF140</f>
        <v>0.89597512962741899</v>
      </c>
    </row>
    <row r="125" spans="1:33" ht="15.75" customHeight="1">
      <c r="A125" s="357"/>
      <c r="B125" s="163" t="s">
        <v>187</v>
      </c>
      <c r="C125" s="330" t="s">
        <v>230</v>
      </c>
      <c r="D125" s="331"/>
      <c r="E125" s="101">
        <v>56.79</v>
      </c>
      <c r="F125" s="111">
        <v>2008</v>
      </c>
      <c r="G125" s="103">
        <f t="shared" si="61"/>
        <v>114034.31999999999</v>
      </c>
      <c r="H125" s="26"/>
      <c r="I125" s="104">
        <v>23</v>
      </c>
      <c r="J125" s="105">
        <v>2000</v>
      </c>
      <c r="K125" s="106">
        <f t="shared" ref="K125:K126" si="62">J125/I125</f>
        <v>86.956521739130437</v>
      </c>
      <c r="L125" s="107">
        <v>23</v>
      </c>
      <c r="M125" s="105">
        <f>F125/V125*60</f>
        <v>1792.2716658094866</v>
      </c>
      <c r="N125" s="106">
        <f>M125/L125</f>
        <v>77.924855035195066</v>
      </c>
      <c r="O125" s="108">
        <f>L125-I125</f>
        <v>0</v>
      </c>
      <c r="P125" s="109">
        <f>N125-K125</f>
        <v>-9.0316667039353717</v>
      </c>
      <c r="Q125" s="110">
        <f>N125/K125</f>
        <v>0.89613583290474319</v>
      </c>
      <c r="R125" s="323"/>
      <c r="S125" s="47">
        <v>0.74722222222222223</v>
      </c>
      <c r="T125" s="48">
        <v>0.79390046296296302</v>
      </c>
      <c r="U125" s="111">
        <v>5.8333333333333393</v>
      </c>
      <c r="V125" s="112">
        <v>67.221952061371638</v>
      </c>
      <c r="W125" s="113"/>
      <c r="X125" s="116"/>
      <c r="Y125" s="12"/>
      <c r="Z125" s="198"/>
      <c r="AA125" s="332"/>
      <c r="AB125" s="333"/>
      <c r="AC125" s="12">
        <v>1</v>
      </c>
      <c r="AD125" s="198"/>
      <c r="AE125" s="117">
        <f>M125-J125</f>
        <v>-207.72833419051335</v>
      </c>
      <c r="AF125" s="110">
        <f>M125/J125</f>
        <v>0.8961358329047433</v>
      </c>
      <c r="AG125" s="369"/>
    </row>
    <row r="126" spans="1:33" ht="15.75" customHeight="1">
      <c r="A126" s="357"/>
      <c r="B126" s="163" t="s">
        <v>187</v>
      </c>
      <c r="C126" s="330" t="s">
        <v>231</v>
      </c>
      <c r="D126" s="331"/>
      <c r="E126" s="101">
        <v>47.6</v>
      </c>
      <c r="F126" s="111">
        <v>1831</v>
      </c>
      <c r="G126" s="103">
        <f t="shared" si="61"/>
        <v>87155.6</v>
      </c>
      <c r="H126" s="26"/>
      <c r="I126" s="104">
        <v>23</v>
      </c>
      <c r="J126" s="105">
        <v>2000</v>
      </c>
      <c r="K126" s="106">
        <f t="shared" si="62"/>
        <v>86.956521739130437</v>
      </c>
      <c r="L126" s="107">
        <v>23</v>
      </c>
      <c r="M126" s="105">
        <f>F126/V126*60</f>
        <v>1792.4183508143715</v>
      </c>
      <c r="N126" s="106">
        <f>M126/L126</f>
        <v>77.931232644103105</v>
      </c>
      <c r="O126" s="108">
        <f>L126-I126</f>
        <v>0</v>
      </c>
      <c r="P126" s="109">
        <f>N126-K126</f>
        <v>-9.0252890950273326</v>
      </c>
      <c r="Q126" s="110">
        <f>N126/K126</f>
        <v>0.8962091754071857</v>
      </c>
      <c r="R126" s="323"/>
      <c r="S126" s="47">
        <v>0.79722222222222217</v>
      </c>
      <c r="T126" s="48">
        <v>0.83978009259259256</v>
      </c>
      <c r="U126" s="111">
        <v>4.7833333333331751</v>
      </c>
      <c r="V126" s="112">
        <v>61.291494784175775</v>
      </c>
      <c r="W126" s="113"/>
      <c r="X126" s="116"/>
      <c r="Y126" s="12"/>
      <c r="Z126" s="198"/>
      <c r="AA126" s="332"/>
      <c r="AB126" s="333"/>
      <c r="AC126" s="12">
        <v>1</v>
      </c>
      <c r="AD126" s="198"/>
      <c r="AE126" s="117">
        <f>M126-J126</f>
        <v>-207.58164918562852</v>
      </c>
      <c r="AF126" s="110">
        <f>M126/J126</f>
        <v>0.8962091754071857</v>
      </c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3">AVERAGE(I124:I139)</f>
        <v>23</v>
      </c>
      <c r="J140" s="137">
        <f t="shared" si="63"/>
        <v>2000</v>
      </c>
      <c r="K140" s="138">
        <f t="shared" ref="K140" si="64">J140/I140</f>
        <v>86.956521739130437</v>
      </c>
      <c r="L140" s="136">
        <f t="shared" ref="L140:M140" si="65">AVERAGE(L124:L139)</f>
        <v>23</v>
      </c>
      <c r="M140" s="137">
        <f t="shared" si="65"/>
        <v>1791.9502592548379</v>
      </c>
      <c r="N140" s="138">
        <f>M140/L140</f>
        <v>77.910880837166857</v>
      </c>
      <c r="O140" s="139">
        <f>L140-I140</f>
        <v>0</v>
      </c>
      <c r="P140" s="140">
        <f>N140-K140</f>
        <v>-9.0456409019635799</v>
      </c>
      <c r="Q140" s="141">
        <f>N140/K140</f>
        <v>0.89597512962741888</v>
      </c>
      <c r="R140" s="324"/>
      <c r="S140" s="142">
        <v>0.70833333333333337</v>
      </c>
      <c r="T140" s="143">
        <v>0.83978009259259256</v>
      </c>
      <c r="U140" s="144"/>
      <c r="V140" s="166"/>
      <c r="W140" s="187"/>
      <c r="X140" s="188"/>
      <c r="Y140" s="179">
        <f t="shared" ref="Y140:Z140" si="66">SUM(Y124:Y139)</f>
        <v>0</v>
      </c>
      <c r="Z140" s="180">
        <f t="shared" si="66"/>
        <v>0</v>
      </c>
      <c r="AA140" s="354"/>
      <c r="AB140" s="355"/>
      <c r="AC140" s="179">
        <f t="shared" ref="AC140" si="67">SUM(AC124:AC139)</f>
        <v>3</v>
      </c>
      <c r="AD140" s="180">
        <f t="shared" ref="AD140" si="68">SUM(AD124:AD139)</f>
        <v>0</v>
      </c>
      <c r="AE140" s="168">
        <f>M140-J140</f>
        <v>-208.04974074516213</v>
      </c>
      <c r="AF140" s="141">
        <f>M140/J140</f>
        <v>0.89597512962741899</v>
      </c>
      <c r="AG140" s="370"/>
    </row>
    <row r="141" spans="1:33" ht="15.75" customHeight="1">
      <c r="A141" s="317" t="s">
        <v>232</v>
      </c>
      <c r="B141" s="146" t="s">
        <v>187</v>
      </c>
      <c r="C141" s="320" t="s">
        <v>233</v>
      </c>
      <c r="D141" s="321"/>
      <c r="E141" s="147">
        <v>52.21</v>
      </c>
      <c r="F141" s="97">
        <v>4432</v>
      </c>
      <c r="G141" s="148">
        <f t="shared" ref="G141" si="69">E141*F141</f>
        <v>231394.72</v>
      </c>
      <c r="H141" s="149"/>
      <c r="I141" s="150">
        <v>18</v>
      </c>
      <c r="J141" s="151">
        <v>2000</v>
      </c>
      <c r="K141" s="152">
        <f>J141/I141</f>
        <v>111.11111111111111</v>
      </c>
      <c r="L141" s="153">
        <v>18</v>
      </c>
      <c r="M141" s="151">
        <f>F141/V141*60</f>
        <v>1670.1479999999999</v>
      </c>
      <c r="N141" s="152">
        <f>M141/L141</f>
        <v>92.786000000000001</v>
      </c>
      <c r="O141" s="154">
        <f>L141-I141</f>
        <v>0</v>
      </c>
      <c r="P141" s="155">
        <f>N141-K141</f>
        <v>-18.325111111111113</v>
      </c>
      <c r="Q141" s="156">
        <f>N141/K141</f>
        <v>0.83507399999999998</v>
      </c>
      <c r="R141" s="322">
        <f>Q157</f>
        <v>0.83507399999999998</v>
      </c>
      <c r="S141" s="157">
        <v>0.70833333333333337</v>
      </c>
      <c r="T141" s="158">
        <v>0.81890046296296304</v>
      </c>
      <c r="U141" s="159"/>
      <c r="V141" s="160">
        <v>159.21942247034394</v>
      </c>
      <c r="W141" s="158"/>
      <c r="X141" s="169"/>
      <c r="Y141" s="196"/>
      <c r="Z141" s="197"/>
      <c r="AA141" s="325"/>
      <c r="AB141" s="326"/>
      <c r="AC141" s="196">
        <v>3</v>
      </c>
      <c r="AD141" s="197"/>
      <c r="AE141" s="115">
        <f>M141-J141</f>
        <v>-329.85200000000009</v>
      </c>
      <c r="AF141" s="156">
        <f>M141/J141</f>
        <v>0.83507399999999998</v>
      </c>
      <c r="AG141" s="327">
        <f>AF157</f>
        <v>0.83507399999999998</v>
      </c>
    </row>
    <row r="142" spans="1:33" ht="15.75" customHeight="1">
      <c r="A142" s="318"/>
      <c r="B142" s="163"/>
      <c r="C142" s="330"/>
      <c r="D142" s="331"/>
      <c r="E142" s="101"/>
      <c r="F142" s="102"/>
      <c r="G142" s="103"/>
      <c r="H142" s="26"/>
      <c r="I142" s="104"/>
      <c r="J142" s="105"/>
      <c r="K142" s="106"/>
      <c r="L142" s="107"/>
      <c r="M142" s="105"/>
      <c r="N142" s="106"/>
      <c r="O142" s="108"/>
      <c r="P142" s="109"/>
      <c r="Q142" s="110"/>
      <c r="R142" s="323"/>
      <c r="S142" s="47"/>
      <c r="T142" s="48"/>
      <c r="U142" s="111"/>
      <c r="V142" s="112"/>
      <c r="W142" s="113"/>
      <c r="X142" s="116"/>
      <c r="Y142" s="12"/>
      <c r="Z142" s="198"/>
      <c r="AA142" s="332"/>
      <c r="AB142" s="333"/>
      <c r="AC142" s="12"/>
      <c r="AD142" s="198"/>
      <c r="AE142" s="117"/>
      <c r="AF142" s="110"/>
      <c r="AG142" s="328"/>
    </row>
    <row r="143" spans="1:33" ht="15.75" customHeight="1">
      <c r="A143" s="318"/>
      <c r="B143" s="163"/>
      <c r="C143" s="330"/>
      <c r="D143" s="331"/>
      <c r="E143" s="101"/>
      <c r="F143" s="102"/>
      <c r="G143" s="103"/>
      <c r="H143" s="26"/>
      <c r="I143" s="104"/>
      <c r="J143" s="105"/>
      <c r="K143" s="106"/>
      <c r="L143" s="107"/>
      <c r="M143" s="105"/>
      <c r="N143" s="106"/>
      <c r="O143" s="108"/>
      <c r="P143" s="109"/>
      <c r="Q143" s="110"/>
      <c r="R143" s="323"/>
      <c r="S143" s="47"/>
      <c r="T143" s="48"/>
      <c r="U143" s="111"/>
      <c r="V143" s="112"/>
      <c r="W143" s="113"/>
      <c r="X143" s="116"/>
      <c r="Y143" s="12"/>
      <c r="Z143" s="198"/>
      <c r="AA143" s="332"/>
      <c r="AB143" s="333"/>
      <c r="AC143" s="12"/>
      <c r="AD143" s="198"/>
      <c r="AE143" s="117"/>
      <c r="AF143" s="110"/>
      <c r="AG143" s="328"/>
    </row>
    <row r="144" spans="1:33" ht="15.75" customHeight="1">
      <c r="A144" s="318"/>
      <c r="B144" s="163"/>
      <c r="C144" s="330"/>
      <c r="D144" s="331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23"/>
      <c r="S144" s="47"/>
      <c r="T144" s="48"/>
      <c r="U144" s="111"/>
      <c r="V144" s="112"/>
      <c r="W144" s="113"/>
      <c r="X144" s="116"/>
      <c r="Y144" s="12"/>
      <c r="Z144" s="198"/>
      <c r="AA144" s="332"/>
      <c r="AB144" s="333"/>
      <c r="AC144" s="12"/>
      <c r="AD144" s="198"/>
      <c r="AE144" s="117"/>
      <c r="AF144" s="110"/>
      <c r="AG144" s="328"/>
    </row>
    <row r="145" spans="1:33" ht="15.75" customHeight="1">
      <c r="A145" s="318"/>
      <c r="B145" s="163"/>
      <c r="C145" s="330"/>
      <c r="D145" s="331"/>
      <c r="E145" s="101"/>
      <c r="F145" s="102"/>
      <c r="G145" s="103"/>
      <c r="H145" s="13"/>
      <c r="I145" s="104"/>
      <c r="J145" s="105"/>
      <c r="K145" s="106"/>
      <c r="L145" s="107"/>
      <c r="M145" s="105"/>
      <c r="N145" s="106"/>
      <c r="O145" s="108"/>
      <c r="P145" s="109"/>
      <c r="Q145" s="110"/>
      <c r="R145" s="323"/>
      <c r="S145" s="47"/>
      <c r="T145" s="48"/>
      <c r="U145" s="111"/>
      <c r="V145" s="112"/>
      <c r="W145" s="113"/>
      <c r="X145" s="116"/>
      <c r="Y145" s="12"/>
      <c r="Z145" s="198"/>
      <c r="AA145" s="332"/>
      <c r="AB145" s="333"/>
      <c r="AC145" s="12"/>
      <c r="AD145" s="198"/>
      <c r="AE145" s="117"/>
      <c r="AF145" s="110"/>
      <c r="AG145" s="328"/>
    </row>
    <row r="146" spans="1:33" ht="15.75" customHeight="1">
      <c r="A146" s="318"/>
      <c r="B146" s="163"/>
      <c r="C146" s="330"/>
      <c r="D146" s="331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23"/>
      <c r="S146" s="47"/>
      <c r="T146" s="120"/>
      <c r="U146" s="111"/>
      <c r="V146" s="112"/>
      <c r="W146" s="113"/>
      <c r="X146" s="116"/>
      <c r="Y146" s="12"/>
      <c r="Z146" s="198"/>
      <c r="AA146" s="332"/>
      <c r="AB146" s="333"/>
      <c r="AC146" s="12"/>
      <c r="AD146" s="198"/>
      <c r="AE146" s="117"/>
      <c r="AF146" s="110"/>
      <c r="AG146" s="328"/>
    </row>
    <row r="147" spans="1:33" ht="15.75" customHeight="1">
      <c r="A147" s="318"/>
      <c r="B147" s="163"/>
      <c r="C147" s="330"/>
      <c r="D147" s="331"/>
      <c r="E147" s="101"/>
      <c r="F147" s="102"/>
      <c r="G147" s="121"/>
      <c r="H147" s="62"/>
      <c r="I147" s="104"/>
      <c r="J147" s="105"/>
      <c r="K147" s="106"/>
      <c r="L147" s="107"/>
      <c r="M147" s="105"/>
      <c r="N147" s="106"/>
      <c r="O147" s="123"/>
      <c r="P147" s="124"/>
      <c r="Q147" s="125"/>
      <c r="R147" s="323"/>
      <c r="S147" s="119"/>
      <c r="T147" s="120"/>
      <c r="U147" s="111"/>
      <c r="V147" s="112"/>
      <c r="W147" s="120"/>
      <c r="X147" s="189"/>
      <c r="Y147" s="12"/>
      <c r="Z147" s="198"/>
      <c r="AA147" s="332"/>
      <c r="AB147" s="333"/>
      <c r="AC147" s="12"/>
      <c r="AD147" s="198"/>
      <c r="AE147" s="117"/>
      <c r="AF147" s="110"/>
      <c r="AG147" s="328"/>
    </row>
    <row r="148" spans="1:33" ht="15.75" customHeight="1">
      <c r="A148" s="318"/>
      <c r="B148" s="163"/>
      <c r="C148" s="330"/>
      <c r="D148" s="331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23"/>
      <c r="S148" s="119"/>
      <c r="T148" s="120"/>
      <c r="U148" s="111"/>
      <c r="V148" s="112"/>
      <c r="W148" s="120"/>
      <c r="X148" s="189"/>
      <c r="Y148" s="12"/>
      <c r="Z148" s="198"/>
      <c r="AA148" s="332"/>
      <c r="AB148" s="333"/>
      <c r="AC148" s="12"/>
      <c r="AD148" s="198"/>
      <c r="AE148" s="117"/>
      <c r="AF148" s="110"/>
      <c r="AG148" s="328"/>
    </row>
    <row r="149" spans="1:33" ht="15.75" customHeight="1">
      <c r="A149" s="318"/>
      <c r="B149" s="163"/>
      <c r="C149" s="330"/>
      <c r="D149" s="331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23"/>
      <c r="S149" s="119"/>
      <c r="T149" s="120"/>
      <c r="U149" s="111"/>
      <c r="V149" s="112"/>
      <c r="W149" s="120"/>
      <c r="X149" s="189"/>
      <c r="Y149" s="12"/>
      <c r="Z149" s="198"/>
      <c r="AA149" s="332"/>
      <c r="AB149" s="333"/>
      <c r="AC149" s="12"/>
      <c r="AD149" s="198"/>
      <c r="AE149" s="117"/>
      <c r="AF149" s="110"/>
      <c r="AG149" s="328"/>
    </row>
    <row r="150" spans="1:33" ht="15.75" customHeight="1">
      <c r="A150" s="318"/>
      <c r="B150" s="163"/>
      <c r="C150" s="330"/>
      <c r="D150" s="331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23"/>
      <c r="S150" s="119"/>
      <c r="T150" s="120"/>
      <c r="U150" s="111"/>
      <c r="V150" s="112"/>
      <c r="W150" s="120"/>
      <c r="X150" s="189"/>
      <c r="Y150" s="12"/>
      <c r="Z150" s="198"/>
      <c r="AA150" s="332"/>
      <c r="AB150" s="333"/>
      <c r="AC150" s="12"/>
      <c r="AD150" s="198"/>
      <c r="AE150" s="117"/>
      <c r="AF150" s="110"/>
      <c r="AG150" s="328"/>
    </row>
    <row r="151" spans="1:33" ht="15.75" customHeight="1">
      <c r="A151" s="318"/>
      <c r="B151" s="163"/>
      <c r="C151" s="330"/>
      <c r="D151" s="331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23"/>
      <c r="S151" s="119"/>
      <c r="T151" s="120"/>
      <c r="U151" s="111"/>
      <c r="V151" s="112"/>
      <c r="W151" s="120"/>
      <c r="X151" s="189"/>
      <c r="Y151" s="12"/>
      <c r="Z151" s="198"/>
      <c r="AA151" s="332"/>
      <c r="AB151" s="333"/>
      <c r="AC151" s="12"/>
      <c r="AD151" s="198"/>
      <c r="AE151" s="117"/>
      <c r="AF151" s="110"/>
      <c r="AG151" s="328"/>
    </row>
    <row r="152" spans="1:33" ht="15.75" customHeight="1">
      <c r="A152" s="318"/>
      <c r="B152" s="163"/>
      <c r="C152" s="330"/>
      <c r="D152" s="33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23"/>
      <c r="S152" s="119"/>
      <c r="T152" s="120"/>
      <c r="U152" s="111"/>
      <c r="V152" s="112"/>
      <c r="W152" s="120"/>
      <c r="X152" s="189"/>
      <c r="Y152" s="12"/>
      <c r="Z152" s="198"/>
      <c r="AA152" s="332"/>
      <c r="AB152" s="333"/>
      <c r="AC152" s="12"/>
      <c r="AD152" s="198"/>
      <c r="AE152" s="117"/>
      <c r="AF152" s="110"/>
      <c r="AG152" s="328"/>
    </row>
    <row r="153" spans="1:33" ht="15.75" customHeight="1">
      <c r="A153" s="318"/>
      <c r="B153" s="163"/>
      <c r="C153" s="330"/>
      <c r="D153" s="33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23"/>
      <c r="S153" s="119"/>
      <c r="T153" s="120"/>
      <c r="U153" s="111"/>
      <c r="V153" s="112"/>
      <c r="W153" s="120"/>
      <c r="X153" s="189"/>
      <c r="Y153" s="12"/>
      <c r="Z153" s="198"/>
      <c r="AA153" s="332"/>
      <c r="AB153" s="333"/>
      <c r="AC153" s="12"/>
      <c r="AD153" s="198"/>
      <c r="AE153" s="117"/>
      <c r="AF153" s="110"/>
      <c r="AG153" s="328"/>
    </row>
    <row r="154" spans="1:33" ht="15.75" customHeight="1">
      <c r="A154" s="318"/>
      <c r="B154" s="163"/>
      <c r="C154" s="330"/>
      <c r="D154" s="33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23"/>
      <c r="S154" s="119"/>
      <c r="T154" s="120"/>
      <c r="U154" s="111"/>
      <c r="V154" s="112"/>
      <c r="W154" s="120"/>
      <c r="X154" s="189"/>
      <c r="Y154" s="12"/>
      <c r="Z154" s="198"/>
      <c r="AA154" s="332"/>
      <c r="AB154" s="333"/>
      <c r="AC154" s="12"/>
      <c r="AD154" s="198"/>
      <c r="AE154" s="117"/>
      <c r="AF154" s="110"/>
      <c r="AG154" s="328"/>
    </row>
    <row r="155" spans="1:33" ht="15.75" customHeight="1">
      <c r="A155" s="318"/>
      <c r="B155" s="163"/>
      <c r="C155" s="330"/>
      <c r="D155" s="331"/>
      <c r="E155" s="101"/>
      <c r="F155" s="128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23"/>
      <c r="S155" s="119"/>
      <c r="T155" s="120"/>
      <c r="U155" s="111"/>
      <c r="V155" s="112"/>
      <c r="W155" s="120"/>
      <c r="X155" s="189"/>
      <c r="Y155" s="12"/>
      <c r="Z155" s="198"/>
      <c r="AA155" s="332"/>
      <c r="AB155" s="333"/>
      <c r="AC155" s="12"/>
      <c r="AD155" s="198"/>
      <c r="AE155" s="117"/>
      <c r="AF155" s="110"/>
      <c r="AG155" s="328"/>
    </row>
    <row r="156" spans="1:33" ht="15.75" customHeight="1">
      <c r="A156" s="318"/>
      <c r="B156" s="163"/>
      <c r="C156" s="330"/>
      <c r="D156" s="331"/>
      <c r="E156" s="164"/>
      <c r="F156" s="128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23"/>
      <c r="S156" s="119"/>
      <c r="T156" s="120"/>
      <c r="U156" s="130"/>
      <c r="V156" s="131"/>
      <c r="W156" s="126"/>
      <c r="X156" s="127"/>
      <c r="Y156" s="12"/>
      <c r="Z156" s="198"/>
      <c r="AA156" s="332"/>
      <c r="AB156" s="333"/>
      <c r="AC156" s="12"/>
      <c r="AD156" s="198"/>
      <c r="AE156" s="165"/>
      <c r="AF156" s="125"/>
      <c r="AG156" s="328"/>
    </row>
    <row r="157" spans="1:33" ht="15.75" customHeight="1" thickBot="1">
      <c r="A157" s="319"/>
      <c r="B157" s="133" t="s">
        <v>122</v>
      </c>
      <c r="C157" s="353"/>
      <c r="D157" s="353"/>
      <c r="E157" s="134"/>
      <c r="F157" s="167"/>
      <c r="G157" s="135"/>
      <c r="H157" s="69"/>
      <c r="I157" s="136">
        <f t="shared" ref="I157:J157" si="70">AVERAGE(I141:I156)</f>
        <v>18</v>
      </c>
      <c r="J157" s="137">
        <f t="shared" si="70"/>
        <v>2000</v>
      </c>
      <c r="K157" s="138">
        <f t="shared" ref="K157" si="71">J157/I157</f>
        <v>111.11111111111111</v>
      </c>
      <c r="L157" s="136">
        <f t="shared" ref="L157:M157" si="72">AVERAGE(L141:L156)</f>
        <v>18</v>
      </c>
      <c r="M157" s="137">
        <f t="shared" si="72"/>
        <v>1670.1479999999999</v>
      </c>
      <c r="N157" s="138">
        <f>M157/L157</f>
        <v>92.786000000000001</v>
      </c>
      <c r="O157" s="139">
        <f>L157-I157</f>
        <v>0</v>
      </c>
      <c r="P157" s="140">
        <f>N157-K157</f>
        <v>-18.325111111111113</v>
      </c>
      <c r="Q157" s="141">
        <f>N157/K157</f>
        <v>0.83507399999999998</v>
      </c>
      <c r="R157" s="324"/>
      <c r="S157" s="142">
        <v>0.70833333333333337</v>
      </c>
      <c r="T157" s="143">
        <v>0.81890046296296304</v>
      </c>
      <c r="U157" s="144"/>
      <c r="V157" s="166"/>
      <c r="W157" s="167"/>
      <c r="X157" s="138"/>
      <c r="Y157" s="179">
        <f t="shared" ref="Y157:Z157" si="73">SUM(Y141:Y156)</f>
        <v>0</v>
      </c>
      <c r="Z157" s="180">
        <f t="shared" si="73"/>
        <v>0</v>
      </c>
      <c r="AA157" s="354"/>
      <c r="AB157" s="355"/>
      <c r="AC157" s="179">
        <f t="shared" ref="AC157" si="74">SUM(AC141:AC156)</f>
        <v>3</v>
      </c>
      <c r="AD157" s="180">
        <f t="shared" ref="AD157" si="75">SUM(AD141:AD156)</f>
        <v>0</v>
      </c>
      <c r="AE157" s="168">
        <f>M157-J157</f>
        <v>-329.85200000000009</v>
      </c>
      <c r="AF157" s="141">
        <f>M157/J157</f>
        <v>0.83507399999999998</v>
      </c>
      <c r="AG157" s="329"/>
    </row>
    <row r="159" spans="1:33">
      <c r="AA159" s="360" t="s">
        <v>163</v>
      </c>
      <c r="AB159" s="360"/>
    </row>
    <row r="160" spans="1:33">
      <c r="AA160" s="360" t="s">
        <v>164</v>
      </c>
      <c r="AB160" s="360"/>
    </row>
    <row r="161" spans="27:28">
      <c r="AA161" s="360" t="s">
        <v>165</v>
      </c>
      <c r="AB161" s="360"/>
    </row>
    <row r="162" spans="27:28">
      <c r="AA162" s="360" t="s">
        <v>166</v>
      </c>
      <c r="AB162" s="360"/>
    </row>
    <row r="163" spans="27:28">
      <c r="AA163" s="360" t="s">
        <v>167</v>
      </c>
      <c r="AB163" s="360"/>
    </row>
    <row r="164" spans="27:28">
      <c r="AA164" s="360" t="s">
        <v>168</v>
      </c>
      <c r="AB164" s="360"/>
    </row>
    <row r="165" spans="27:28">
      <c r="AA165" s="360" t="s">
        <v>169</v>
      </c>
      <c r="AB165" s="360"/>
    </row>
    <row r="166" spans="27:28">
      <c r="AA166" s="360" t="s">
        <v>170</v>
      </c>
      <c r="AB166" s="360"/>
    </row>
    <row r="167" spans="27:28">
      <c r="AA167" s="360" t="s">
        <v>171</v>
      </c>
      <c r="AB167" s="360"/>
    </row>
    <row r="168" spans="27:28">
      <c r="AA168" s="360" t="s">
        <v>172</v>
      </c>
      <c r="AB168" s="360"/>
    </row>
    <row r="169" spans="27:28">
      <c r="AA169" s="360" t="s">
        <v>173</v>
      </c>
      <c r="AB169" s="360"/>
    </row>
    <row r="170" spans="27:28">
      <c r="AA170" s="360" t="s">
        <v>174</v>
      </c>
      <c r="AB170" s="360"/>
    </row>
    <row r="171" spans="27:28">
      <c r="AA171" s="360" t="s">
        <v>175</v>
      </c>
      <c r="AB171" s="360"/>
    </row>
  </sheetData>
  <mergeCells count="380"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  <mergeCell ref="AG141:AG157"/>
    <mergeCell ref="C142:D142"/>
    <mergeCell ref="AA142:AB142"/>
    <mergeCell ref="C143:D143"/>
    <mergeCell ref="AA143:AB143"/>
    <mergeCell ref="C144:D144"/>
    <mergeCell ref="AA144:AB144"/>
    <mergeCell ref="C145:D145"/>
    <mergeCell ref="AA145:AB145"/>
    <mergeCell ref="C146:D146"/>
    <mergeCell ref="C155:D155"/>
    <mergeCell ref="AA155:AB155"/>
    <mergeCell ref="C156:D156"/>
    <mergeCell ref="AA156:AB156"/>
    <mergeCell ref="C157:D157"/>
    <mergeCell ref="AA157:AB157"/>
    <mergeCell ref="C152:D152"/>
    <mergeCell ref="AA152:AB152"/>
    <mergeCell ref="C153:D153"/>
    <mergeCell ref="AA153:AB153"/>
    <mergeCell ref="C154:D154"/>
    <mergeCell ref="AA154:AB154"/>
    <mergeCell ref="AA134:AB134"/>
    <mergeCell ref="C135:D135"/>
    <mergeCell ref="AA135:AB135"/>
    <mergeCell ref="C136:D136"/>
    <mergeCell ref="AA136:AB136"/>
    <mergeCell ref="C140:D140"/>
    <mergeCell ref="AA140:AB140"/>
    <mergeCell ref="A141:A157"/>
    <mergeCell ref="C141:D141"/>
    <mergeCell ref="R141:R157"/>
    <mergeCell ref="AA141:AB141"/>
    <mergeCell ref="AA146:AB146"/>
    <mergeCell ref="C147:D147"/>
    <mergeCell ref="AA147:AB147"/>
    <mergeCell ref="C148:D148"/>
    <mergeCell ref="A124:A140"/>
    <mergeCell ref="C124:D124"/>
    <mergeCell ref="AA148:AB148"/>
    <mergeCell ref="C149:D149"/>
    <mergeCell ref="AA149:AB149"/>
    <mergeCell ref="C150:D150"/>
    <mergeCell ref="AA150:AB150"/>
    <mergeCell ref="C151:D151"/>
    <mergeCell ref="AA151:AB151"/>
    <mergeCell ref="AA111:AB111"/>
    <mergeCell ref="C112:D112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R124:R140"/>
    <mergeCell ref="AA124:AB124"/>
    <mergeCell ref="C137:D137"/>
    <mergeCell ref="AA137:AB137"/>
    <mergeCell ref="C138:D138"/>
    <mergeCell ref="AA138:AB138"/>
    <mergeCell ref="C139:D139"/>
    <mergeCell ref="AA139:AB139"/>
    <mergeCell ref="C134:D134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57">
    <cfRule type="cellIs" dxfId="358" priority="3" operator="greaterThan">
      <formula>0</formula>
    </cfRule>
  </conditionalFormatting>
  <conditionalFormatting sqref="P5:P157 AE5:AE157">
    <cfRule type="cellIs" dxfId="357" priority="6" operator="lessThan">
      <formula>0</formula>
    </cfRule>
  </conditionalFormatting>
  <conditionalFormatting sqref="Q5:Q157 AF5:AF157">
    <cfRule type="cellIs" dxfId="356" priority="4" operator="greaterThan">
      <formula>1</formula>
    </cfRule>
    <cfRule type="cellIs" dxfId="355" priority="5" operator="lessThan">
      <formula>0.8</formula>
    </cfRule>
  </conditionalFormatting>
  <conditionalFormatting sqref="AG5 R5:R157 AG107:AG124">
    <cfRule type="cellIs" dxfId="354" priority="7" operator="lessThan">
      <formula>0.8</formula>
    </cfRule>
  </conditionalFormatting>
  <conditionalFormatting sqref="AG22">
    <cfRule type="cellIs" dxfId="353" priority="12" operator="lessThan">
      <formula>0.8</formula>
    </cfRule>
  </conditionalFormatting>
  <conditionalFormatting sqref="AG37">
    <cfRule type="cellIs" dxfId="352" priority="11" operator="lessThan">
      <formula>0.8</formula>
    </cfRule>
  </conditionalFormatting>
  <conditionalFormatting sqref="AG39:AG74">
    <cfRule type="cellIs" dxfId="351" priority="9" operator="lessThan">
      <formula>0.8</formula>
    </cfRule>
  </conditionalFormatting>
  <conditionalFormatting sqref="AG80:AG88">
    <cfRule type="cellIs" dxfId="350" priority="10" operator="lessThan">
      <formula>0.8</formula>
    </cfRule>
  </conditionalFormatting>
  <conditionalFormatting sqref="AG90:AG95">
    <cfRule type="cellIs" dxfId="349" priority="8" operator="lessThan">
      <formula>0.8</formula>
    </cfRule>
  </conditionalFormatting>
  <conditionalFormatting sqref="AG139">
    <cfRule type="cellIs" dxfId="348" priority="2" operator="lessThan">
      <formula>0.8</formula>
    </cfRule>
  </conditionalFormatting>
  <conditionalFormatting sqref="AG141:AG157">
    <cfRule type="cellIs" dxfId="347" priority="1" operator="lessThan">
      <formula>0.8</formula>
    </cfRule>
  </conditionalFormatting>
  <dataValidations count="1">
    <dataValidation type="list" allowBlank="1" showInputMessage="1" showErrorMessage="1" sqref="AA5:AB157" xr:uid="{84E24148-27DF-4016-92B0-C03170C061CF}">
      <formula1>$AA$159:$AA$171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2E80-CA43-4C55-9519-DB06936F5ACF}">
  <sheetPr>
    <tabColor theme="9" tint="0.59999389629810485"/>
  </sheetPr>
  <dimension ref="B1:AR42"/>
  <sheetViews>
    <sheetView zoomScale="70" zoomScaleNormal="70" workbookViewId="0">
      <selection activeCell="P38" sqref="P3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251</v>
      </c>
      <c r="D3" s="209"/>
      <c r="E3" s="3" t="s">
        <v>3</v>
      </c>
      <c r="F3" s="210">
        <f>'0615(18度C)'!D1+'0615(4度C)'!D1</f>
        <v>228547</v>
      </c>
      <c r="G3" s="211"/>
      <c r="H3" s="3" t="s">
        <v>4</v>
      </c>
      <c r="I3" s="212">
        <f>'0615(18度C)'!F1+'0615(4度C)'!F1</f>
        <v>7174753.0099999998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471.40153979716899</v>
      </c>
      <c r="F6" s="246" t="e">
        <f>AVERAGE(#REF!,D14:K14)</f>
        <v>#REF!</v>
      </c>
      <c r="G6" s="247">
        <f>AVERAGE(D14:K14)</f>
        <v>259.54906134112946</v>
      </c>
      <c r="H6" s="248"/>
      <c r="I6" s="247">
        <f>AVERAGE(L14:O14)</f>
        <v>98.79090586533475</v>
      </c>
      <c r="J6" s="248"/>
      <c r="K6" s="247">
        <f>AVERAGE(D32:O32)</f>
        <v>820.88068181818176</v>
      </c>
      <c r="L6" s="248"/>
      <c r="M6" s="247">
        <f>AVERAGE(P32:X32)</f>
        <v>719.15909090909088</v>
      </c>
      <c r="N6" s="248"/>
      <c r="O6" s="236">
        <f>'0615(4度C)'!Y2</f>
        <v>0</v>
      </c>
      <c r="P6" s="236">
        <f>'0615(4度C)'!Z2</f>
        <v>0</v>
      </c>
      <c r="Q6" s="236">
        <f>'0615(4度C)'!AC2</f>
        <v>59</v>
      </c>
      <c r="R6" s="236">
        <f>'0615(4度C)'!AD2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421.94924340758979</v>
      </c>
      <c r="F7" s="242" t="e">
        <f>AVERAGE(#REF!,D15:K15)</f>
        <v>#REF!</v>
      </c>
      <c r="G7" s="243">
        <f>AVERAGE(D15:K15)</f>
        <v>234.25666453196536</v>
      </c>
      <c r="H7" s="244"/>
      <c r="I7" s="243">
        <f>AVERAGE(L15:O15)</f>
        <v>86.625408006148788</v>
      </c>
      <c r="J7" s="244"/>
      <c r="K7" s="243">
        <f>AVERAGE(D33:O33)</f>
        <v>734.01281299539096</v>
      </c>
      <c r="L7" s="244"/>
      <c r="M7" s="243">
        <f>AVERAGE(P33:X33)</f>
        <v>642.91741868430631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0.89301638558262986</v>
      </c>
      <c r="F8" s="261" t="e">
        <f>AVERAGE(D16:K16,#REF!)</f>
        <v>#REF!</v>
      </c>
      <c r="G8" s="249">
        <f>AVERAGE(D16:K16)</f>
        <v>0.90116140624214169</v>
      </c>
      <c r="H8" s="250"/>
      <c r="I8" s="249">
        <f>AVERAGE(L16:O16)</f>
        <v>0.88009381889711946</v>
      </c>
      <c r="J8" s="250"/>
      <c r="K8" s="249">
        <f>AVERAGE(D34:O34)</f>
        <v>0.89080755613384055</v>
      </c>
      <c r="L8" s="250"/>
      <c r="M8" s="249">
        <f>AVERAGE(P34:X34)</f>
        <v>0.89269960905628454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91.357142857142861</v>
      </c>
      <c r="F14" s="28">
        <v>118.44660194174756</v>
      </c>
      <c r="G14" s="28">
        <v>91.017964071856284</v>
      </c>
      <c r="H14" s="28">
        <v>168.53932584269663</v>
      </c>
      <c r="I14" s="28">
        <v>654.6</v>
      </c>
      <c r="J14" s="28">
        <v>433.33333333333331</v>
      </c>
      <c r="K14" s="29" t="s">
        <v>43</v>
      </c>
      <c r="L14" s="27" t="s">
        <v>43</v>
      </c>
      <c r="M14" s="30">
        <v>98.305084745762699</v>
      </c>
      <c r="N14" s="28">
        <v>86.956521739130437</v>
      </c>
      <c r="O14" s="31">
        <v>111.11111111111111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82.811529024654916</v>
      </c>
      <c r="F15" s="35">
        <v>106.73207442356698</v>
      </c>
      <c r="G15" s="35">
        <v>81.569837901611251</v>
      </c>
      <c r="H15" s="35">
        <v>150.92024671697536</v>
      </c>
      <c r="I15" s="35">
        <v>592.11500541117425</v>
      </c>
      <c r="J15" s="35">
        <v>391.39129371380938</v>
      </c>
      <c r="K15" s="36" t="s">
        <v>43</v>
      </c>
      <c r="L15" s="34" t="s">
        <v>43</v>
      </c>
      <c r="M15" s="37">
        <v>90.988531587076565</v>
      </c>
      <c r="N15" s="35">
        <v>77.887692431369757</v>
      </c>
      <c r="O15" s="38">
        <v>91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0.90645927001185989</v>
      </c>
      <c r="F16" s="43">
        <f t="shared" si="0"/>
        <v>0.9010986611170001</v>
      </c>
      <c r="G16" s="43">
        <f t="shared" si="0"/>
        <v>0.89619492957691316</v>
      </c>
      <c r="H16" s="43">
        <f t="shared" si="0"/>
        <v>0.89546013052072049</v>
      </c>
      <c r="I16" s="43">
        <f t="shared" si="0"/>
        <v>0.90454476842525855</v>
      </c>
      <c r="J16" s="43">
        <f t="shared" si="0"/>
        <v>0.90321067780109865</v>
      </c>
      <c r="K16" s="44" t="s">
        <v>43</v>
      </c>
      <c r="L16" s="42" t="s">
        <v>43</v>
      </c>
      <c r="M16" s="45">
        <f t="shared" ref="M16:O16" si="1">M15/M14</f>
        <v>0.92557299373060653</v>
      </c>
      <c r="N16" s="43">
        <f t="shared" si="1"/>
        <v>0.89570846296075213</v>
      </c>
      <c r="O16" s="46">
        <f t="shared" si="1"/>
        <v>0.81899999999999995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0.6139930555555555</v>
      </c>
      <c r="F18" s="48">
        <v>0.57303240740740735</v>
      </c>
      <c r="G18" s="48">
        <v>0.68096064814814805</v>
      </c>
      <c r="H18" s="48">
        <v>0.66119212962962948</v>
      </c>
      <c r="I18" s="48">
        <v>0.47019675925925919</v>
      </c>
      <c r="J18" s="48">
        <v>0.35903935185185182</v>
      </c>
      <c r="K18" s="48" t="s">
        <v>43</v>
      </c>
      <c r="L18" s="47" t="s">
        <v>43</v>
      </c>
      <c r="M18" s="49">
        <v>0.83263888888888893</v>
      </c>
      <c r="N18" s="48">
        <v>0.84387731481481487</v>
      </c>
      <c r="O18" s="50">
        <v>0.84833333333333338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>
        <v>10</v>
      </c>
      <c r="F21" s="52">
        <v>8</v>
      </c>
      <c r="G21" s="52">
        <v>14</v>
      </c>
      <c r="H21" s="52">
        <v>14</v>
      </c>
      <c r="I21" s="52">
        <v>0</v>
      </c>
      <c r="J21" s="52">
        <v>2</v>
      </c>
      <c r="K21" s="53"/>
      <c r="L21" s="54"/>
      <c r="M21" s="55">
        <v>4</v>
      </c>
      <c r="N21" s="52">
        <v>3</v>
      </c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</v>
      </c>
      <c r="F23" s="58">
        <v>17.166666666666668</v>
      </c>
      <c r="G23" s="58">
        <v>20.875</v>
      </c>
      <c r="H23" s="58">
        <v>19.777777777777779</v>
      </c>
      <c r="I23" s="58">
        <v>5</v>
      </c>
      <c r="J23" s="58">
        <v>6</v>
      </c>
      <c r="K23" s="59" t="s">
        <v>43</v>
      </c>
      <c r="L23" s="57" t="s">
        <v>43</v>
      </c>
      <c r="M23" s="60">
        <v>19</v>
      </c>
      <c r="N23" s="58">
        <v>23</v>
      </c>
      <c r="O23" s="61">
        <v>18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1100</v>
      </c>
      <c r="N32" s="28">
        <v>956.25</v>
      </c>
      <c r="O32" s="28">
        <v>900</v>
      </c>
      <c r="P32" s="27">
        <v>288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775</v>
      </c>
      <c r="W32" s="28">
        <v>913.63636363636363</v>
      </c>
      <c r="X32" s="31">
        <v>900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287.01658093206242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996.41476039923782</v>
      </c>
      <c r="N33" s="35">
        <v>854.36468979039637</v>
      </c>
      <c r="O33" s="35">
        <v>798.25522085986722</v>
      </c>
      <c r="P33" s="34">
        <v>254.69857297427478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700.76667940307664</v>
      </c>
      <c r="W33" s="35">
        <v>818.23304313484675</v>
      </c>
      <c r="X33" s="38">
        <v>797.97137922502714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0.87699510840352413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0.90583160036294352</v>
      </c>
      <c r="N34" s="43">
        <f>N33/N32</f>
        <v>0.89345327036904199</v>
      </c>
      <c r="O34" s="43">
        <f>O33/O32</f>
        <v>0.88695024539985245</v>
      </c>
      <c r="P34" s="42">
        <f>P33/P32</f>
        <v>0.88437004504956518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0.90421507019751823</v>
      </c>
      <c r="W34" s="43">
        <f>W33/W32</f>
        <v>0.89557845517246915</v>
      </c>
      <c r="X34" s="46">
        <f>X33/X32</f>
        <v>0.8866348658055857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0.25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0.38402777777777775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0.47019675925925919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0.42724537037037036</v>
      </c>
      <c r="N36" s="48">
        <v>0.6457870370370371</v>
      </c>
      <c r="O36" s="48">
        <v>0.61135416666666675</v>
      </c>
      <c r="P36" s="47">
        <v>0.74688657407407411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0.78585648148148157</v>
      </c>
      <c r="W36" s="48">
        <v>1.206747685185185</v>
      </c>
      <c r="X36" s="50">
        <v>1.1781134259259256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3</v>
      </c>
      <c r="N37" s="58">
        <v>3.5555555555555554</v>
      </c>
      <c r="O37" s="58">
        <v>4</v>
      </c>
      <c r="P37" s="57">
        <v>12.5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</v>
      </c>
      <c r="W37" s="58">
        <v>3.6666666666666665</v>
      </c>
      <c r="X37" s="61">
        <v>4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9E10-4F61-4DB5-B444-5240A806840F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Q43" sqref="Q43"/>
      <selection activeCell="Q43" sqref="Q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121003</v>
      </c>
      <c r="E1" s="88" t="s">
        <v>4</v>
      </c>
      <c r="F1" s="89">
        <f>SUM(G5:G140)</f>
        <v>2363766.1700000004</v>
      </c>
      <c r="G1" s="90" t="s">
        <v>85</v>
      </c>
      <c r="H1" s="91">
        <f>L21+L38+L55+L72+L89+L106+L123+L140</f>
        <v>45.722222222222221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46188</v>
      </c>
      <c r="B2" s="295"/>
      <c r="C2" s="92" t="s">
        <v>41</v>
      </c>
      <c r="D2" s="93">
        <f>AVERAGE(N21,N38,N55,N72,N89,N106,N123,N140)</f>
        <v>688.46511583984852</v>
      </c>
      <c r="E2" s="93" t="s">
        <v>92</v>
      </c>
      <c r="F2" s="94">
        <f>F1/D1</f>
        <v>19.534773270084216</v>
      </c>
      <c r="G2" s="95" t="s">
        <v>93</v>
      </c>
      <c r="H2" s="96">
        <f>COUNT(H5:H140)</f>
        <v>16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1834</v>
      </c>
      <c r="G5" s="148">
        <f t="shared" ref="G5:G8" si="0">E5*F5</f>
        <v>47023.76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 t="shared" ref="M5:M8" si="1">F5/V5*60</f>
        <v>3210.5755911828892</v>
      </c>
      <c r="N5" s="152">
        <f t="shared" ref="N5:N8" si="2">M5/L5</f>
        <v>321.05755911828891</v>
      </c>
      <c r="O5" s="154">
        <f t="shared" ref="O5:O8" si="3">L5-I5</f>
        <v>0</v>
      </c>
      <c r="P5" s="155">
        <f t="shared" ref="P5:P8" si="4">N5-K5</f>
        <v>-38.942440881711093</v>
      </c>
      <c r="Q5" s="156">
        <f t="shared" ref="Q5:Q8" si="5">N5/K5</f>
        <v>0.89182655310635806</v>
      </c>
      <c r="R5" s="322">
        <f>Q21</f>
        <v>0.87699510840352413</v>
      </c>
      <c r="S5" s="157">
        <v>0.25</v>
      </c>
      <c r="T5" s="158">
        <v>0.27379629629629632</v>
      </c>
      <c r="U5" s="159"/>
      <c r="V5" s="160">
        <v>34.274228054994147</v>
      </c>
      <c r="W5" s="161"/>
      <c r="X5" s="162"/>
      <c r="Y5" s="325"/>
      <c r="Z5" s="326"/>
      <c r="AA5" s="115">
        <f>M5-J5</f>
        <v>-389.42440881711082</v>
      </c>
      <c r="AB5" s="156">
        <f>M5/J5</f>
        <v>0.89182655310635806</v>
      </c>
      <c r="AC5" s="327">
        <f>AB21</f>
        <v>0.87699510840352413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3243</v>
      </c>
      <c r="G6" s="103">
        <f t="shared" si="0"/>
        <v>95733.36</v>
      </c>
      <c r="H6" s="26"/>
      <c r="I6" s="104">
        <v>11</v>
      </c>
      <c r="J6" s="105">
        <v>3600</v>
      </c>
      <c r="K6" s="106">
        <f t="shared" ref="K6:K8" si="6">J6/I6</f>
        <v>327.27272727272725</v>
      </c>
      <c r="L6" s="107">
        <v>11</v>
      </c>
      <c r="M6" s="105">
        <f t="shared" si="1"/>
        <v>3154.3274463273524</v>
      </c>
      <c r="N6" s="106">
        <f t="shared" si="2"/>
        <v>286.75704057521386</v>
      </c>
      <c r="O6" s="108">
        <f t="shared" si="3"/>
        <v>0</v>
      </c>
      <c r="P6" s="109">
        <f t="shared" si="4"/>
        <v>-40.515686697513388</v>
      </c>
      <c r="Q6" s="110">
        <f t="shared" si="5"/>
        <v>0.87620206842426462</v>
      </c>
      <c r="R6" s="323"/>
      <c r="S6" s="47">
        <v>0.27777777777777779</v>
      </c>
      <c r="T6" s="48">
        <v>0.32061342592592595</v>
      </c>
      <c r="U6" s="111">
        <v>5.7333333333333236</v>
      </c>
      <c r="V6" s="112">
        <v>61.686683868712954</v>
      </c>
      <c r="W6" s="113"/>
      <c r="X6" s="116"/>
      <c r="Y6" s="332"/>
      <c r="Z6" s="333"/>
      <c r="AA6" s="117">
        <f>M6-J6</f>
        <v>-445.67255367264761</v>
      </c>
      <c r="AB6" s="110">
        <f>M6/J6</f>
        <v>0.87620206842426451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3662</v>
      </c>
      <c r="G7" s="103">
        <f t="shared" si="0"/>
        <v>109310.70000000001</v>
      </c>
      <c r="H7" s="26"/>
      <c r="I7" s="104">
        <v>11</v>
      </c>
      <c r="J7" s="105">
        <v>3600</v>
      </c>
      <c r="K7" s="106">
        <f t="shared" si="6"/>
        <v>327.27272727272725</v>
      </c>
      <c r="L7" s="107">
        <v>11</v>
      </c>
      <c r="M7" s="105">
        <f t="shared" si="1"/>
        <v>3154.2902009181043</v>
      </c>
      <c r="N7" s="106">
        <f t="shared" si="2"/>
        <v>286.75365462891858</v>
      </c>
      <c r="O7" s="108">
        <f t="shared" si="3"/>
        <v>0</v>
      </c>
      <c r="P7" s="109">
        <f t="shared" si="4"/>
        <v>-40.51907264380867</v>
      </c>
      <c r="Q7" s="110">
        <f t="shared" si="5"/>
        <v>0.8761917224772513</v>
      </c>
      <c r="R7" s="323"/>
      <c r="S7" s="47">
        <v>0.32361111111111113</v>
      </c>
      <c r="T7" s="48">
        <v>0.37197916666666669</v>
      </c>
      <c r="U7" s="111">
        <v>5</v>
      </c>
      <c r="V7" s="112">
        <v>69.65750961533189</v>
      </c>
      <c r="W7" s="113"/>
      <c r="X7" s="116"/>
      <c r="Y7" s="332"/>
      <c r="Z7" s="333"/>
      <c r="AA7" s="117">
        <f>M7-J7</f>
        <v>-445.70979908189565</v>
      </c>
      <c r="AB7" s="110">
        <f>M7/J7</f>
        <v>0.87619172247725119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2086</v>
      </c>
      <c r="G8" s="103">
        <f t="shared" si="0"/>
        <v>59597.020000000004</v>
      </c>
      <c r="H8" s="26"/>
      <c r="I8" s="104">
        <v>12</v>
      </c>
      <c r="J8" s="105">
        <v>3600</v>
      </c>
      <c r="K8" s="106">
        <f t="shared" si="6"/>
        <v>300</v>
      </c>
      <c r="L8" s="107">
        <v>12</v>
      </c>
      <c r="M8" s="105">
        <f t="shared" si="1"/>
        <v>3109.5363225824003</v>
      </c>
      <c r="N8" s="106">
        <f t="shared" si="2"/>
        <v>259.12802688186667</v>
      </c>
      <c r="O8" s="108">
        <f t="shared" si="3"/>
        <v>0</v>
      </c>
      <c r="P8" s="109">
        <f t="shared" si="4"/>
        <v>-40.871973118133326</v>
      </c>
      <c r="Q8" s="110">
        <f t="shared" si="5"/>
        <v>0.86376008960622219</v>
      </c>
      <c r="R8" s="323"/>
      <c r="S8" s="47">
        <v>0.37569444444444444</v>
      </c>
      <c r="T8" s="48">
        <v>0.40364583333333331</v>
      </c>
      <c r="U8" s="111">
        <v>5.349999999999957</v>
      </c>
      <c r="V8" s="112">
        <v>40.250374015910324</v>
      </c>
      <c r="W8" s="113"/>
      <c r="X8" s="116"/>
      <c r="Y8" s="332"/>
      <c r="Z8" s="333"/>
      <c r="AA8" s="117">
        <f>M8-J8</f>
        <v>-490.46367741759968</v>
      </c>
      <c r="AB8" s="110">
        <f>M8/J8</f>
        <v>0.8637600896062223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7">AVERAGE(I5:I20)</f>
        <v>11</v>
      </c>
      <c r="J21" s="137">
        <f t="shared" si="7"/>
        <v>3600</v>
      </c>
      <c r="K21" s="138">
        <f t="shared" ref="K21" si="8">J21/I21</f>
        <v>327.27272727272725</v>
      </c>
      <c r="L21" s="136">
        <f t="shared" ref="L21:M21" si="9">AVERAGE(L5:L20)</f>
        <v>11</v>
      </c>
      <c r="M21" s="137">
        <f t="shared" si="9"/>
        <v>3157.1823902526867</v>
      </c>
      <c r="N21" s="138">
        <f>M21/L21</f>
        <v>287.01658093206242</v>
      </c>
      <c r="O21" s="139">
        <f>L21-I21</f>
        <v>0</v>
      </c>
      <c r="P21" s="140">
        <f>N21-K21</f>
        <v>-40.256146340664827</v>
      </c>
      <c r="Q21" s="141">
        <f>N21/K21</f>
        <v>0.87699510840352413</v>
      </c>
      <c r="R21" s="324"/>
      <c r="S21" s="142">
        <v>0.25</v>
      </c>
      <c r="T21" s="143">
        <v>0.47019675925925919</v>
      </c>
      <c r="U21" s="144"/>
      <c r="V21" s="166"/>
      <c r="W21" s="167"/>
      <c r="X21" s="138"/>
      <c r="Y21" s="354"/>
      <c r="Z21" s="355"/>
      <c r="AA21" s="168">
        <f>M21-J21</f>
        <v>-442.81760974731333</v>
      </c>
      <c r="AB21" s="141">
        <f>M21/J21</f>
        <v>0.87699510840352413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3101</v>
      </c>
      <c r="G22" s="148">
        <f t="shared" ref="G22" si="10">E22*F22</f>
        <v>57461.530000000006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2989.2442811977135</v>
      </c>
      <c r="N22" s="152">
        <f>M22/L22</f>
        <v>996.41476039923782</v>
      </c>
      <c r="O22" s="154">
        <f>L22-I22</f>
        <v>0</v>
      </c>
      <c r="P22" s="155">
        <f>N22-K22</f>
        <v>-103.58523960076218</v>
      </c>
      <c r="Q22" s="156">
        <f>N22/K22</f>
        <v>0.90583160036294352</v>
      </c>
      <c r="R22" s="322">
        <f>Q38</f>
        <v>0.90583160036294352</v>
      </c>
      <c r="S22" s="157">
        <v>0.38402777777777775</v>
      </c>
      <c r="T22" s="158">
        <v>0.42724537037037036</v>
      </c>
      <c r="U22" s="159"/>
      <c r="V22" s="112">
        <v>62.243156630026412</v>
      </c>
      <c r="W22" s="161"/>
      <c r="X22" s="162"/>
      <c r="Y22" s="325"/>
      <c r="Z22" s="326"/>
      <c r="AA22" s="115">
        <f>M22-J22</f>
        <v>-310.75571880228654</v>
      </c>
      <c r="AB22" s="156">
        <f>M22/J22</f>
        <v>0.90583160036294352</v>
      </c>
      <c r="AC22" s="327">
        <f>AB38</f>
        <v>0.90583160036294352</v>
      </c>
    </row>
    <row r="23" spans="1:29" ht="15.75" customHeight="1">
      <c r="A23" s="357"/>
      <c r="B23" s="100"/>
      <c r="C23" s="330"/>
      <c r="D23" s="331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323"/>
      <c r="S23" s="47"/>
      <c r="T23" s="48"/>
      <c r="U23" s="111"/>
      <c r="V23" s="112"/>
      <c r="W23" s="113"/>
      <c r="X23" s="116"/>
      <c r="Y23" s="332"/>
      <c r="Z23" s="333"/>
      <c r="AA23" s="117"/>
      <c r="AB23" s="110"/>
      <c r="AC23" s="328"/>
    </row>
    <row r="24" spans="1:29" ht="15.75" customHeight="1">
      <c r="A24" s="357"/>
      <c r="B24" s="100"/>
      <c r="C24" s="330"/>
      <c r="D24" s="33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23"/>
      <c r="S24" s="47"/>
      <c r="T24" s="48"/>
      <c r="U24" s="111"/>
      <c r="V24" s="112"/>
      <c r="W24" s="113"/>
      <c r="X24" s="116"/>
      <c r="Y24" s="332"/>
      <c r="Z24" s="333"/>
      <c r="AA24" s="117"/>
      <c r="AB24" s="110"/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11">AVERAGE(I22:I37)</f>
        <v>3</v>
      </c>
      <c r="J38" s="137">
        <f t="shared" si="11"/>
        <v>3300</v>
      </c>
      <c r="K38" s="138">
        <f t="shared" ref="K38" si="12">J38/I38</f>
        <v>1100</v>
      </c>
      <c r="L38" s="136">
        <f t="shared" ref="L38:M38" si="13">AVERAGE(L22:L37)</f>
        <v>3</v>
      </c>
      <c r="M38" s="137">
        <f t="shared" si="13"/>
        <v>2989.2442811977135</v>
      </c>
      <c r="N38" s="138">
        <f t="shared" ref="N38:N47" si="14">M38/L38</f>
        <v>996.41476039923782</v>
      </c>
      <c r="O38" s="139">
        <f t="shared" ref="O38:O47" si="15">L38-I38</f>
        <v>0</v>
      </c>
      <c r="P38" s="140">
        <f t="shared" ref="P38:P47" si="16">N38-K38</f>
        <v>-103.58523960076218</v>
      </c>
      <c r="Q38" s="141">
        <f t="shared" ref="Q38:Q47" si="17">N38/K38</f>
        <v>0.90583160036294352</v>
      </c>
      <c r="R38" s="324"/>
      <c r="S38" s="142">
        <v>0.38402777777777775</v>
      </c>
      <c r="T38" s="143">
        <v>0.42724537037037036</v>
      </c>
      <c r="U38" s="144"/>
      <c r="V38" s="166"/>
      <c r="W38" s="99"/>
      <c r="X38" s="69"/>
      <c r="Y38" s="354"/>
      <c r="Z38" s="355"/>
      <c r="AA38" s="168">
        <f t="shared" ref="AA38:AA47" si="18">M38-J38</f>
        <v>-310.75571880228654</v>
      </c>
      <c r="AB38" s="141">
        <f t="shared" ref="AB38:AB47" si="19">M38/J38</f>
        <v>0.90583160036294352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132</v>
      </c>
      <c r="D39" s="321"/>
      <c r="E39" s="147">
        <v>14.03</v>
      </c>
      <c r="F39" s="97">
        <v>1573</v>
      </c>
      <c r="G39" s="148">
        <f t="shared" ref="G39:G47" si="20">E39*F39</f>
        <v>22069.19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21">F39/V39*60</f>
        <v>2716.6100337544767</v>
      </c>
      <c r="N39" s="152">
        <f t="shared" si="14"/>
        <v>905.53667791815894</v>
      </c>
      <c r="O39" s="154">
        <f t="shared" si="15"/>
        <v>0</v>
      </c>
      <c r="P39" s="155">
        <f t="shared" si="16"/>
        <v>-94.463322081841056</v>
      </c>
      <c r="Q39" s="156">
        <f t="shared" si="17"/>
        <v>0.90553667791815895</v>
      </c>
      <c r="R39" s="322">
        <f>Q55</f>
        <v>0.89345327036904199</v>
      </c>
      <c r="S39" s="157">
        <v>0.25</v>
      </c>
      <c r="T39" s="158">
        <v>0.27412037037037035</v>
      </c>
      <c r="U39" s="159"/>
      <c r="V39" s="160">
        <v>34.741828538990781</v>
      </c>
      <c r="W39" s="161"/>
      <c r="X39" s="162"/>
      <c r="Y39" s="325"/>
      <c r="Z39" s="326"/>
      <c r="AA39" s="115">
        <f t="shared" si="18"/>
        <v>-283.38996624552328</v>
      </c>
      <c r="AB39" s="156">
        <f t="shared" si="19"/>
        <v>0.90553667791815895</v>
      </c>
      <c r="AC39" s="327">
        <f>AB55</f>
        <v>0.89345327036904187</v>
      </c>
    </row>
    <row r="40" spans="1:29" ht="15.75" customHeight="1">
      <c r="A40" s="318"/>
      <c r="B40" s="100" t="s">
        <v>120</v>
      </c>
      <c r="C40" s="330" t="s">
        <v>131</v>
      </c>
      <c r="D40" s="331"/>
      <c r="E40" s="101">
        <v>14.28</v>
      </c>
      <c r="F40" s="102">
        <v>2229</v>
      </c>
      <c r="G40" s="103">
        <f t="shared" si="20"/>
        <v>31830.12</v>
      </c>
      <c r="H40" s="26">
        <v>2</v>
      </c>
      <c r="I40" s="104">
        <v>3</v>
      </c>
      <c r="J40" s="105">
        <v>3600</v>
      </c>
      <c r="K40" s="106">
        <f t="shared" ref="K40:K74" si="22">J40/I40</f>
        <v>1200</v>
      </c>
      <c r="L40" s="107">
        <v>3</v>
      </c>
      <c r="M40" s="105">
        <f t="shared" si="21"/>
        <v>3185.7640921512034</v>
      </c>
      <c r="N40" s="106">
        <f t="shared" si="14"/>
        <v>1061.9213640504011</v>
      </c>
      <c r="O40" s="108">
        <f t="shared" si="15"/>
        <v>0</v>
      </c>
      <c r="P40" s="109">
        <f t="shared" si="16"/>
        <v>-138.07863594959895</v>
      </c>
      <c r="Q40" s="110">
        <f t="shared" si="17"/>
        <v>0.88493447004200088</v>
      </c>
      <c r="R40" s="323"/>
      <c r="S40" s="47">
        <v>0.28402777777777782</v>
      </c>
      <c r="T40" s="48">
        <v>0.31317129629629636</v>
      </c>
      <c r="U40" s="111">
        <v>15</v>
      </c>
      <c r="V40" s="112">
        <v>41.980509583084469</v>
      </c>
      <c r="W40" s="113"/>
      <c r="X40" s="116"/>
      <c r="Y40" s="332"/>
      <c r="Z40" s="333"/>
      <c r="AA40" s="117">
        <f t="shared" si="18"/>
        <v>-414.23590784879661</v>
      </c>
      <c r="AB40" s="110">
        <f t="shared" si="19"/>
        <v>0.88493447004200099</v>
      </c>
      <c r="AC40" s="328"/>
    </row>
    <row r="41" spans="1:29" ht="15.75" customHeight="1">
      <c r="A41" s="318"/>
      <c r="B41" s="100" t="s">
        <v>120</v>
      </c>
      <c r="C41" s="330" t="s">
        <v>137</v>
      </c>
      <c r="D41" s="331"/>
      <c r="E41" s="101">
        <v>30</v>
      </c>
      <c r="F41" s="102">
        <v>2688</v>
      </c>
      <c r="G41" s="103">
        <f t="shared" si="20"/>
        <v>80640</v>
      </c>
      <c r="H41" s="26"/>
      <c r="I41" s="104">
        <v>4</v>
      </c>
      <c r="J41" s="105">
        <v>3600</v>
      </c>
      <c r="K41" s="106">
        <f t="shared" si="22"/>
        <v>900</v>
      </c>
      <c r="L41" s="107">
        <v>4</v>
      </c>
      <c r="M41" s="105">
        <f t="shared" si="21"/>
        <v>3192.4800000000009</v>
      </c>
      <c r="N41" s="106">
        <f t="shared" si="14"/>
        <v>798.12000000000023</v>
      </c>
      <c r="O41" s="108">
        <f t="shared" si="15"/>
        <v>0</v>
      </c>
      <c r="P41" s="109">
        <f t="shared" si="16"/>
        <v>-101.87999999999977</v>
      </c>
      <c r="Q41" s="110">
        <f t="shared" si="17"/>
        <v>0.88680000000000025</v>
      </c>
      <c r="R41" s="323"/>
      <c r="S41" s="47">
        <v>0.32291666666666674</v>
      </c>
      <c r="T41" s="48">
        <v>0.35799768518518527</v>
      </c>
      <c r="U41" s="111">
        <v>15</v>
      </c>
      <c r="V41" s="112">
        <v>50.518718989625611</v>
      </c>
      <c r="W41" s="113"/>
      <c r="X41" s="116"/>
      <c r="Y41" s="332"/>
      <c r="Z41" s="333"/>
      <c r="AA41" s="117">
        <f t="shared" si="18"/>
        <v>-407.51999999999907</v>
      </c>
      <c r="AB41" s="110">
        <f t="shared" si="19"/>
        <v>0.88680000000000025</v>
      </c>
      <c r="AC41" s="328"/>
    </row>
    <row r="42" spans="1:29" ht="15.75" customHeight="1">
      <c r="A42" s="318"/>
      <c r="B42" s="100" t="s">
        <v>120</v>
      </c>
      <c r="C42" s="330" t="s">
        <v>128</v>
      </c>
      <c r="D42" s="331"/>
      <c r="E42" s="101">
        <v>25.03</v>
      </c>
      <c r="F42" s="102">
        <v>1642</v>
      </c>
      <c r="G42" s="103">
        <f t="shared" si="20"/>
        <v>41099.26</v>
      </c>
      <c r="H42" s="26"/>
      <c r="I42" s="104">
        <v>5</v>
      </c>
      <c r="J42" s="105">
        <v>3600</v>
      </c>
      <c r="K42" s="106">
        <f t="shared" si="22"/>
        <v>720</v>
      </c>
      <c r="L42" s="107">
        <v>5</v>
      </c>
      <c r="M42" s="105">
        <f t="shared" si="21"/>
        <v>3184.9020141427177</v>
      </c>
      <c r="N42" s="106">
        <f t="shared" si="14"/>
        <v>636.98040282854356</v>
      </c>
      <c r="O42" s="108">
        <f t="shared" si="15"/>
        <v>0</v>
      </c>
      <c r="P42" s="109">
        <f t="shared" si="16"/>
        <v>-83.019597171456439</v>
      </c>
      <c r="Q42" s="110">
        <f t="shared" si="17"/>
        <v>0.88469500392853273</v>
      </c>
      <c r="R42" s="323"/>
      <c r="S42" s="47">
        <v>0.36805555555555564</v>
      </c>
      <c r="T42" s="48">
        <v>0.38953703703703713</v>
      </c>
      <c r="U42" s="111">
        <v>15</v>
      </c>
      <c r="V42" s="112">
        <v>30.933447736387802</v>
      </c>
      <c r="W42" s="113"/>
      <c r="X42" s="116"/>
      <c r="Y42" s="332"/>
      <c r="Z42" s="333"/>
      <c r="AA42" s="117">
        <f t="shared" si="18"/>
        <v>-415.09798585728231</v>
      </c>
      <c r="AB42" s="110">
        <f t="shared" si="19"/>
        <v>0.88469500392853273</v>
      </c>
      <c r="AC42" s="328"/>
    </row>
    <row r="43" spans="1:29" ht="15.75" customHeight="1">
      <c r="A43" s="318"/>
      <c r="B43" s="100" t="s">
        <v>120</v>
      </c>
      <c r="C43" s="330" t="s">
        <v>125</v>
      </c>
      <c r="D43" s="331"/>
      <c r="E43" s="101">
        <v>22.28</v>
      </c>
      <c r="F43" s="102">
        <v>1244</v>
      </c>
      <c r="G43" s="103">
        <f t="shared" si="20"/>
        <v>27716.32</v>
      </c>
      <c r="H43" s="13"/>
      <c r="I43" s="104">
        <v>5</v>
      </c>
      <c r="J43" s="105">
        <v>3300</v>
      </c>
      <c r="K43" s="106">
        <f t="shared" si="22"/>
        <v>660</v>
      </c>
      <c r="L43" s="107">
        <v>5</v>
      </c>
      <c r="M43" s="105">
        <f t="shared" si="21"/>
        <v>2980.0850897444579</v>
      </c>
      <c r="N43" s="106">
        <f t="shared" si="14"/>
        <v>596.01701794889163</v>
      </c>
      <c r="O43" s="108">
        <f t="shared" si="15"/>
        <v>0</v>
      </c>
      <c r="P43" s="109">
        <f t="shared" si="16"/>
        <v>-63.982982051108365</v>
      </c>
      <c r="Q43" s="110">
        <f t="shared" si="17"/>
        <v>0.90305608780135094</v>
      </c>
      <c r="R43" s="323"/>
      <c r="S43" s="47">
        <v>0.39930555555555564</v>
      </c>
      <c r="T43" s="48">
        <v>0.41668981481481487</v>
      </c>
      <c r="U43" s="111">
        <v>15</v>
      </c>
      <c r="V43" s="112">
        <v>25.046264704609619</v>
      </c>
      <c r="W43" s="113"/>
      <c r="X43" s="116"/>
      <c r="Y43" s="332"/>
      <c r="Z43" s="333"/>
      <c r="AA43" s="117">
        <f t="shared" si="18"/>
        <v>-319.91491025554205</v>
      </c>
      <c r="AB43" s="110">
        <f t="shared" si="19"/>
        <v>0.90305608780135094</v>
      </c>
      <c r="AC43" s="328"/>
    </row>
    <row r="44" spans="1:29" ht="15.75" customHeight="1">
      <c r="A44" s="318"/>
      <c r="B44" s="100" t="s">
        <v>120</v>
      </c>
      <c r="C44" s="330" t="s">
        <v>129</v>
      </c>
      <c r="D44" s="331"/>
      <c r="E44" s="101">
        <v>18.18</v>
      </c>
      <c r="F44" s="102">
        <v>1338</v>
      </c>
      <c r="G44" s="121">
        <f t="shared" si="20"/>
        <v>24324.84</v>
      </c>
      <c r="H44" s="122"/>
      <c r="I44" s="104">
        <v>3</v>
      </c>
      <c r="J44" s="105">
        <v>3600</v>
      </c>
      <c r="K44" s="106">
        <f t="shared" si="22"/>
        <v>1200</v>
      </c>
      <c r="L44" s="107">
        <v>3</v>
      </c>
      <c r="M44" s="105">
        <f t="shared" si="21"/>
        <v>3196.7059073571731</v>
      </c>
      <c r="N44" s="106">
        <f t="shared" si="14"/>
        <v>1065.5686357857244</v>
      </c>
      <c r="O44" s="108">
        <f t="shared" si="15"/>
        <v>0</v>
      </c>
      <c r="P44" s="109">
        <f t="shared" si="16"/>
        <v>-134.43136421427562</v>
      </c>
      <c r="Q44" s="110">
        <f t="shared" si="17"/>
        <v>0.88797386315477034</v>
      </c>
      <c r="R44" s="323"/>
      <c r="S44" s="47">
        <v>0.42708333333333343</v>
      </c>
      <c r="T44" s="120">
        <v>0.44451388888888899</v>
      </c>
      <c r="U44" s="111">
        <v>14.966666666666715</v>
      </c>
      <c r="V44" s="112">
        <v>25.113351783545909</v>
      </c>
      <c r="W44" s="113"/>
      <c r="X44" s="116"/>
      <c r="Y44" s="332"/>
      <c r="Z44" s="333"/>
      <c r="AA44" s="117">
        <f t="shared" si="18"/>
        <v>-403.29409264282685</v>
      </c>
      <c r="AB44" s="110">
        <f t="shared" si="19"/>
        <v>0.88797386315477034</v>
      </c>
      <c r="AC44" s="328"/>
    </row>
    <row r="45" spans="1:29" ht="15.75" customHeight="1">
      <c r="A45" s="318"/>
      <c r="B45" s="100" t="s">
        <v>120</v>
      </c>
      <c r="C45" s="330" t="s">
        <v>133</v>
      </c>
      <c r="D45" s="331"/>
      <c r="E45" s="101">
        <v>17.07</v>
      </c>
      <c r="F45" s="102">
        <v>3562</v>
      </c>
      <c r="G45" s="121">
        <f t="shared" si="20"/>
        <v>60803.340000000004</v>
      </c>
      <c r="H45" s="62"/>
      <c r="I45" s="104">
        <v>3</v>
      </c>
      <c r="J45" s="105">
        <v>3300</v>
      </c>
      <c r="K45" s="106">
        <f t="shared" si="22"/>
        <v>1100</v>
      </c>
      <c r="L45" s="107">
        <v>3</v>
      </c>
      <c r="M45" s="105">
        <f t="shared" si="21"/>
        <v>2980.7488102369725</v>
      </c>
      <c r="N45" s="106">
        <f t="shared" si="14"/>
        <v>993.58293674565755</v>
      </c>
      <c r="O45" s="123">
        <f t="shared" si="15"/>
        <v>0</v>
      </c>
      <c r="P45" s="124">
        <f t="shared" si="16"/>
        <v>-106.41706325434245</v>
      </c>
      <c r="Q45" s="125">
        <f t="shared" si="17"/>
        <v>0.90325721522332503</v>
      </c>
      <c r="R45" s="323"/>
      <c r="S45" s="47">
        <v>0.45486111111111122</v>
      </c>
      <c r="T45" s="120">
        <v>0.50465277777777784</v>
      </c>
      <c r="U45" s="111">
        <v>14.900000000000011</v>
      </c>
      <c r="V45" s="112">
        <v>71.700104103374287</v>
      </c>
      <c r="W45" s="113"/>
      <c r="X45" s="116"/>
      <c r="Y45" s="332"/>
      <c r="Z45" s="333"/>
      <c r="AA45" s="117">
        <f t="shared" si="18"/>
        <v>-319.25118976302747</v>
      </c>
      <c r="AB45" s="110">
        <f t="shared" si="19"/>
        <v>0.90325721522332503</v>
      </c>
      <c r="AC45" s="328"/>
    </row>
    <row r="46" spans="1:29" ht="15.75" customHeight="1">
      <c r="A46" s="318"/>
      <c r="B46" s="100" t="s">
        <v>120</v>
      </c>
      <c r="C46" s="330" t="s">
        <v>132</v>
      </c>
      <c r="D46" s="331"/>
      <c r="E46" s="101">
        <v>14.03</v>
      </c>
      <c r="F46" s="102">
        <v>3527</v>
      </c>
      <c r="G46" s="121">
        <f t="shared" si="20"/>
        <v>49483.81</v>
      </c>
      <c r="H46" s="62"/>
      <c r="I46" s="104">
        <v>3</v>
      </c>
      <c r="J46" s="105">
        <v>3000</v>
      </c>
      <c r="K46" s="106">
        <f t="shared" si="22"/>
        <v>1000</v>
      </c>
      <c r="L46" s="118">
        <v>3</v>
      </c>
      <c r="M46" s="105">
        <f t="shared" si="21"/>
        <v>2716.6100337544776</v>
      </c>
      <c r="N46" s="106">
        <f t="shared" si="14"/>
        <v>905.53667791815917</v>
      </c>
      <c r="O46" s="123">
        <f t="shared" si="15"/>
        <v>0</v>
      </c>
      <c r="P46" s="124">
        <f t="shared" si="16"/>
        <v>-94.463322081840829</v>
      </c>
      <c r="Q46" s="125">
        <f t="shared" si="17"/>
        <v>0.90553667791815917</v>
      </c>
      <c r="R46" s="323"/>
      <c r="S46" s="47">
        <v>0.51458333333333339</v>
      </c>
      <c r="T46" s="120">
        <v>0.56866898148148159</v>
      </c>
      <c r="U46" s="111">
        <v>15</v>
      </c>
      <c r="V46" s="112">
        <v>77.898556425314979</v>
      </c>
      <c r="W46" s="113"/>
      <c r="X46" s="116"/>
      <c r="Y46" s="332"/>
      <c r="Z46" s="333"/>
      <c r="AA46" s="117">
        <f t="shared" si="18"/>
        <v>-283.38996624552237</v>
      </c>
      <c r="AB46" s="110">
        <f t="shared" si="19"/>
        <v>0.90553667791815917</v>
      </c>
      <c r="AC46" s="328"/>
    </row>
    <row r="47" spans="1:29" ht="15.75" customHeight="1">
      <c r="A47" s="318"/>
      <c r="B47" s="100" t="s">
        <v>120</v>
      </c>
      <c r="C47" s="330" t="s">
        <v>131</v>
      </c>
      <c r="D47" s="331"/>
      <c r="E47" s="101">
        <v>14.28</v>
      </c>
      <c r="F47" s="102">
        <v>5147</v>
      </c>
      <c r="G47" s="121">
        <f t="shared" si="20"/>
        <v>73499.16</v>
      </c>
      <c r="H47" s="62"/>
      <c r="I47" s="104">
        <v>3</v>
      </c>
      <c r="J47" s="105">
        <v>3600</v>
      </c>
      <c r="K47" s="106">
        <f t="shared" si="22"/>
        <v>1200</v>
      </c>
      <c r="L47" s="118">
        <v>3</v>
      </c>
      <c r="M47" s="105">
        <f t="shared" si="21"/>
        <v>3185.7640921512038</v>
      </c>
      <c r="N47" s="106">
        <f t="shared" si="14"/>
        <v>1061.9213640504013</v>
      </c>
      <c r="O47" s="123">
        <f t="shared" si="15"/>
        <v>0</v>
      </c>
      <c r="P47" s="124">
        <f t="shared" si="16"/>
        <v>-138.07863594959872</v>
      </c>
      <c r="Q47" s="125">
        <f t="shared" si="17"/>
        <v>0.8849344700420011</v>
      </c>
      <c r="R47" s="323"/>
      <c r="S47" s="47">
        <v>0.57847222222222228</v>
      </c>
      <c r="T47" s="120">
        <v>0.6457870370370371</v>
      </c>
      <c r="U47" s="111">
        <v>15</v>
      </c>
      <c r="V47" s="112">
        <v>96.937497902259196</v>
      </c>
      <c r="W47" s="113"/>
      <c r="X47" s="116"/>
      <c r="Y47" s="332"/>
      <c r="Z47" s="333"/>
      <c r="AA47" s="117">
        <f t="shared" si="18"/>
        <v>-414.23590784879616</v>
      </c>
      <c r="AB47" s="110">
        <f t="shared" si="19"/>
        <v>0.8849344700420011</v>
      </c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23">AVERAGE(I39:I54)</f>
        <v>3.5555555555555554</v>
      </c>
      <c r="J55" s="137">
        <f t="shared" si="23"/>
        <v>3400</v>
      </c>
      <c r="K55" s="138">
        <f t="shared" ref="K55" si="24">J55/I55</f>
        <v>956.25</v>
      </c>
      <c r="L55" s="136">
        <f t="shared" ref="L55:M55" si="25">AVERAGE(L39:L54)</f>
        <v>3.5555555555555554</v>
      </c>
      <c r="M55" s="137">
        <f t="shared" si="25"/>
        <v>3037.7411192547424</v>
      </c>
      <c r="N55" s="138">
        <f t="shared" ref="N55:N64" si="26">M55/L55</f>
        <v>854.36468979039637</v>
      </c>
      <c r="O55" s="139">
        <f t="shared" ref="O55:O64" si="27">L55-I55</f>
        <v>0</v>
      </c>
      <c r="P55" s="140">
        <f t="shared" ref="P55:P64" si="28">N55-K55</f>
        <v>-101.88531020960363</v>
      </c>
      <c r="Q55" s="141">
        <f t="shared" ref="Q55:Q64" si="29">N55/K55</f>
        <v>0.89345327036904199</v>
      </c>
      <c r="R55" s="324"/>
      <c r="S55" s="142">
        <v>0.25</v>
      </c>
      <c r="T55" s="143">
        <v>0.6457870370370371</v>
      </c>
      <c r="U55" s="144"/>
      <c r="V55" s="166"/>
      <c r="W55" s="99"/>
      <c r="X55" s="69"/>
      <c r="Y55" s="354"/>
      <c r="Z55" s="355"/>
      <c r="AA55" s="168">
        <f t="shared" ref="AA55:AA64" si="30">M55-J55</f>
        <v>-362.25888074525756</v>
      </c>
      <c r="AB55" s="141">
        <f t="shared" ref="AB55:AB64" si="31">M55/J55</f>
        <v>0.89345327036904187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134</v>
      </c>
      <c r="D56" s="321"/>
      <c r="E56" s="147">
        <v>20.72</v>
      </c>
      <c r="F56" s="97">
        <v>1016</v>
      </c>
      <c r="G56" s="148">
        <f t="shared" ref="G56:G64" si="32">E56*F56</f>
        <v>21051.52</v>
      </c>
      <c r="H56" s="149">
        <v>2</v>
      </c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4" si="33">F56/V56*60</f>
        <v>3197.9179821693847</v>
      </c>
      <c r="N56" s="152">
        <f t="shared" si="26"/>
        <v>1065.9726607231282</v>
      </c>
      <c r="O56" s="154">
        <f t="shared" si="27"/>
        <v>0</v>
      </c>
      <c r="P56" s="155">
        <f t="shared" si="28"/>
        <v>-134.02733927687177</v>
      </c>
      <c r="Q56" s="156">
        <f t="shared" si="29"/>
        <v>0.88831055060260689</v>
      </c>
      <c r="R56" s="322">
        <f>Q72</f>
        <v>0.88695024539985245</v>
      </c>
      <c r="S56" s="157">
        <v>0.25</v>
      </c>
      <c r="T56" s="158">
        <v>0.26322916666666668</v>
      </c>
      <c r="U56" s="159"/>
      <c r="V56" s="160">
        <v>19.062402581896837</v>
      </c>
      <c r="W56" s="158"/>
      <c r="X56" s="169"/>
      <c r="Y56" s="325"/>
      <c r="Z56" s="326"/>
      <c r="AA56" s="115">
        <f t="shared" si="30"/>
        <v>-402.08201783061531</v>
      </c>
      <c r="AB56" s="156">
        <f t="shared" si="31"/>
        <v>0.88831055060260689</v>
      </c>
      <c r="AC56" s="327">
        <f>AB72</f>
        <v>0.88695024539985245</v>
      </c>
    </row>
    <row r="57" spans="1:29" ht="15.75" customHeight="1">
      <c r="A57" s="357"/>
      <c r="B57" s="100" t="s">
        <v>120</v>
      </c>
      <c r="C57" s="330" t="s">
        <v>138</v>
      </c>
      <c r="D57" s="331"/>
      <c r="E57" s="101">
        <v>16.66</v>
      </c>
      <c r="F57" s="102">
        <v>1957</v>
      </c>
      <c r="G57" s="103">
        <f t="shared" si="32"/>
        <v>32603.62</v>
      </c>
      <c r="H57" s="26">
        <v>2</v>
      </c>
      <c r="I57" s="104">
        <v>5</v>
      </c>
      <c r="J57" s="105">
        <v>3600</v>
      </c>
      <c r="K57" s="106">
        <f t="shared" si="22"/>
        <v>720</v>
      </c>
      <c r="L57" s="107">
        <v>5</v>
      </c>
      <c r="M57" s="105">
        <f t="shared" si="33"/>
        <v>3193.3358276693352</v>
      </c>
      <c r="N57" s="106">
        <f t="shared" si="26"/>
        <v>638.66716553386709</v>
      </c>
      <c r="O57" s="108">
        <f t="shared" si="27"/>
        <v>0</v>
      </c>
      <c r="P57" s="109">
        <f t="shared" si="28"/>
        <v>-81.332834466132908</v>
      </c>
      <c r="Q57" s="110">
        <f t="shared" si="29"/>
        <v>0.88703772990814878</v>
      </c>
      <c r="R57" s="323"/>
      <c r="S57" s="47">
        <v>0.27361111111111114</v>
      </c>
      <c r="T57" s="48">
        <v>0.29914351851851856</v>
      </c>
      <c r="U57" s="111">
        <v>14.950000000000019</v>
      </c>
      <c r="V57" s="112">
        <v>36.7703261844838</v>
      </c>
      <c r="W57" s="113"/>
      <c r="X57" s="13"/>
      <c r="Y57" s="332"/>
      <c r="Z57" s="333"/>
      <c r="AA57" s="117">
        <f t="shared" si="30"/>
        <v>-406.66417233066477</v>
      </c>
      <c r="AB57" s="110">
        <f t="shared" si="31"/>
        <v>0.88703772990814866</v>
      </c>
      <c r="AC57" s="328"/>
    </row>
    <row r="58" spans="1:29" ht="15.75" customHeight="1">
      <c r="A58" s="357"/>
      <c r="B58" s="100" t="s">
        <v>120</v>
      </c>
      <c r="C58" s="330" t="s">
        <v>135</v>
      </c>
      <c r="D58" s="331"/>
      <c r="E58" s="101">
        <v>24.82</v>
      </c>
      <c r="F58" s="102">
        <v>2024</v>
      </c>
      <c r="G58" s="103">
        <f t="shared" si="32"/>
        <v>50235.68</v>
      </c>
      <c r="H58" s="26"/>
      <c r="I58" s="104">
        <v>5</v>
      </c>
      <c r="J58" s="105">
        <v>3600</v>
      </c>
      <c r="K58" s="106">
        <f t="shared" si="22"/>
        <v>720</v>
      </c>
      <c r="L58" s="107">
        <v>5</v>
      </c>
      <c r="M58" s="105">
        <f t="shared" si="33"/>
        <v>3196.1033287546215</v>
      </c>
      <c r="N58" s="106">
        <f t="shared" si="26"/>
        <v>639.22066575092435</v>
      </c>
      <c r="O58" s="108">
        <f t="shared" si="27"/>
        <v>0</v>
      </c>
      <c r="P58" s="109">
        <f t="shared" si="28"/>
        <v>-80.779334249075646</v>
      </c>
      <c r="Q58" s="110">
        <f t="shared" si="29"/>
        <v>0.88780648020961717</v>
      </c>
      <c r="R58" s="323"/>
      <c r="S58" s="47">
        <v>0.30902777777777785</v>
      </c>
      <c r="T58" s="48">
        <v>0.33540509259259266</v>
      </c>
      <c r="U58" s="111">
        <v>15</v>
      </c>
      <c r="V58" s="112">
        <v>37.99626842706607</v>
      </c>
      <c r="W58" s="113"/>
      <c r="X58" s="13"/>
      <c r="Y58" s="332"/>
      <c r="Z58" s="333"/>
      <c r="AA58" s="117">
        <f t="shared" si="30"/>
        <v>-403.89667124537846</v>
      </c>
      <c r="AB58" s="110">
        <f t="shared" si="31"/>
        <v>0.88780648020961705</v>
      </c>
      <c r="AC58" s="328"/>
    </row>
    <row r="59" spans="1:29" ht="15.75" customHeight="1">
      <c r="A59" s="357"/>
      <c r="B59" s="100" t="s">
        <v>120</v>
      </c>
      <c r="C59" s="330" t="s">
        <v>136</v>
      </c>
      <c r="D59" s="331"/>
      <c r="E59" s="101">
        <v>18.18</v>
      </c>
      <c r="F59" s="102">
        <v>2516</v>
      </c>
      <c r="G59" s="103">
        <f t="shared" si="32"/>
        <v>45740.88</v>
      </c>
      <c r="H59" s="26"/>
      <c r="I59" s="104">
        <v>3</v>
      </c>
      <c r="J59" s="105">
        <v>3600</v>
      </c>
      <c r="K59" s="106">
        <f t="shared" si="22"/>
        <v>1200</v>
      </c>
      <c r="L59" s="107">
        <v>3</v>
      </c>
      <c r="M59" s="105">
        <f t="shared" si="33"/>
        <v>3188.0382864460007</v>
      </c>
      <c r="N59" s="106">
        <f t="shared" si="26"/>
        <v>1062.6794288153335</v>
      </c>
      <c r="O59" s="108">
        <f t="shared" si="27"/>
        <v>0</v>
      </c>
      <c r="P59" s="109">
        <f t="shared" si="28"/>
        <v>-137.32057118466651</v>
      </c>
      <c r="Q59" s="110">
        <f t="shared" si="29"/>
        <v>0.88556619067944453</v>
      </c>
      <c r="R59" s="323"/>
      <c r="S59" s="47">
        <v>0.34513888888888899</v>
      </c>
      <c r="T59" s="48">
        <v>0.37802083333333342</v>
      </c>
      <c r="U59" s="111">
        <v>15</v>
      </c>
      <c r="V59" s="112">
        <v>47.352003469283609</v>
      </c>
      <c r="W59" s="113"/>
      <c r="X59" s="116"/>
      <c r="Y59" s="332"/>
      <c r="Z59" s="333"/>
      <c r="AA59" s="117">
        <f t="shared" si="30"/>
        <v>-411.96171355399929</v>
      </c>
      <c r="AB59" s="110">
        <f t="shared" si="31"/>
        <v>0.88556619067944464</v>
      </c>
      <c r="AC59" s="328"/>
    </row>
    <row r="60" spans="1:29" ht="15.75" customHeight="1">
      <c r="A60" s="358"/>
      <c r="B60" s="100" t="s">
        <v>120</v>
      </c>
      <c r="C60" s="330" t="s">
        <v>130</v>
      </c>
      <c r="D60" s="331"/>
      <c r="E60" s="101">
        <v>23.72</v>
      </c>
      <c r="F60" s="102">
        <v>1949</v>
      </c>
      <c r="G60" s="103">
        <f t="shared" si="32"/>
        <v>46230.28</v>
      </c>
      <c r="H60" s="13"/>
      <c r="I60" s="104">
        <v>5</v>
      </c>
      <c r="J60" s="105">
        <v>3600</v>
      </c>
      <c r="K60" s="106">
        <f t="shared" si="22"/>
        <v>720</v>
      </c>
      <c r="L60" s="107">
        <v>5</v>
      </c>
      <c r="M60" s="105">
        <f t="shared" si="33"/>
        <v>3196.2711494849423</v>
      </c>
      <c r="N60" s="106">
        <f t="shared" si="26"/>
        <v>639.25422989698848</v>
      </c>
      <c r="O60" s="108">
        <f t="shared" si="27"/>
        <v>0</v>
      </c>
      <c r="P60" s="109">
        <f t="shared" si="28"/>
        <v>-80.745770103011523</v>
      </c>
      <c r="Q60" s="110">
        <f t="shared" si="29"/>
        <v>0.88785309707915061</v>
      </c>
      <c r="R60" s="323"/>
      <c r="S60" s="47">
        <v>0.38819444444444456</v>
      </c>
      <c r="T60" s="48">
        <v>0.41359953703703717</v>
      </c>
      <c r="U60" s="111">
        <v>14.650000000000052</v>
      </c>
      <c r="V60" s="112">
        <v>36.586382860178837</v>
      </c>
      <c r="W60" s="113"/>
      <c r="X60" s="116"/>
      <c r="Y60" s="332"/>
      <c r="Z60" s="333"/>
      <c r="AA60" s="117">
        <f t="shared" si="30"/>
        <v>-403.72885051505773</v>
      </c>
      <c r="AB60" s="110">
        <f t="shared" si="31"/>
        <v>0.88785309707915061</v>
      </c>
      <c r="AC60" s="328"/>
    </row>
    <row r="61" spans="1:29" ht="15.75" customHeight="1">
      <c r="A61" s="358"/>
      <c r="B61" s="100" t="s">
        <v>120</v>
      </c>
      <c r="C61" s="330" t="s">
        <v>127</v>
      </c>
      <c r="D61" s="331"/>
      <c r="E61" s="101">
        <v>25.2</v>
      </c>
      <c r="F61" s="102">
        <v>1947</v>
      </c>
      <c r="G61" s="121">
        <f t="shared" si="32"/>
        <v>49064.4</v>
      </c>
      <c r="H61" s="122"/>
      <c r="I61" s="104">
        <v>3</v>
      </c>
      <c r="J61" s="105">
        <v>3600</v>
      </c>
      <c r="K61" s="106">
        <f t="shared" si="22"/>
        <v>1200</v>
      </c>
      <c r="L61" s="107">
        <v>3</v>
      </c>
      <c r="M61" s="105">
        <f t="shared" si="33"/>
        <v>3187.7888959467386</v>
      </c>
      <c r="N61" s="106">
        <f t="shared" si="26"/>
        <v>1062.5962986489128</v>
      </c>
      <c r="O61" s="108">
        <f t="shared" si="27"/>
        <v>0</v>
      </c>
      <c r="P61" s="109">
        <f t="shared" si="28"/>
        <v>-137.40370135108719</v>
      </c>
      <c r="Q61" s="110">
        <f t="shared" si="29"/>
        <v>0.88549691554076071</v>
      </c>
      <c r="R61" s="323"/>
      <c r="S61" s="47">
        <v>0.42361111111111127</v>
      </c>
      <c r="T61" s="120">
        <v>0.4490509259259261</v>
      </c>
      <c r="U61" s="111">
        <v>15</v>
      </c>
      <c r="V61" s="112">
        <v>36.646090382125422</v>
      </c>
      <c r="W61" s="113"/>
      <c r="X61" s="50"/>
      <c r="Y61" s="332"/>
      <c r="Z61" s="333"/>
      <c r="AA61" s="117">
        <f t="shared" si="30"/>
        <v>-412.21110405326135</v>
      </c>
      <c r="AB61" s="110">
        <f t="shared" si="31"/>
        <v>0.88549691554076071</v>
      </c>
      <c r="AC61" s="328"/>
    </row>
    <row r="62" spans="1:29" ht="15.75" customHeight="1">
      <c r="A62" s="358"/>
      <c r="B62" s="100" t="s">
        <v>120</v>
      </c>
      <c r="C62" s="330" t="s">
        <v>126</v>
      </c>
      <c r="D62" s="331"/>
      <c r="E62" s="101">
        <v>17.89</v>
      </c>
      <c r="F62" s="102">
        <v>3381</v>
      </c>
      <c r="G62" s="121">
        <f t="shared" si="32"/>
        <v>60486.090000000004</v>
      </c>
      <c r="H62" s="62"/>
      <c r="I62" s="104">
        <v>4</v>
      </c>
      <c r="J62" s="105">
        <v>3600</v>
      </c>
      <c r="K62" s="106">
        <f t="shared" si="22"/>
        <v>900</v>
      </c>
      <c r="L62" s="107">
        <v>4</v>
      </c>
      <c r="M62" s="105">
        <f t="shared" si="33"/>
        <v>3186.4786706454775</v>
      </c>
      <c r="N62" s="106">
        <f t="shared" si="26"/>
        <v>796.61966766136936</v>
      </c>
      <c r="O62" s="123">
        <f t="shared" si="27"/>
        <v>0</v>
      </c>
      <c r="P62" s="124">
        <f t="shared" si="28"/>
        <v>-103.38033233863064</v>
      </c>
      <c r="Q62" s="125">
        <f t="shared" si="29"/>
        <v>0.8851329640681882</v>
      </c>
      <c r="R62" s="323"/>
      <c r="S62" s="47">
        <v>0.45902777777777798</v>
      </c>
      <c r="T62" s="120">
        <v>0.50322916666666684</v>
      </c>
      <c r="U62" s="111">
        <v>15</v>
      </c>
      <c r="V62" s="112">
        <v>63.662751572382923</v>
      </c>
      <c r="W62" s="113"/>
      <c r="X62" s="116"/>
      <c r="Y62" s="332"/>
      <c r="Z62" s="333"/>
      <c r="AA62" s="117">
        <f t="shared" si="30"/>
        <v>-413.52132935452255</v>
      </c>
      <c r="AB62" s="110">
        <f t="shared" si="31"/>
        <v>0.8851329640681882</v>
      </c>
      <c r="AC62" s="328"/>
    </row>
    <row r="63" spans="1:29" ht="15.75" customHeight="1">
      <c r="A63" s="358"/>
      <c r="B63" s="100" t="s">
        <v>120</v>
      </c>
      <c r="C63" s="330" t="s">
        <v>134</v>
      </c>
      <c r="D63" s="331"/>
      <c r="E63" s="101">
        <v>20.72</v>
      </c>
      <c r="F63" s="102">
        <v>2515</v>
      </c>
      <c r="G63" s="121">
        <f t="shared" si="32"/>
        <v>52110.799999999996</v>
      </c>
      <c r="H63" s="62"/>
      <c r="I63" s="104">
        <v>3</v>
      </c>
      <c r="J63" s="105">
        <v>3600</v>
      </c>
      <c r="K63" s="106">
        <f t="shared" si="22"/>
        <v>1200</v>
      </c>
      <c r="L63" s="118">
        <v>3</v>
      </c>
      <c r="M63" s="105">
        <f t="shared" si="33"/>
        <v>3197.9179821693847</v>
      </c>
      <c r="N63" s="106">
        <f t="shared" si="26"/>
        <v>1065.9726607231282</v>
      </c>
      <c r="O63" s="123">
        <f t="shared" si="27"/>
        <v>0</v>
      </c>
      <c r="P63" s="124">
        <f t="shared" si="28"/>
        <v>-134.02733927687177</v>
      </c>
      <c r="Q63" s="125">
        <f t="shared" si="29"/>
        <v>0.88831055060260689</v>
      </c>
      <c r="R63" s="323"/>
      <c r="S63" s="47">
        <v>0.51319444444444462</v>
      </c>
      <c r="T63" s="120">
        <v>0.54596064814814838</v>
      </c>
      <c r="U63" s="111">
        <v>15</v>
      </c>
      <c r="V63" s="112">
        <v>47.186951273100931</v>
      </c>
      <c r="W63" s="113"/>
      <c r="X63" s="116"/>
      <c r="Y63" s="332"/>
      <c r="Z63" s="333"/>
      <c r="AA63" s="117">
        <f t="shared" si="30"/>
        <v>-402.08201783061531</v>
      </c>
      <c r="AB63" s="110">
        <f t="shared" si="31"/>
        <v>0.88831055060260689</v>
      </c>
      <c r="AC63" s="328"/>
    </row>
    <row r="64" spans="1:29" ht="15.75" customHeight="1">
      <c r="A64" s="358"/>
      <c r="B64" s="100" t="s">
        <v>120</v>
      </c>
      <c r="C64" s="330" t="s">
        <v>138</v>
      </c>
      <c r="D64" s="331"/>
      <c r="E64" s="101">
        <v>16.66</v>
      </c>
      <c r="F64" s="102">
        <v>4224</v>
      </c>
      <c r="G64" s="121">
        <f t="shared" si="32"/>
        <v>70371.839999999997</v>
      </c>
      <c r="H64" s="62"/>
      <c r="I64" s="104">
        <v>5</v>
      </c>
      <c r="J64" s="105">
        <v>3600</v>
      </c>
      <c r="K64" s="106">
        <f t="shared" si="22"/>
        <v>720</v>
      </c>
      <c r="L64" s="118">
        <v>5</v>
      </c>
      <c r="M64" s="105">
        <f t="shared" si="33"/>
        <v>3193.3358276693352</v>
      </c>
      <c r="N64" s="106">
        <f t="shared" si="26"/>
        <v>638.66716553386709</v>
      </c>
      <c r="O64" s="123">
        <f t="shared" si="27"/>
        <v>0</v>
      </c>
      <c r="P64" s="124">
        <f t="shared" si="28"/>
        <v>-81.332834466132908</v>
      </c>
      <c r="Q64" s="125">
        <f t="shared" si="29"/>
        <v>0.88703772990814878</v>
      </c>
      <c r="R64" s="323"/>
      <c r="S64" s="47">
        <v>0.55625000000000013</v>
      </c>
      <c r="T64" s="120">
        <v>0.61135416666666675</v>
      </c>
      <c r="U64" s="111">
        <v>14.816666666666531</v>
      </c>
      <c r="V64" s="112">
        <v>79.365282474838821</v>
      </c>
      <c r="W64" s="126"/>
      <c r="X64" s="127"/>
      <c r="Y64" s="332"/>
      <c r="Z64" s="333"/>
      <c r="AA64" s="117">
        <f t="shared" si="30"/>
        <v>-406.66417233066477</v>
      </c>
      <c r="AB64" s="110">
        <f t="shared" si="31"/>
        <v>0.88703772990814866</v>
      </c>
      <c r="AC64" s="328"/>
    </row>
    <row r="65" spans="1:29" ht="15.75" customHeight="1">
      <c r="A65" s="358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34">AVERAGE(I56:I71)</f>
        <v>4</v>
      </c>
      <c r="J72" s="137">
        <f t="shared" si="34"/>
        <v>3600</v>
      </c>
      <c r="K72" s="138">
        <f t="shared" ref="K72" si="35">J72/I72</f>
        <v>900</v>
      </c>
      <c r="L72" s="136">
        <f t="shared" ref="L72:M72" si="36">AVERAGE(L56:L71)</f>
        <v>4</v>
      </c>
      <c r="M72" s="137">
        <f t="shared" si="36"/>
        <v>3193.0208834394689</v>
      </c>
      <c r="N72" s="138">
        <f>M72/L72</f>
        <v>798.25522085986722</v>
      </c>
      <c r="O72" s="139">
        <f>L72-I72</f>
        <v>0</v>
      </c>
      <c r="P72" s="140">
        <f>N72-K72</f>
        <v>-101.74477914013278</v>
      </c>
      <c r="Q72" s="141">
        <f>N72/K72</f>
        <v>0.88695024539985245</v>
      </c>
      <c r="R72" s="324"/>
      <c r="S72" s="142">
        <v>0.25</v>
      </c>
      <c r="T72" s="143">
        <v>0.61135416666666675</v>
      </c>
      <c r="U72" s="144"/>
      <c r="V72" s="166"/>
      <c r="W72" s="167"/>
      <c r="X72" s="138"/>
      <c r="Y72" s="354"/>
      <c r="Z72" s="355"/>
      <c r="AA72" s="168">
        <f>M72-J72</f>
        <v>-406.97911656053111</v>
      </c>
      <c r="AB72" s="141">
        <f>M72/J72</f>
        <v>0.88695024539985245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1820</v>
      </c>
      <c r="G73" s="148">
        <f t="shared" ref="G73:G74" si="37">E73*F73</f>
        <v>51997.4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3108.6805559304676</v>
      </c>
      <c r="N73" s="152">
        <f>M73/L73</f>
        <v>259.05671299420561</v>
      </c>
      <c r="O73" s="154">
        <f>L73-I73</f>
        <v>0</v>
      </c>
      <c r="P73" s="155">
        <f>N73-K73</f>
        <v>-40.943287005794389</v>
      </c>
      <c r="Q73" s="156">
        <f>N73/K73</f>
        <v>0.86352237664735199</v>
      </c>
      <c r="R73" s="322">
        <f>Q89</f>
        <v>0.88437004504956518</v>
      </c>
      <c r="S73" s="157">
        <v>0.70833333333333337</v>
      </c>
      <c r="T73" s="158">
        <v>0.73271990740740744</v>
      </c>
      <c r="U73" s="159"/>
      <c r="V73" s="160">
        <v>35.127443310853486</v>
      </c>
      <c r="W73" s="158"/>
      <c r="X73" s="169"/>
      <c r="Y73" s="325"/>
      <c r="Z73" s="326"/>
      <c r="AA73" s="115">
        <f>M73-J73</f>
        <v>-491.31944406953244</v>
      </c>
      <c r="AB73" s="156">
        <f>M73/J73</f>
        <v>0.8635223766473521</v>
      </c>
      <c r="AC73" s="327">
        <f>AB89</f>
        <v>0.88437004504956529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843</v>
      </c>
      <c r="G74" s="103">
        <f t="shared" si="37"/>
        <v>17214.060000000001</v>
      </c>
      <c r="H74" s="26"/>
      <c r="I74" s="104">
        <v>13</v>
      </c>
      <c r="J74" s="105">
        <v>3600</v>
      </c>
      <c r="K74" s="106">
        <f t="shared" si="22"/>
        <v>276.92307692307691</v>
      </c>
      <c r="L74" s="107">
        <v>13</v>
      </c>
      <c r="M74" s="105">
        <f>F74/V74*60</f>
        <v>3258.7837684264018</v>
      </c>
      <c r="N74" s="106">
        <f>M74/L74</f>
        <v>250.67567449433861</v>
      </c>
      <c r="O74" s="108">
        <f>L74-I74</f>
        <v>0</v>
      </c>
      <c r="P74" s="109">
        <f>N74-K74</f>
        <v>-26.247402428738297</v>
      </c>
      <c r="Q74" s="110">
        <f>N74/K74</f>
        <v>0.90521771345177837</v>
      </c>
      <c r="R74" s="323"/>
      <c r="S74" s="47">
        <v>0.73611111111111116</v>
      </c>
      <c r="T74" s="48">
        <v>0.74688657407407411</v>
      </c>
      <c r="U74" s="111">
        <v>4.8833333333333506</v>
      </c>
      <c r="V74" s="112">
        <v>15.521128001820145</v>
      </c>
      <c r="W74" s="113"/>
      <c r="X74" s="13"/>
      <c r="Y74" s="332"/>
      <c r="Z74" s="333"/>
      <c r="AA74" s="117">
        <f>M74-J74</f>
        <v>-341.21623157359818</v>
      </c>
      <c r="AB74" s="110">
        <f>M74/J74</f>
        <v>0.90521771345177826</v>
      </c>
      <c r="AC74" s="328"/>
    </row>
    <row r="75" spans="1:29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3"/>
      <c r="Y75" s="332"/>
      <c r="Z75" s="333"/>
      <c r="AA75" s="117"/>
      <c r="AB75" s="110"/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8">AVERAGE(I73:I88)</f>
        <v>12.5</v>
      </c>
      <c r="J89" s="137">
        <f t="shared" si="38"/>
        <v>3600</v>
      </c>
      <c r="K89" s="138">
        <f t="shared" ref="K89" si="39">J89/I89</f>
        <v>288</v>
      </c>
      <c r="L89" s="136">
        <f t="shared" ref="L89:M89" si="40">AVERAGE(L73:L88)</f>
        <v>12.5</v>
      </c>
      <c r="M89" s="137">
        <f t="shared" si="40"/>
        <v>3183.7321621784349</v>
      </c>
      <c r="N89" s="138">
        <f>M89/L89</f>
        <v>254.69857297427478</v>
      </c>
      <c r="O89" s="139">
        <f>L89-I89</f>
        <v>0</v>
      </c>
      <c r="P89" s="140">
        <f>N89-K89</f>
        <v>-33.301427025725218</v>
      </c>
      <c r="Q89" s="141">
        <f>N89/K89</f>
        <v>0.88437004504956518</v>
      </c>
      <c r="R89" s="324"/>
      <c r="S89" s="142">
        <v>0.70833333333333337</v>
      </c>
      <c r="T89" s="143">
        <v>0.74688657407407411</v>
      </c>
      <c r="U89" s="144"/>
      <c r="V89" s="166"/>
      <c r="W89" s="167"/>
      <c r="X89" s="138"/>
      <c r="Y89" s="354"/>
      <c r="Z89" s="355"/>
      <c r="AA89" s="168">
        <f>M89-J89</f>
        <v>-416.26783782156508</v>
      </c>
      <c r="AB89" s="141">
        <f>M89/J89</f>
        <v>0.88437004504956529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145</v>
      </c>
      <c r="D90" s="321"/>
      <c r="E90" s="147">
        <v>17.22</v>
      </c>
      <c r="F90" s="97">
        <v>1472</v>
      </c>
      <c r="G90" s="148">
        <f t="shared" ref="G90:G92" si="41">E90*F90</f>
        <v>25347.839999999997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2990.7388307323986</v>
      </c>
      <c r="N90" s="152">
        <f>M90/L90</f>
        <v>996.91294357746619</v>
      </c>
      <c r="O90" s="154">
        <f>L90-I90</f>
        <v>0</v>
      </c>
      <c r="P90" s="155">
        <f>N90-K90</f>
        <v>-103.08705642253381</v>
      </c>
      <c r="Q90" s="156">
        <f>N90/K90</f>
        <v>0.90628449416133294</v>
      </c>
      <c r="R90" s="322">
        <f>Q106</f>
        <v>0.90421507019751823</v>
      </c>
      <c r="S90" s="157">
        <v>0.70833333333333337</v>
      </c>
      <c r="T90" s="158">
        <v>0.7288310185185185</v>
      </c>
      <c r="U90" s="159"/>
      <c r="V90" s="160">
        <v>29.531164370635274</v>
      </c>
      <c r="W90" s="161"/>
      <c r="X90" s="162"/>
      <c r="Y90" s="325"/>
      <c r="Z90" s="326"/>
      <c r="AA90" s="115">
        <f>M90-J90</f>
        <v>-309.26116926760142</v>
      </c>
      <c r="AB90" s="156">
        <f>M90/J90</f>
        <v>0.90628449416133294</v>
      </c>
      <c r="AC90" s="327">
        <f>AB106</f>
        <v>0.90421507019751823</v>
      </c>
    </row>
    <row r="91" spans="1:29" ht="15.75" customHeight="1">
      <c r="A91" s="357"/>
      <c r="B91" s="100" t="s">
        <v>120</v>
      </c>
      <c r="C91" s="330" t="s">
        <v>148</v>
      </c>
      <c r="D91" s="331"/>
      <c r="E91" s="101">
        <v>24.54</v>
      </c>
      <c r="F91" s="102">
        <v>1859</v>
      </c>
      <c r="G91" s="103">
        <f t="shared" si="41"/>
        <v>45619.86</v>
      </c>
      <c r="H91" s="26"/>
      <c r="I91" s="104">
        <v>4</v>
      </c>
      <c r="J91" s="105">
        <v>3000</v>
      </c>
      <c r="K91" s="106">
        <f t="shared" ref="K91:K135" si="42">J91/I91</f>
        <v>750</v>
      </c>
      <c r="L91" s="107">
        <v>4</v>
      </c>
      <c r="M91" s="105">
        <f>F91/V91*60</f>
        <v>2707.7129130912294</v>
      </c>
      <c r="N91" s="106">
        <f>M91/L91</f>
        <v>676.92822827280736</v>
      </c>
      <c r="O91" s="108">
        <f>L91-I91</f>
        <v>0</v>
      </c>
      <c r="P91" s="109">
        <f>N91-K91</f>
        <v>-73.07177172719264</v>
      </c>
      <c r="Q91" s="110">
        <f>N91/K91</f>
        <v>0.90257097103040984</v>
      </c>
      <c r="R91" s="323"/>
      <c r="S91" s="47">
        <v>0.73194444444444451</v>
      </c>
      <c r="T91" s="48">
        <v>0.7605439814814815</v>
      </c>
      <c r="U91" s="111">
        <v>5</v>
      </c>
      <c r="V91" s="112">
        <v>41.193436520070968</v>
      </c>
      <c r="W91" s="113"/>
      <c r="X91" s="116"/>
      <c r="Y91" s="332"/>
      <c r="Z91" s="333"/>
      <c r="AA91" s="117">
        <f>M91-J91</f>
        <v>-292.28708690877056</v>
      </c>
      <c r="AB91" s="110">
        <f>M91/J91</f>
        <v>0.90257097103040984</v>
      </c>
      <c r="AC91" s="328"/>
    </row>
    <row r="92" spans="1:29" ht="15.75" customHeight="1">
      <c r="A92" s="357"/>
      <c r="B92" s="100" t="s">
        <v>120</v>
      </c>
      <c r="C92" s="330" t="s">
        <v>149</v>
      </c>
      <c r="D92" s="331"/>
      <c r="E92" s="101">
        <v>23.27</v>
      </c>
      <c r="F92" s="102">
        <v>1384</v>
      </c>
      <c r="G92" s="103">
        <f t="shared" si="41"/>
        <v>32205.68</v>
      </c>
      <c r="H92" s="26"/>
      <c r="I92" s="104">
        <v>5</v>
      </c>
      <c r="J92" s="105">
        <v>3000</v>
      </c>
      <c r="K92" s="106">
        <f t="shared" si="42"/>
        <v>600</v>
      </c>
      <c r="L92" s="107">
        <v>5</v>
      </c>
      <c r="M92" s="105">
        <f>F92/V92*60</f>
        <v>2710.7484090132921</v>
      </c>
      <c r="N92" s="106">
        <f>M92/L92</f>
        <v>542.14968180265839</v>
      </c>
      <c r="O92" s="108">
        <f>L92-I92</f>
        <v>0</v>
      </c>
      <c r="P92" s="109">
        <f>N92-K92</f>
        <v>-57.850318197341608</v>
      </c>
      <c r="Q92" s="110">
        <f>N92/K92</f>
        <v>0.90358280300443061</v>
      </c>
      <c r="R92" s="323"/>
      <c r="S92" s="47">
        <v>0.76458333333333339</v>
      </c>
      <c r="T92" s="48">
        <v>0.78585648148148157</v>
      </c>
      <c r="U92" s="111">
        <v>5.8166666666667233</v>
      </c>
      <c r="V92" s="112">
        <v>30.633606469671019</v>
      </c>
      <c r="W92" s="113"/>
      <c r="X92" s="116"/>
      <c r="Y92" s="332"/>
      <c r="Z92" s="333"/>
      <c r="AA92" s="117">
        <f>M92-J92</f>
        <v>-289.25159098670792</v>
      </c>
      <c r="AB92" s="110">
        <f>M92/J92</f>
        <v>0.90358280300443072</v>
      </c>
      <c r="AC92" s="328"/>
    </row>
    <row r="93" spans="1:29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332"/>
      <c r="Z93" s="333"/>
      <c r="AA93" s="117"/>
      <c r="AB93" s="110"/>
      <c r="AC93" s="328"/>
    </row>
    <row r="94" spans="1:29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16"/>
      <c r="Y94" s="332"/>
      <c r="Z94" s="333"/>
      <c r="AA94" s="117"/>
      <c r="AB94" s="110"/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43">AVERAGE(I90:I105)</f>
        <v>4</v>
      </c>
      <c r="J106" s="137">
        <f t="shared" si="43"/>
        <v>3100</v>
      </c>
      <c r="K106" s="138">
        <f t="shared" ref="K106" si="44">J106/I106</f>
        <v>775</v>
      </c>
      <c r="L106" s="136">
        <f t="shared" ref="L106:M106" si="45">AVERAGE(L90:L105)</f>
        <v>4</v>
      </c>
      <c r="M106" s="137">
        <f t="shared" si="45"/>
        <v>2803.0667176123065</v>
      </c>
      <c r="N106" s="138">
        <f t="shared" ref="N106:N118" si="46">M106/L106</f>
        <v>700.76667940307664</v>
      </c>
      <c r="O106" s="139">
        <f t="shared" ref="O106:O118" si="47">L106-I106</f>
        <v>0</v>
      </c>
      <c r="P106" s="140">
        <f t="shared" ref="P106:P118" si="48">N106-K106</f>
        <v>-74.233320596923363</v>
      </c>
      <c r="Q106" s="141">
        <f t="shared" ref="Q106:Q118" si="49">N106/K106</f>
        <v>0.90421507019751823</v>
      </c>
      <c r="R106" s="324"/>
      <c r="S106" s="142">
        <v>0.70833333333333337</v>
      </c>
      <c r="T106" s="143">
        <v>0.78585648148148157</v>
      </c>
      <c r="U106" s="144"/>
      <c r="V106" s="166"/>
      <c r="W106" s="99"/>
      <c r="X106" s="69"/>
      <c r="Y106" s="354"/>
      <c r="Z106" s="355"/>
      <c r="AA106" s="168">
        <f t="shared" ref="AA106:AA118" si="50">M106-J106</f>
        <v>-296.93328238769345</v>
      </c>
      <c r="AB106" s="141">
        <f t="shared" ref="AB106:AB118" si="51">M106/J106</f>
        <v>0.90421507019751823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146</v>
      </c>
      <c r="D107" s="321"/>
      <c r="E107" s="147">
        <v>22.28</v>
      </c>
      <c r="F107" s="97">
        <v>542</v>
      </c>
      <c r="G107" s="148">
        <f t="shared" ref="G107:G118" si="52">E107*F107</f>
        <v>12075.76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53">F107/V107*60</f>
        <v>2982.6803830802273</v>
      </c>
      <c r="N107" s="152">
        <f t="shared" si="46"/>
        <v>596.53607661604542</v>
      </c>
      <c r="O107" s="154">
        <f t="shared" si="47"/>
        <v>0</v>
      </c>
      <c r="P107" s="155">
        <f t="shared" si="48"/>
        <v>-63.46392338395458</v>
      </c>
      <c r="Q107" s="156">
        <f t="shared" si="49"/>
        <v>0.90384254032734157</v>
      </c>
      <c r="R107" s="322">
        <f>Q123</f>
        <v>0.89557845517246915</v>
      </c>
      <c r="S107" s="157">
        <v>0.70833333333333337</v>
      </c>
      <c r="T107" s="158">
        <v>0.71590277777777778</v>
      </c>
      <c r="U107" s="159"/>
      <c r="V107" s="160">
        <v>10.902944943238085</v>
      </c>
      <c r="W107" s="161"/>
      <c r="X107" s="162"/>
      <c r="Y107" s="325"/>
      <c r="Z107" s="326"/>
      <c r="AA107" s="115">
        <f t="shared" si="50"/>
        <v>-317.31961691977267</v>
      </c>
      <c r="AB107" s="156">
        <f t="shared" si="51"/>
        <v>0.90384254032734157</v>
      </c>
      <c r="AC107" s="327">
        <f>AB123</f>
        <v>0.89557845517246903</v>
      </c>
    </row>
    <row r="108" spans="1:29" ht="15.75" customHeight="1">
      <c r="A108" s="318"/>
      <c r="B108" s="100" t="s">
        <v>120</v>
      </c>
      <c r="C108" s="330" t="s">
        <v>154</v>
      </c>
      <c r="D108" s="331"/>
      <c r="E108" s="101">
        <v>25.03</v>
      </c>
      <c r="F108" s="102">
        <v>688</v>
      </c>
      <c r="G108" s="103">
        <f t="shared" si="52"/>
        <v>17220.64</v>
      </c>
      <c r="H108" s="26">
        <v>2</v>
      </c>
      <c r="I108" s="104">
        <v>5</v>
      </c>
      <c r="J108" s="105">
        <v>3600</v>
      </c>
      <c r="K108" s="106">
        <f t="shared" si="42"/>
        <v>720</v>
      </c>
      <c r="L108" s="107">
        <v>5</v>
      </c>
      <c r="M108" s="105">
        <f t="shared" si="53"/>
        <v>3201.657491832219</v>
      </c>
      <c r="N108" s="106">
        <f t="shared" si="46"/>
        <v>640.33149836644384</v>
      </c>
      <c r="O108" s="108">
        <f t="shared" si="47"/>
        <v>0</v>
      </c>
      <c r="P108" s="109">
        <f t="shared" si="48"/>
        <v>-79.668501633556161</v>
      </c>
      <c r="Q108" s="110">
        <f t="shared" si="49"/>
        <v>0.88934930328672757</v>
      </c>
      <c r="R108" s="323"/>
      <c r="S108" s="47">
        <v>0.72569444444444442</v>
      </c>
      <c r="T108" s="48">
        <v>0.73464120370370367</v>
      </c>
      <c r="U108" s="111">
        <v>15</v>
      </c>
      <c r="V108" s="112">
        <v>12.893321695187517</v>
      </c>
      <c r="W108" s="113"/>
      <c r="X108" s="116"/>
      <c r="Y108" s="332"/>
      <c r="Z108" s="333"/>
      <c r="AA108" s="117">
        <f t="shared" si="50"/>
        <v>-398.34250816778103</v>
      </c>
      <c r="AB108" s="110">
        <f t="shared" si="51"/>
        <v>0.88934930328672746</v>
      </c>
      <c r="AC108" s="328"/>
    </row>
    <row r="109" spans="1:29" ht="15.75" customHeight="1">
      <c r="A109" s="318"/>
      <c r="B109" s="100" t="s">
        <v>120</v>
      </c>
      <c r="C109" s="330" t="s">
        <v>160</v>
      </c>
      <c r="D109" s="331"/>
      <c r="E109" s="101">
        <v>18.18</v>
      </c>
      <c r="F109" s="102">
        <v>419</v>
      </c>
      <c r="G109" s="103">
        <f t="shared" si="52"/>
        <v>7617.42</v>
      </c>
      <c r="H109" s="26">
        <v>2</v>
      </c>
      <c r="I109" s="104">
        <v>3</v>
      </c>
      <c r="J109" s="105">
        <v>3600</v>
      </c>
      <c r="K109" s="106">
        <f t="shared" si="42"/>
        <v>1200</v>
      </c>
      <c r="L109" s="107">
        <v>3</v>
      </c>
      <c r="M109" s="105">
        <f t="shared" si="53"/>
        <v>3200.2760598015229</v>
      </c>
      <c r="N109" s="106">
        <f t="shared" si="46"/>
        <v>1066.7586866005076</v>
      </c>
      <c r="O109" s="108">
        <f t="shared" si="47"/>
        <v>0</v>
      </c>
      <c r="P109" s="109">
        <f t="shared" si="48"/>
        <v>-133.24131339949236</v>
      </c>
      <c r="Q109" s="110">
        <f t="shared" si="49"/>
        <v>0.88896557216708971</v>
      </c>
      <c r="R109" s="323"/>
      <c r="S109" s="47">
        <v>0.74444444444444435</v>
      </c>
      <c r="T109" s="48">
        <v>0.74989583333333321</v>
      </c>
      <c r="U109" s="111">
        <v>15</v>
      </c>
      <c r="V109" s="112">
        <v>7.8555723100835086</v>
      </c>
      <c r="W109" s="113"/>
      <c r="X109" s="116"/>
      <c r="Y109" s="332"/>
      <c r="Z109" s="333"/>
      <c r="AA109" s="117">
        <f t="shared" si="50"/>
        <v>-399.72394019847707</v>
      </c>
      <c r="AB109" s="110">
        <f t="shared" si="51"/>
        <v>0.88896557216708971</v>
      </c>
      <c r="AC109" s="328"/>
    </row>
    <row r="110" spans="1:29" ht="15.75" customHeight="1">
      <c r="A110" s="318"/>
      <c r="B110" s="100" t="s">
        <v>120</v>
      </c>
      <c r="C110" s="330" t="s">
        <v>155</v>
      </c>
      <c r="D110" s="331"/>
      <c r="E110" s="101">
        <v>18.18</v>
      </c>
      <c r="F110" s="102">
        <v>696</v>
      </c>
      <c r="G110" s="103">
        <f t="shared" si="52"/>
        <v>12653.28</v>
      </c>
      <c r="H110" s="26">
        <v>2</v>
      </c>
      <c r="I110" s="104">
        <v>3</v>
      </c>
      <c r="J110" s="105">
        <v>3000</v>
      </c>
      <c r="K110" s="106">
        <f t="shared" si="42"/>
        <v>1000</v>
      </c>
      <c r="L110" s="107">
        <v>3</v>
      </c>
      <c r="M110" s="105">
        <f t="shared" si="53"/>
        <v>2714.4565379216538</v>
      </c>
      <c r="N110" s="106">
        <f t="shared" si="46"/>
        <v>904.81884597388455</v>
      </c>
      <c r="O110" s="108">
        <f t="shared" si="47"/>
        <v>0</v>
      </c>
      <c r="P110" s="109">
        <f t="shared" si="48"/>
        <v>-95.181154026115451</v>
      </c>
      <c r="Q110" s="110">
        <f t="shared" si="49"/>
        <v>0.90481884597388451</v>
      </c>
      <c r="R110" s="323"/>
      <c r="S110" s="47">
        <v>0.75972222222222208</v>
      </c>
      <c r="T110" s="48">
        <v>0.77040509259259249</v>
      </c>
      <c r="U110" s="111">
        <v>15</v>
      </c>
      <c r="V110" s="112">
        <v>15.384294946926611</v>
      </c>
      <c r="W110" s="113"/>
      <c r="X110" s="116"/>
      <c r="Y110" s="332"/>
      <c r="Z110" s="333"/>
      <c r="AA110" s="117">
        <f t="shared" si="50"/>
        <v>-285.54346207834624</v>
      </c>
      <c r="AB110" s="110">
        <f t="shared" si="51"/>
        <v>0.90481884597388462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2471</v>
      </c>
      <c r="G111" s="103">
        <f t="shared" si="52"/>
        <v>34668.129999999997</v>
      </c>
      <c r="H111" s="26">
        <v>2</v>
      </c>
      <c r="I111" s="104">
        <v>3</v>
      </c>
      <c r="J111" s="105">
        <v>3000</v>
      </c>
      <c r="K111" s="106">
        <f t="shared" si="42"/>
        <v>1000</v>
      </c>
      <c r="L111" s="107">
        <v>3</v>
      </c>
      <c r="M111" s="105">
        <f t="shared" si="53"/>
        <v>2717.1250361065099</v>
      </c>
      <c r="N111" s="106">
        <f t="shared" si="46"/>
        <v>905.7083453688366</v>
      </c>
      <c r="O111" s="108">
        <f t="shared" si="47"/>
        <v>0</v>
      </c>
      <c r="P111" s="109">
        <f t="shared" si="48"/>
        <v>-94.291654631163397</v>
      </c>
      <c r="Q111" s="110">
        <f t="shared" si="49"/>
        <v>0.9057083453688366</v>
      </c>
      <c r="R111" s="323"/>
      <c r="S111" s="47">
        <v>0.78055555555555534</v>
      </c>
      <c r="T111" s="48">
        <v>0.81843749999999982</v>
      </c>
      <c r="U111" s="111">
        <v>14.6166666666665</v>
      </c>
      <c r="V111" s="112">
        <v>54.565026647595282</v>
      </c>
      <c r="W111" s="113"/>
      <c r="X111" s="116"/>
      <c r="Y111" s="332"/>
      <c r="Z111" s="333"/>
      <c r="AA111" s="117">
        <f t="shared" si="50"/>
        <v>-282.87496389349008</v>
      </c>
      <c r="AB111" s="110">
        <f t="shared" si="51"/>
        <v>0.9057083453688366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3052</v>
      </c>
      <c r="G112" s="121">
        <f t="shared" si="52"/>
        <v>43582.559999999998</v>
      </c>
      <c r="H112" s="26">
        <v>2</v>
      </c>
      <c r="I112" s="104">
        <v>3</v>
      </c>
      <c r="J112" s="105">
        <v>3600</v>
      </c>
      <c r="K112" s="106">
        <f t="shared" si="42"/>
        <v>1200</v>
      </c>
      <c r="L112" s="107">
        <v>3</v>
      </c>
      <c r="M112" s="105">
        <f t="shared" si="53"/>
        <v>3184.9314402244941</v>
      </c>
      <c r="N112" s="106">
        <f t="shared" si="46"/>
        <v>1061.6438134081648</v>
      </c>
      <c r="O112" s="108">
        <f t="shared" si="47"/>
        <v>0</v>
      </c>
      <c r="P112" s="109">
        <f t="shared" si="48"/>
        <v>-138.35618659183524</v>
      </c>
      <c r="Q112" s="110">
        <f t="shared" si="49"/>
        <v>0.8847031778401373</v>
      </c>
      <c r="R112" s="323"/>
      <c r="S112" s="47">
        <v>0.82847222222222194</v>
      </c>
      <c r="T112" s="120">
        <v>0.86839120370370337</v>
      </c>
      <c r="U112" s="111">
        <v>15</v>
      </c>
      <c r="V112" s="112">
        <v>57.495743138223581</v>
      </c>
      <c r="W112" s="113"/>
      <c r="X112" s="116"/>
      <c r="Y112" s="332"/>
      <c r="Z112" s="333"/>
      <c r="AA112" s="117">
        <f t="shared" si="50"/>
        <v>-415.06855977550595</v>
      </c>
      <c r="AB112" s="110">
        <f t="shared" si="51"/>
        <v>0.88470317784013719</v>
      </c>
      <c r="AC112" s="328"/>
    </row>
    <row r="113" spans="1:29" ht="15.75" customHeight="1">
      <c r="A113" s="318"/>
      <c r="B113" s="100" t="s">
        <v>120</v>
      </c>
      <c r="C113" s="330" t="s">
        <v>146</v>
      </c>
      <c r="D113" s="331"/>
      <c r="E113" s="101">
        <v>22.28</v>
      </c>
      <c r="F113" s="102">
        <v>1451</v>
      </c>
      <c r="G113" s="121">
        <f t="shared" si="52"/>
        <v>32328.280000000002</v>
      </c>
      <c r="H113" s="26"/>
      <c r="I113" s="104">
        <v>5</v>
      </c>
      <c r="J113" s="105">
        <v>3300</v>
      </c>
      <c r="K113" s="106">
        <f t="shared" si="42"/>
        <v>660</v>
      </c>
      <c r="L113" s="107">
        <v>5</v>
      </c>
      <c r="M113" s="105">
        <f t="shared" si="53"/>
        <v>2982.6803830802273</v>
      </c>
      <c r="N113" s="106">
        <f t="shared" si="46"/>
        <v>596.53607661604542</v>
      </c>
      <c r="O113" s="123">
        <f t="shared" si="47"/>
        <v>0</v>
      </c>
      <c r="P113" s="124">
        <f t="shared" si="48"/>
        <v>-63.46392338395458</v>
      </c>
      <c r="Q113" s="125">
        <f t="shared" si="49"/>
        <v>0.90384254032734157</v>
      </c>
      <c r="R113" s="323"/>
      <c r="S113" s="47">
        <v>0.87847222222222188</v>
      </c>
      <c r="T113" s="120">
        <v>0.89873842592592557</v>
      </c>
      <c r="U113" s="111">
        <v>14.516666666666644</v>
      </c>
      <c r="V113" s="112">
        <v>29.188511277930743</v>
      </c>
      <c r="W113" s="113"/>
      <c r="X113" s="116"/>
      <c r="Y113" s="332"/>
      <c r="Z113" s="333"/>
      <c r="AA113" s="117">
        <f t="shared" si="50"/>
        <v>-317.31961691977267</v>
      </c>
      <c r="AB113" s="110">
        <f t="shared" si="51"/>
        <v>0.90384254032734157</v>
      </c>
      <c r="AC113" s="328"/>
    </row>
    <row r="114" spans="1:29" ht="15.75" customHeight="1">
      <c r="A114" s="318"/>
      <c r="B114" s="100" t="s">
        <v>120</v>
      </c>
      <c r="C114" s="330" t="s">
        <v>154</v>
      </c>
      <c r="D114" s="331"/>
      <c r="E114" s="101">
        <v>25.03</v>
      </c>
      <c r="F114" s="102">
        <v>1453</v>
      </c>
      <c r="G114" s="121">
        <f t="shared" si="52"/>
        <v>36368.590000000004</v>
      </c>
      <c r="H114" s="26"/>
      <c r="I114" s="104">
        <v>5</v>
      </c>
      <c r="J114" s="105">
        <v>3600</v>
      </c>
      <c r="K114" s="106">
        <f t="shared" si="42"/>
        <v>720</v>
      </c>
      <c r="L114" s="118">
        <v>5</v>
      </c>
      <c r="M114" s="105">
        <f t="shared" si="53"/>
        <v>3201.6574918322185</v>
      </c>
      <c r="N114" s="106">
        <f t="shared" si="46"/>
        <v>640.33149836644372</v>
      </c>
      <c r="O114" s="123">
        <f t="shared" si="47"/>
        <v>0</v>
      </c>
      <c r="P114" s="124">
        <f t="shared" si="48"/>
        <v>-79.668501633556275</v>
      </c>
      <c r="Q114" s="125">
        <f t="shared" si="49"/>
        <v>0.88934930328672734</v>
      </c>
      <c r="R114" s="323"/>
      <c r="S114" s="47">
        <v>0.90902777777777743</v>
      </c>
      <c r="T114" s="120">
        <v>0.92792824074074043</v>
      </c>
      <c r="U114" s="111">
        <v>14.816666666666691</v>
      </c>
      <c r="V114" s="112">
        <v>27.229645963818989</v>
      </c>
      <c r="W114" s="113"/>
      <c r="X114" s="116"/>
      <c r="Y114" s="332"/>
      <c r="Z114" s="333"/>
      <c r="AA114" s="117">
        <f t="shared" si="50"/>
        <v>-398.34250816778149</v>
      </c>
      <c r="AB114" s="110">
        <f t="shared" si="51"/>
        <v>0.88934930328672734</v>
      </c>
      <c r="AC114" s="328"/>
    </row>
    <row r="115" spans="1:29" ht="15.75" customHeight="1">
      <c r="A115" s="318"/>
      <c r="B115" s="100" t="s">
        <v>120</v>
      </c>
      <c r="C115" s="330" t="s">
        <v>160</v>
      </c>
      <c r="D115" s="331"/>
      <c r="E115" s="101">
        <v>18.18</v>
      </c>
      <c r="F115" s="102">
        <v>894</v>
      </c>
      <c r="G115" s="121">
        <f t="shared" si="52"/>
        <v>16252.92</v>
      </c>
      <c r="H115" s="62"/>
      <c r="I115" s="104">
        <v>3</v>
      </c>
      <c r="J115" s="105">
        <v>3600</v>
      </c>
      <c r="K115" s="106">
        <f t="shared" si="42"/>
        <v>1200</v>
      </c>
      <c r="L115" s="118">
        <v>3</v>
      </c>
      <c r="M115" s="105">
        <f t="shared" si="53"/>
        <v>3200.2760598015225</v>
      </c>
      <c r="N115" s="106">
        <f t="shared" si="46"/>
        <v>1066.7586866005074</v>
      </c>
      <c r="O115" s="123">
        <f t="shared" si="47"/>
        <v>0</v>
      </c>
      <c r="P115" s="124">
        <f t="shared" si="48"/>
        <v>-133.24131339949258</v>
      </c>
      <c r="Q115" s="125">
        <f t="shared" si="49"/>
        <v>0.88896557216708949</v>
      </c>
      <c r="R115" s="323"/>
      <c r="S115" s="47">
        <v>0.93819444444444411</v>
      </c>
      <c r="T115" s="120">
        <v>0.9498263888888886</v>
      </c>
      <c r="U115" s="111">
        <v>14.783333333333299</v>
      </c>
      <c r="V115" s="112">
        <v>16.761054045858373</v>
      </c>
      <c r="W115" s="113"/>
      <c r="X115" s="116"/>
      <c r="Y115" s="332"/>
      <c r="Z115" s="333"/>
      <c r="AA115" s="117">
        <f t="shared" si="50"/>
        <v>-399.72394019847752</v>
      </c>
      <c r="AB115" s="110">
        <f t="shared" si="51"/>
        <v>0.8889655721670896</v>
      </c>
      <c r="AC115" s="328"/>
    </row>
    <row r="116" spans="1:29" ht="15.75" customHeight="1">
      <c r="A116" s="318"/>
      <c r="B116" s="100" t="s">
        <v>120</v>
      </c>
      <c r="C116" s="330" t="s">
        <v>155</v>
      </c>
      <c r="D116" s="331"/>
      <c r="E116" s="101">
        <v>18.18</v>
      </c>
      <c r="F116" s="102">
        <v>1391</v>
      </c>
      <c r="G116" s="121">
        <f t="shared" si="52"/>
        <v>25288.38</v>
      </c>
      <c r="H116" s="62"/>
      <c r="I116" s="104">
        <v>3</v>
      </c>
      <c r="J116" s="105">
        <v>3000</v>
      </c>
      <c r="K116" s="106">
        <f t="shared" si="42"/>
        <v>1000</v>
      </c>
      <c r="L116" s="118">
        <v>3</v>
      </c>
      <c r="M116" s="105">
        <f t="shared" si="53"/>
        <v>2714.4565379216538</v>
      </c>
      <c r="N116" s="106">
        <f t="shared" si="46"/>
        <v>904.81884597388455</v>
      </c>
      <c r="O116" s="123">
        <f t="shared" si="47"/>
        <v>0</v>
      </c>
      <c r="P116" s="124">
        <f t="shared" si="48"/>
        <v>-95.181154026115451</v>
      </c>
      <c r="Q116" s="125">
        <f t="shared" si="49"/>
        <v>0.90481884597388451</v>
      </c>
      <c r="R116" s="323"/>
      <c r="S116" s="47">
        <v>0.95972222222222181</v>
      </c>
      <c r="T116" s="120">
        <v>0.98106481481481445</v>
      </c>
      <c r="U116" s="111">
        <v>15</v>
      </c>
      <c r="V116" s="112">
        <v>30.74648602180304</v>
      </c>
      <c r="W116" s="113"/>
      <c r="X116" s="116"/>
      <c r="Y116" s="332"/>
      <c r="Z116" s="333"/>
      <c r="AA116" s="117">
        <f t="shared" si="50"/>
        <v>-285.54346207834624</v>
      </c>
      <c r="AB116" s="110">
        <f t="shared" si="51"/>
        <v>0.90481884597388462</v>
      </c>
      <c r="AC116" s="328"/>
    </row>
    <row r="117" spans="1:29" ht="15.75" customHeight="1">
      <c r="A117" s="318"/>
      <c r="B117" s="100" t="s">
        <v>120</v>
      </c>
      <c r="C117" s="330" t="s">
        <v>152</v>
      </c>
      <c r="D117" s="331"/>
      <c r="E117" s="101">
        <v>14.03</v>
      </c>
      <c r="F117" s="102">
        <v>6331</v>
      </c>
      <c r="G117" s="121">
        <f t="shared" si="52"/>
        <v>88823.93</v>
      </c>
      <c r="H117" s="62"/>
      <c r="I117" s="104">
        <v>3</v>
      </c>
      <c r="J117" s="105">
        <v>3000</v>
      </c>
      <c r="K117" s="106">
        <f t="shared" si="42"/>
        <v>1000</v>
      </c>
      <c r="L117" s="118">
        <v>3</v>
      </c>
      <c r="M117" s="105">
        <f t="shared" si="53"/>
        <v>2717.1250361065095</v>
      </c>
      <c r="N117" s="106">
        <f t="shared" si="46"/>
        <v>905.70834536883649</v>
      </c>
      <c r="O117" s="123">
        <f t="shared" si="47"/>
        <v>0</v>
      </c>
      <c r="P117" s="124">
        <f t="shared" si="48"/>
        <v>-94.29165463116351</v>
      </c>
      <c r="Q117" s="125">
        <f t="shared" si="49"/>
        <v>0.90570834536883649</v>
      </c>
      <c r="R117" s="323"/>
      <c r="S117" s="47">
        <v>0.99097222222222181</v>
      </c>
      <c r="T117" s="120">
        <v>1.0880555555555551</v>
      </c>
      <c r="U117" s="111">
        <v>15</v>
      </c>
      <c r="V117" s="112">
        <v>139.8021787559392</v>
      </c>
      <c r="W117" s="126"/>
      <c r="X117" s="127"/>
      <c r="Y117" s="332"/>
      <c r="Z117" s="333"/>
      <c r="AA117" s="117">
        <f t="shared" si="50"/>
        <v>-282.87496389349053</v>
      </c>
      <c r="AB117" s="110">
        <f t="shared" si="51"/>
        <v>0.90570834536883649</v>
      </c>
      <c r="AC117" s="328"/>
    </row>
    <row r="118" spans="1:29" ht="15.75" customHeight="1">
      <c r="A118" s="318"/>
      <c r="B118" s="100" t="s">
        <v>120</v>
      </c>
      <c r="C118" s="330" t="s">
        <v>153</v>
      </c>
      <c r="D118" s="331"/>
      <c r="E118" s="101">
        <v>14.28</v>
      </c>
      <c r="F118" s="102">
        <v>8319</v>
      </c>
      <c r="G118" s="121">
        <f t="shared" si="52"/>
        <v>118795.31999999999</v>
      </c>
      <c r="H118" s="62"/>
      <c r="I118" s="104">
        <v>3</v>
      </c>
      <c r="J118" s="105">
        <v>3600</v>
      </c>
      <c r="K118" s="106">
        <f t="shared" si="42"/>
        <v>1200</v>
      </c>
      <c r="L118" s="118">
        <v>3</v>
      </c>
      <c r="M118" s="105">
        <f t="shared" si="53"/>
        <v>3184.9314402244941</v>
      </c>
      <c r="N118" s="106">
        <f t="shared" si="46"/>
        <v>1061.6438134081648</v>
      </c>
      <c r="O118" s="123">
        <f t="shared" si="47"/>
        <v>0</v>
      </c>
      <c r="P118" s="124">
        <f t="shared" si="48"/>
        <v>-138.35618659183524</v>
      </c>
      <c r="Q118" s="125">
        <f t="shared" si="49"/>
        <v>0.8847031778401373</v>
      </c>
      <c r="R118" s="323"/>
      <c r="S118" s="47">
        <v>1.0979166666666664</v>
      </c>
      <c r="T118" s="120">
        <v>1.206747685185185</v>
      </c>
      <c r="U118" s="111">
        <v>15</v>
      </c>
      <c r="V118" s="112">
        <v>156.71922908482372</v>
      </c>
      <c r="W118" s="126"/>
      <c r="X118" s="127"/>
      <c r="Y118" s="332"/>
      <c r="Z118" s="333"/>
      <c r="AA118" s="117">
        <f t="shared" si="50"/>
        <v>-415.06855977550595</v>
      </c>
      <c r="AB118" s="110">
        <f t="shared" si="51"/>
        <v>0.88470317784013719</v>
      </c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54">AVERAGE(I107:I122)</f>
        <v>3.6666666666666665</v>
      </c>
      <c r="J123" s="137">
        <f t="shared" si="54"/>
        <v>3350</v>
      </c>
      <c r="K123" s="138">
        <f t="shared" ref="K123" si="55">J123/I123</f>
        <v>913.63636363636363</v>
      </c>
      <c r="L123" s="136">
        <f t="shared" ref="L123:M123" si="56">AVERAGE(L107:L122)</f>
        <v>3.6666666666666665</v>
      </c>
      <c r="M123" s="137">
        <f t="shared" si="56"/>
        <v>3000.1878248277712</v>
      </c>
      <c r="N123" s="138">
        <f t="shared" ref="N123:N135" si="57">M123/L123</f>
        <v>818.23304313484675</v>
      </c>
      <c r="O123" s="139">
        <f t="shared" ref="O123:O135" si="58">L123-I123</f>
        <v>0</v>
      </c>
      <c r="P123" s="140">
        <f t="shared" ref="P123:P135" si="59">N123-K123</f>
        <v>-95.403320501516873</v>
      </c>
      <c r="Q123" s="141">
        <f t="shared" ref="Q123:Q135" si="60">N123/K123</f>
        <v>0.89557845517246915</v>
      </c>
      <c r="R123" s="324"/>
      <c r="S123" s="142">
        <v>0.70833333333333337</v>
      </c>
      <c r="T123" s="143">
        <v>1.206747685185185</v>
      </c>
      <c r="U123" s="144"/>
      <c r="V123" s="166"/>
      <c r="W123" s="99"/>
      <c r="X123" s="69"/>
      <c r="Y123" s="354"/>
      <c r="Z123" s="355"/>
      <c r="AA123" s="168">
        <f t="shared" ref="AA123:AA135" si="61">M123-J123</f>
        <v>-349.81217517222876</v>
      </c>
      <c r="AB123" s="141">
        <f t="shared" ref="AB123:AB135" si="62">M123/J123</f>
        <v>0.89557845517246903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158</v>
      </c>
      <c r="D124" s="321"/>
      <c r="E124" s="147">
        <v>30</v>
      </c>
      <c r="F124" s="97">
        <v>895</v>
      </c>
      <c r="G124" s="148">
        <f t="shared" ref="G124:G135" si="63">E124*F124</f>
        <v>26850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64">F124/V124*60</f>
        <v>3193.5599999999972</v>
      </c>
      <c r="N124" s="152">
        <f t="shared" si="57"/>
        <v>798.3899999999993</v>
      </c>
      <c r="O124" s="154">
        <f t="shared" si="58"/>
        <v>0</v>
      </c>
      <c r="P124" s="155">
        <f t="shared" si="59"/>
        <v>-101.6100000000007</v>
      </c>
      <c r="Q124" s="156">
        <f t="shared" si="60"/>
        <v>0.88709999999999922</v>
      </c>
      <c r="R124" s="322">
        <f>Q140</f>
        <v>0.8866348658055857</v>
      </c>
      <c r="S124" s="157">
        <v>0.70833333333333337</v>
      </c>
      <c r="T124" s="158">
        <v>0.72000000000000008</v>
      </c>
      <c r="U124" s="159"/>
      <c r="V124" s="160">
        <v>16.815090369368367</v>
      </c>
      <c r="W124" s="158"/>
      <c r="X124" s="169"/>
      <c r="Y124" s="325"/>
      <c r="Z124" s="326"/>
      <c r="AA124" s="171">
        <f t="shared" si="61"/>
        <v>-406.44000000000278</v>
      </c>
      <c r="AB124" s="156">
        <f t="shared" si="62"/>
        <v>0.88709999999999922</v>
      </c>
      <c r="AC124" s="327">
        <f>AB140</f>
        <v>0.8866348658055857</v>
      </c>
    </row>
    <row r="125" spans="1:29" ht="15.75" customHeight="1">
      <c r="A125" s="357"/>
      <c r="B125" s="100" t="s">
        <v>120</v>
      </c>
      <c r="C125" s="330" t="s">
        <v>162</v>
      </c>
      <c r="D125" s="331"/>
      <c r="E125" s="101">
        <v>18.18</v>
      </c>
      <c r="F125" s="102">
        <v>1114</v>
      </c>
      <c r="G125" s="103">
        <f t="shared" si="63"/>
        <v>20252.52</v>
      </c>
      <c r="H125" s="26">
        <v>2</v>
      </c>
      <c r="I125" s="104">
        <v>3</v>
      </c>
      <c r="J125" s="105">
        <v>3600</v>
      </c>
      <c r="K125" s="106">
        <f t="shared" si="42"/>
        <v>1200</v>
      </c>
      <c r="L125" s="107">
        <v>3</v>
      </c>
      <c r="M125" s="105">
        <f t="shared" si="64"/>
        <v>3193.2034037646636</v>
      </c>
      <c r="N125" s="106">
        <f t="shared" si="57"/>
        <v>1064.4011345882211</v>
      </c>
      <c r="O125" s="108">
        <f t="shared" si="58"/>
        <v>0</v>
      </c>
      <c r="P125" s="109">
        <f t="shared" si="59"/>
        <v>-135.59886541177889</v>
      </c>
      <c r="Q125" s="110">
        <f t="shared" si="60"/>
        <v>0.88700094549018427</v>
      </c>
      <c r="R125" s="323"/>
      <c r="S125" s="47">
        <v>0.72986111111111107</v>
      </c>
      <c r="T125" s="48">
        <v>0.74438657407407405</v>
      </c>
      <c r="U125" s="111">
        <v>15</v>
      </c>
      <c r="V125" s="112">
        <v>20.93195814622965</v>
      </c>
      <c r="W125" s="113"/>
      <c r="X125" s="13"/>
      <c r="Y125" s="332"/>
      <c r="Z125" s="333"/>
      <c r="AA125" s="172">
        <f t="shared" si="61"/>
        <v>-406.79659623533644</v>
      </c>
      <c r="AB125" s="110">
        <f t="shared" si="62"/>
        <v>0.88700094549018438</v>
      </c>
      <c r="AC125" s="328"/>
    </row>
    <row r="126" spans="1:29" ht="15.75" customHeight="1">
      <c r="A126" s="357"/>
      <c r="B126" s="100" t="s">
        <v>120</v>
      </c>
      <c r="C126" s="330" t="s">
        <v>161</v>
      </c>
      <c r="D126" s="331"/>
      <c r="E126" s="101">
        <v>16.7</v>
      </c>
      <c r="F126" s="102">
        <v>649</v>
      </c>
      <c r="G126" s="103">
        <f t="shared" si="63"/>
        <v>10838.3</v>
      </c>
      <c r="H126" s="26">
        <v>2</v>
      </c>
      <c r="I126" s="104">
        <v>3</v>
      </c>
      <c r="J126" s="105">
        <v>3600</v>
      </c>
      <c r="K126" s="106">
        <f t="shared" si="42"/>
        <v>1200</v>
      </c>
      <c r="L126" s="107">
        <v>3</v>
      </c>
      <c r="M126" s="105">
        <f t="shared" si="64"/>
        <v>3194.7223507222029</v>
      </c>
      <c r="N126" s="106">
        <f t="shared" si="57"/>
        <v>1064.9074502407343</v>
      </c>
      <c r="O126" s="108">
        <f t="shared" si="58"/>
        <v>0</v>
      </c>
      <c r="P126" s="109">
        <f t="shared" si="59"/>
        <v>-135.09254975926569</v>
      </c>
      <c r="Q126" s="110">
        <f t="shared" si="60"/>
        <v>0.88742287520061192</v>
      </c>
      <c r="R126" s="323"/>
      <c r="S126" s="47">
        <v>0.75416666666666654</v>
      </c>
      <c r="T126" s="48">
        <v>0.76262731481481472</v>
      </c>
      <c r="U126" s="111">
        <v>15</v>
      </c>
      <c r="V126" s="112">
        <v>12.188852652937797</v>
      </c>
      <c r="W126" s="113"/>
      <c r="X126" s="13"/>
      <c r="Y126" s="332"/>
      <c r="Z126" s="333"/>
      <c r="AA126" s="172">
        <f t="shared" si="61"/>
        <v>-405.27764927779708</v>
      </c>
      <c r="AB126" s="110">
        <f t="shared" si="62"/>
        <v>0.88742287520061192</v>
      </c>
      <c r="AC126" s="328"/>
    </row>
    <row r="127" spans="1:29" ht="15.75" customHeight="1">
      <c r="A127" s="357"/>
      <c r="B127" s="100" t="s">
        <v>120</v>
      </c>
      <c r="C127" s="330" t="s">
        <v>159</v>
      </c>
      <c r="D127" s="331"/>
      <c r="E127" s="101">
        <v>24.82</v>
      </c>
      <c r="F127" s="102">
        <v>927</v>
      </c>
      <c r="G127" s="103">
        <f t="shared" si="63"/>
        <v>23008.14</v>
      </c>
      <c r="H127" s="26">
        <v>2</v>
      </c>
      <c r="I127" s="104">
        <v>5</v>
      </c>
      <c r="J127" s="105">
        <v>3600</v>
      </c>
      <c r="K127" s="106">
        <f t="shared" si="42"/>
        <v>720</v>
      </c>
      <c r="L127" s="107">
        <v>5</v>
      </c>
      <c r="M127" s="105">
        <f t="shared" si="64"/>
        <v>3187.5917796373842</v>
      </c>
      <c r="N127" s="106">
        <f t="shared" si="57"/>
        <v>637.51835592747682</v>
      </c>
      <c r="O127" s="108">
        <f t="shared" si="58"/>
        <v>0</v>
      </c>
      <c r="P127" s="109">
        <f t="shared" si="59"/>
        <v>-82.481644072523181</v>
      </c>
      <c r="Q127" s="110">
        <f t="shared" si="60"/>
        <v>0.88544216101038442</v>
      </c>
      <c r="R127" s="323"/>
      <c r="S127" s="47">
        <v>0.77291666666666647</v>
      </c>
      <c r="T127" s="48">
        <v>0.785023148148148</v>
      </c>
      <c r="U127" s="111">
        <v>14.816666666666531</v>
      </c>
      <c r="V127" s="112">
        <v>17.448909347585044</v>
      </c>
      <c r="W127" s="113"/>
      <c r="X127" s="13"/>
      <c r="Y127" s="332"/>
      <c r="Z127" s="333"/>
      <c r="AA127" s="172">
        <f t="shared" si="61"/>
        <v>-412.40822036261579</v>
      </c>
      <c r="AB127" s="110">
        <f t="shared" si="62"/>
        <v>0.88544216101038453</v>
      </c>
      <c r="AC127" s="328"/>
    </row>
    <row r="128" spans="1:29" ht="15.75" customHeight="1">
      <c r="A128" s="358"/>
      <c r="B128" s="100" t="s">
        <v>120</v>
      </c>
      <c r="C128" s="330" t="s">
        <v>147</v>
      </c>
      <c r="D128" s="331"/>
      <c r="E128" s="101">
        <v>17.89</v>
      </c>
      <c r="F128" s="102">
        <v>1668</v>
      </c>
      <c r="G128" s="103">
        <f t="shared" si="63"/>
        <v>29840.52</v>
      </c>
      <c r="H128" s="26">
        <v>2</v>
      </c>
      <c r="I128" s="104">
        <v>4</v>
      </c>
      <c r="J128" s="105">
        <v>3600</v>
      </c>
      <c r="K128" s="106">
        <f t="shared" si="42"/>
        <v>900</v>
      </c>
      <c r="L128" s="107">
        <v>4</v>
      </c>
      <c r="M128" s="105">
        <f t="shared" si="64"/>
        <v>3189.0876699049477</v>
      </c>
      <c r="N128" s="106">
        <f t="shared" si="57"/>
        <v>797.27191747623692</v>
      </c>
      <c r="O128" s="108">
        <f t="shared" si="58"/>
        <v>0</v>
      </c>
      <c r="P128" s="109">
        <f t="shared" si="59"/>
        <v>-102.72808252376308</v>
      </c>
      <c r="Q128" s="110">
        <f t="shared" si="60"/>
        <v>0.88585768608470772</v>
      </c>
      <c r="R128" s="323"/>
      <c r="S128" s="47">
        <v>0.79513888888888862</v>
      </c>
      <c r="T128" s="48">
        <v>0.81692129629629606</v>
      </c>
      <c r="U128" s="111">
        <v>14.566666666666492</v>
      </c>
      <c r="V128" s="112">
        <v>31.382015911460638</v>
      </c>
      <c r="W128" s="113"/>
      <c r="X128" s="116"/>
      <c r="Y128" s="332"/>
      <c r="Z128" s="333"/>
      <c r="AA128" s="172">
        <f t="shared" si="61"/>
        <v>-410.91233009505231</v>
      </c>
      <c r="AB128" s="110">
        <f t="shared" si="62"/>
        <v>0.88585768608470772</v>
      </c>
      <c r="AC128" s="328"/>
    </row>
    <row r="129" spans="1:29" ht="15.75" customHeight="1">
      <c r="A129" s="358"/>
      <c r="B129" s="100" t="s">
        <v>120</v>
      </c>
      <c r="C129" s="330" t="s">
        <v>157</v>
      </c>
      <c r="D129" s="331"/>
      <c r="E129" s="101">
        <v>16.66</v>
      </c>
      <c r="F129" s="102">
        <v>2608</v>
      </c>
      <c r="G129" s="121">
        <f t="shared" si="63"/>
        <v>43449.279999999999</v>
      </c>
      <c r="H129" s="26">
        <v>2</v>
      </c>
      <c r="I129" s="104">
        <v>5</v>
      </c>
      <c r="J129" s="105">
        <v>3600</v>
      </c>
      <c r="K129" s="106">
        <f t="shared" si="42"/>
        <v>720</v>
      </c>
      <c r="L129" s="107">
        <v>5</v>
      </c>
      <c r="M129" s="105">
        <f t="shared" si="64"/>
        <v>3193.1478973714538</v>
      </c>
      <c r="N129" s="106">
        <f t="shared" si="57"/>
        <v>638.62957947429072</v>
      </c>
      <c r="O129" s="108">
        <f t="shared" si="58"/>
        <v>0</v>
      </c>
      <c r="P129" s="109">
        <f t="shared" si="59"/>
        <v>-81.370420525709278</v>
      </c>
      <c r="Q129" s="110">
        <f t="shared" si="60"/>
        <v>0.88698552704762601</v>
      </c>
      <c r="R129" s="323"/>
      <c r="S129" s="47">
        <v>0.82708333333333306</v>
      </c>
      <c r="T129" s="120">
        <v>0.86111111111111083</v>
      </c>
      <c r="U129" s="111">
        <v>14.633333333333276</v>
      </c>
      <c r="V129" s="112">
        <v>49.004933385269041</v>
      </c>
      <c r="W129" s="113"/>
      <c r="X129" s="50"/>
      <c r="Y129" s="332"/>
      <c r="Z129" s="333"/>
      <c r="AA129" s="172">
        <f t="shared" si="61"/>
        <v>-406.85210262854616</v>
      </c>
      <c r="AB129" s="110">
        <f t="shared" si="62"/>
        <v>0.88698552704762612</v>
      </c>
      <c r="AC129" s="328"/>
    </row>
    <row r="130" spans="1:29" ht="15.75" customHeight="1">
      <c r="A130" s="358"/>
      <c r="B130" s="100" t="s">
        <v>120</v>
      </c>
      <c r="C130" s="330" t="s">
        <v>158</v>
      </c>
      <c r="D130" s="331"/>
      <c r="E130" s="101">
        <v>30</v>
      </c>
      <c r="F130" s="102">
        <v>2175</v>
      </c>
      <c r="G130" s="121">
        <f t="shared" si="63"/>
        <v>65250</v>
      </c>
      <c r="H130" s="26"/>
      <c r="I130" s="104">
        <v>4</v>
      </c>
      <c r="J130" s="105">
        <v>3600</v>
      </c>
      <c r="K130" s="106">
        <f t="shared" si="42"/>
        <v>900</v>
      </c>
      <c r="L130" s="107">
        <v>4</v>
      </c>
      <c r="M130" s="105">
        <f t="shared" si="64"/>
        <v>3193.5599999999977</v>
      </c>
      <c r="N130" s="106">
        <f t="shared" si="57"/>
        <v>798.38999999999942</v>
      </c>
      <c r="O130" s="123">
        <f t="shared" si="58"/>
        <v>0</v>
      </c>
      <c r="P130" s="124">
        <f t="shared" si="59"/>
        <v>-101.61000000000058</v>
      </c>
      <c r="Q130" s="125">
        <f t="shared" si="60"/>
        <v>0.88709999999999933</v>
      </c>
      <c r="R130" s="323"/>
      <c r="S130" s="47">
        <v>0.87152777777777746</v>
      </c>
      <c r="T130" s="120">
        <v>0.89989583333333301</v>
      </c>
      <c r="U130" s="111">
        <v>14.999999999999947</v>
      </c>
      <c r="V130" s="112">
        <v>40.863487769135411</v>
      </c>
      <c r="W130" s="113"/>
      <c r="X130" s="116"/>
      <c r="Y130" s="332"/>
      <c r="Z130" s="333"/>
      <c r="AA130" s="172">
        <f t="shared" si="61"/>
        <v>-406.44000000000233</v>
      </c>
      <c r="AB130" s="110">
        <f t="shared" si="62"/>
        <v>0.88709999999999933</v>
      </c>
      <c r="AC130" s="328"/>
    </row>
    <row r="131" spans="1:29" ht="15.75" customHeight="1">
      <c r="A131" s="358"/>
      <c r="B131" s="100" t="s">
        <v>120</v>
      </c>
      <c r="C131" s="330" t="s">
        <v>162</v>
      </c>
      <c r="D131" s="331"/>
      <c r="E131" s="101">
        <v>18.18</v>
      </c>
      <c r="F131" s="102">
        <v>2802</v>
      </c>
      <c r="G131" s="121">
        <f t="shared" si="63"/>
        <v>50940.36</v>
      </c>
      <c r="H131" s="26"/>
      <c r="I131" s="104">
        <v>3</v>
      </c>
      <c r="J131" s="105">
        <v>3600</v>
      </c>
      <c r="K131" s="106">
        <f t="shared" si="42"/>
        <v>1200</v>
      </c>
      <c r="L131" s="118">
        <v>3</v>
      </c>
      <c r="M131" s="105">
        <f t="shared" si="64"/>
        <v>3193.2034037646636</v>
      </c>
      <c r="N131" s="106">
        <f t="shared" si="57"/>
        <v>1064.4011345882211</v>
      </c>
      <c r="O131" s="123">
        <f t="shared" si="58"/>
        <v>0</v>
      </c>
      <c r="P131" s="124">
        <f t="shared" si="59"/>
        <v>-135.59886541177889</v>
      </c>
      <c r="Q131" s="125">
        <f t="shared" si="60"/>
        <v>0.88700094549018427</v>
      </c>
      <c r="R131" s="323"/>
      <c r="S131" s="47">
        <v>0.90972222222222188</v>
      </c>
      <c r="T131" s="120">
        <v>0.94627314814814778</v>
      </c>
      <c r="U131" s="111">
        <v>15</v>
      </c>
      <c r="V131" s="112">
        <v>52.649323811252678</v>
      </c>
      <c r="W131" s="113"/>
      <c r="X131" s="116"/>
      <c r="Y131" s="332"/>
      <c r="Z131" s="333"/>
      <c r="AA131" s="172">
        <f t="shared" si="61"/>
        <v>-406.79659623533644</v>
      </c>
      <c r="AB131" s="110">
        <f t="shared" si="62"/>
        <v>0.88700094549018438</v>
      </c>
      <c r="AC131" s="328"/>
    </row>
    <row r="132" spans="1:29" ht="15.75" customHeight="1">
      <c r="A132" s="358"/>
      <c r="B132" s="100" t="s">
        <v>120</v>
      </c>
      <c r="C132" s="330" t="s">
        <v>161</v>
      </c>
      <c r="D132" s="331"/>
      <c r="E132" s="101">
        <v>16.7</v>
      </c>
      <c r="F132" s="102">
        <v>1488</v>
      </c>
      <c r="G132" s="121">
        <f t="shared" si="63"/>
        <v>24849.599999999999</v>
      </c>
      <c r="H132" s="62"/>
      <c r="I132" s="104">
        <v>3</v>
      </c>
      <c r="J132" s="105">
        <v>3600</v>
      </c>
      <c r="K132" s="106">
        <f t="shared" si="42"/>
        <v>1200</v>
      </c>
      <c r="L132" s="118">
        <v>3</v>
      </c>
      <c r="M132" s="105">
        <f t="shared" si="64"/>
        <v>3194.7223507222034</v>
      </c>
      <c r="N132" s="106">
        <f t="shared" si="57"/>
        <v>1064.9074502407345</v>
      </c>
      <c r="O132" s="123">
        <f t="shared" si="58"/>
        <v>0</v>
      </c>
      <c r="P132" s="124">
        <f t="shared" si="59"/>
        <v>-135.09254975926547</v>
      </c>
      <c r="Q132" s="125">
        <f t="shared" si="60"/>
        <v>0.88742287520061214</v>
      </c>
      <c r="R132" s="323"/>
      <c r="S132" s="47">
        <v>0.9562499999999996</v>
      </c>
      <c r="T132" s="120">
        <v>0.97564814814814771</v>
      </c>
      <c r="U132" s="111">
        <v>15</v>
      </c>
      <c r="V132" s="112">
        <v>27.946090520140892</v>
      </c>
      <c r="W132" s="126"/>
      <c r="X132" s="127"/>
      <c r="Y132" s="332"/>
      <c r="Z132" s="333"/>
      <c r="AA132" s="172">
        <f t="shared" si="61"/>
        <v>-405.27764927779663</v>
      </c>
      <c r="AB132" s="110">
        <f t="shared" si="62"/>
        <v>0.88742287520061203</v>
      </c>
      <c r="AC132" s="328"/>
    </row>
    <row r="133" spans="1:29" ht="15.75" customHeight="1">
      <c r="A133" s="358"/>
      <c r="B133" s="100" t="s">
        <v>120</v>
      </c>
      <c r="C133" s="330" t="s">
        <v>159</v>
      </c>
      <c r="D133" s="331"/>
      <c r="E133" s="101">
        <v>24.82</v>
      </c>
      <c r="F133" s="102">
        <v>2083</v>
      </c>
      <c r="G133" s="121">
        <f t="shared" si="63"/>
        <v>51700.06</v>
      </c>
      <c r="H133" s="62"/>
      <c r="I133" s="104">
        <v>5</v>
      </c>
      <c r="J133" s="105">
        <v>3600</v>
      </c>
      <c r="K133" s="106">
        <f t="shared" si="42"/>
        <v>720</v>
      </c>
      <c r="L133" s="118">
        <v>5</v>
      </c>
      <c r="M133" s="105">
        <f t="shared" si="64"/>
        <v>3187.5917796373842</v>
      </c>
      <c r="N133" s="106">
        <f t="shared" si="57"/>
        <v>637.51835592747682</v>
      </c>
      <c r="O133" s="123">
        <f t="shared" si="58"/>
        <v>0</v>
      </c>
      <c r="P133" s="124">
        <f t="shared" si="59"/>
        <v>-82.481644072523181</v>
      </c>
      <c r="Q133" s="125">
        <f t="shared" si="60"/>
        <v>0.88544216101038442</v>
      </c>
      <c r="R133" s="323"/>
      <c r="S133" s="47">
        <v>0.98541666666666627</v>
      </c>
      <c r="T133" s="120">
        <v>1.0126388888888884</v>
      </c>
      <c r="U133" s="111">
        <v>15</v>
      </c>
      <c r="V133" s="112">
        <v>39.208282816633925</v>
      </c>
      <c r="W133" s="126"/>
      <c r="X133" s="127"/>
      <c r="Y133" s="332"/>
      <c r="Z133" s="333"/>
      <c r="AA133" s="172">
        <f t="shared" si="61"/>
        <v>-412.40822036261579</v>
      </c>
      <c r="AB133" s="110">
        <f t="shared" si="62"/>
        <v>0.88544216101038453</v>
      </c>
      <c r="AC133" s="328"/>
    </row>
    <row r="134" spans="1:29" ht="15.75" customHeight="1">
      <c r="A134" s="358"/>
      <c r="B134" s="100" t="s">
        <v>120</v>
      </c>
      <c r="C134" s="330" t="s">
        <v>147</v>
      </c>
      <c r="D134" s="331"/>
      <c r="E134" s="101">
        <v>17.89</v>
      </c>
      <c r="F134" s="102">
        <v>4266</v>
      </c>
      <c r="G134" s="121">
        <f t="shared" si="63"/>
        <v>76318.740000000005</v>
      </c>
      <c r="H134" s="62"/>
      <c r="I134" s="104">
        <v>4</v>
      </c>
      <c r="J134" s="105">
        <v>3600</v>
      </c>
      <c r="K134" s="106">
        <f t="shared" si="42"/>
        <v>900</v>
      </c>
      <c r="L134" s="118">
        <v>4</v>
      </c>
      <c r="M134" s="105">
        <f t="shared" si="64"/>
        <v>3189.0876699049477</v>
      </c>
      <c r="N134" s="106">
        <f t="shared" si="57"/>
        <v>797.27191747623692</v>
      </c>
      <c r="O134" s="123">
        <f t="shared" si="58"/>
        <v>0</v>
      </c>
      <c r="P134" s="124">
        <f t="shared" si="59"/>
        <v>-102.72808252376308</v>
      </c>
      <c r="Q134" s="125">
        <f t="shared" si="60"/>
        <v>0.88585768608470772</v>
      </c>
      <c r="R134" s="323"/>
      <c r="S134" s="47">
        <v>1.0229166666666663</v>
      </c>
      <c r="T134" s="120">
        <v>1.0786458333333329</v>
      </c>
      <c r="U134" s="111">
        <v>14.800000000000075</v>
      </c>
      <c r="V134" s="112">
        <v>80.261198967800411</v>
      </c>
      <c r="W134" s="126"/>
      <c r="X134" s="127"/>
      <c r="Y134" s="332"/>
      <c r="Z134" s="333"/>
      <c r="AA134" s="172">
        <f t="shared" si="61"/>
        <v>-410.91233009505231</v>
      </c>
      <c r="AB134" s="110">
        <f t="shared" si="62"/>
        <v>0.88585768608470772</v>
      </c>
      <c r="AC134" s="328"/>
    </row>
    <row r="135" spans="1:29" ht="15.75" customHeight="1">
      <c r="A135" s="358"/>
      <c r="B135" s="100" t="s">
        <v>120</v>
      </c>
      <c r="C135" s="330" t="s">
        <v>157</v>
      </c>
      <c r="D135" s="331"/>
      <c r="E135" s="101">
        <v>16.66</v>
      </c>
      <c r="F135" s="102">
        <v>6838</v>
      </c>
      <c r="G135" s="121">
        <f t="shared" si="63"/>
        <v>113921.08</v>
      </c>
      <c r="H135" s="62"/>
      <c r="I135" s="104">
        <v>5</v>
      </c>
      <c r="J135" s="105">
        <v>3600</v>
      </c>
      <c r="K135" s="106">
        <f t="shared" si="42"/>
        <v>720</v>
      </c>
      <c r="L135" s="118">
        <v>5</v>
      </c>
      <c r="M135" s="105">
        <f t="shared" si="64"/>
        <v>3193.1478973714538</v>
      </c>
      <c r="N135" s="106">
        <f t="shared" si="57"/>
        <v>638.62957947429072</v>
      </c>
      <c r="O135" s="123">
        <f t="shared" si="58"/>
        <v>0</v>
      </c>
      <c r="P135" s="124">
        <f t="shared" si="59"/>
        <v>-81.370420525709278</v>
      </c>
      <c r="Q135" s="125">
        <f t="shared" si="60"/>
        <v>0.88698552704762601</v>
      </c>
      <c r="R135" s="323"/>
      <c r="S135" s="47">
        <v>1.0888888888888886</v>
      </c>
      <c r="T135" s="120">
        <v>1.1781134259259256</v>
      </c>
      <c r="U135" s="111">
        <v>14.750000000000227</v>
      </c>
      <c r="V135" s="112">
        <v>128.48762825478133</v>
      </c>
      <c r="W135" s="126"/>
      <c r="X135" s="127"/>
      <c r="Y135" s="332"/>
      <c r="Z135" s="333"/>
      <c r="AA135" s="172">
        <f t="shared" si="61"/>
        <v>-406.85210262854616</v>
      </c>
      <c r="AB135" s="110">
        <f t="shared" si="62"/>
        <v>0.88698552704762612</v>
      </c>
      <c r="AC135" s="328"/>
    </row>
    <row r="136" spans="1:29" ht="15.75" customHeight="1">
      <c r="A136" s="358"/>
      <c r="B136" s="100"/>
      <c r="C136" s="330"/>
      <c r="D136" s="33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26"/>
      <c r="X136" s="127"/>
      <c r="Y136" s="332"/>
      <c r="Z136" s="333"/>
      <c r="AA136" s="172"/>
      <c r="AB136" s="110"/>
      <c r="AC136" s="328"/>
    </row>
    <row r="137" spans="1:29" ht="15.75" customHeight="1">
      <c r="A137" s="358"/>
      <c r="B137" s="100"/>
      <c r="C137" s="330"/>
      <c r="D137" s="33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13"/>
      <c r="X137" s="116"/>
      <c r="Y137" s="332"/>
      <c r="Z137" s="333"/>
      <c r="AA137" s="172"/>
      <c r="AB137" s="110"/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5">AVERAGE(I124:I139)</f>
        <v>4</v>
      </c>
      <c r="J140" s="137">
        <f t="shared" si="65"/>
        <v>3600</v>
      </c>
      <c r="K140" s="138">
        <f t="shared" ref="K140" si="66">J140/I140</f>
        <v>900</v>
      </c>
      <c r="L140" s="136">
        <f t="shared" ref="L140:M140" si="67">AVERAGE(L124:L139)</f>
        <v>4</v>
      </c>
      <c r="M140" s="137">
        <f t="shared" si="67"/>
        <v>3191.8855169001085</v>
      </c>
      <c r="N140" s="138">
        <f>M140/L140</f>
        <v>797.97137922502714</v>
      </c>
      <c r="O140" s="139">
        <f>L140-I140</f>
        <v>0</v>
      </c>
      <c r="P140" s="140">
        <f>N140-K140</f>
        <v>-102.02862077497286</v>
      </c>
      <c r="Q140" s="141">
        <f>N140/K140</f>
        <v>0.8866348658055857</v>
      </c>
      <c r="R140" s="324"/>
      <c r="S140" s="142">
        <v>0.70833333333333337</v>
      </c>
      <c r="T140" s="143">
        <v>1.1781134259259256</v>
      </c>
      <c r="U140" s="144"/>
      <c r="V140" s="166"/>
      <c r="W140" s="167"/>
      <c r="X140" s="138"/>
      <c r="Y140" s="354"/>
      <c r="Z140" s="355"/>
      <c r="AA140" s="174">
        <f>M140-J140</f>
        <v>-408.11448309989146</v>
      </c>
      <c r="AB140" s="141">
        <f>M140/J140</f>
        <v>0.8866348658055857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346" priority="1" operator="greaterThan">
      <formula>0</formula>
    </cfRule>
  </conditionalFormatting>
  <conditionalFormatting sqref="P5:P140 AA5:AA140">
    <cfRule type="cellIs" dxfId="345" priority="4" operator="lessThan">
      <formula>0</formula>
    </cfRule>
  </conditionalFormatting>
  <conditionalFormatting sqref="Q5:Q140 AB5:AB140">
    <cfRule type="cellIs" dxfId="344" priority="2" operator="greaterThan">
      <formula>1</formula>
    </cfRule>
    <cfRule type="cellIs" dxfId="343" priority="3" operator="lessThan">
      <formula>0.8</formula>
    </cfRule>
  </conditionalFormatting>
  <conditionalFormatting sqref="AC5:AC6 R5:R140 AC73:AC78">
    <cfRule type="cellIs" dxfId="342" priority="5" operator="lessThan">
      <formula>0.8</formula>
    </cfRule>
  </conditionalFormatting>
  <conditionalFormatting sqref="AC12:AC20">
    <cfRule type="cellIs" dxfId="341" priority="12" operator="lessThan">
      <formula>0.8</formula>
    </cfRule>
  </conditionalFormatting>
  <conditionalFormatting sqref="AC22">
    <cfRule type="cellIs" dxfId="340" priority="11" operator="lessThan">
      <formula>0.8</formula>
    </cfRule>
  </conditionalFormatting>
  <conditionalFormatting sqref="AC39">
    <cfRule type="cellIs" dxfId="339" priority="7" operator="lessThan">
      <formula>0.8</formula>
    </cfRule>
  </conditionalFormatting>
  <conditionalFormatting sqref="AC56:AC61">
    <cfRule type="cellIs" dxfId="338" priority="6" operator="lessThan">
      <formula>0.8</formula>
    </cfRule>
  </conditionalFormatting>
  <conditionalFormatting sqref="AC90">
    <cfRule type="cellIs" dxfId="337" priority="10" operator="lessThan">
      <formula>0.8</formula>
    </cfRule>
  </conditionalFormatting>
  <conditionalFormatting sqref="AC107">
    <cfRule type="cellIs" dxfId="336" priority="9" operator="lessThan">
      <formula>0.8</formula>
    </cfRule>
  </conditionalFormatting>
  <conditionalFormatting sqref="AC124:AC129">
    <cfRule type="cellIs" dxfId="335" priority="8" operator="lessThan">
      <formula>0.8</formula>
    </cfRule>
  </conditionalFormatting>
  <dataValidations count="1">
    <dataValidation type="list" allowBlank="1" showInputMessage="1" showErrorMessage="1" sqref="Y5:Z140" xr:uid="{AEE8B5FF-E034-4563-BE73-DB748A05013C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85EE5-087B-4E88-AE6D-3FA6474BA4F8}">
  <sheetPr>
    <tabColor theme="9" tint="0.59999389629810485"/>
    <pageSetUpPr fitToPage="1"/>
  </sheetPr>
  <dimension ref="A1:AG171"/>
  <sheetViews>
    <sheetView zoomScale="85" zoomScaleNormal="85" workbookViewId="0">
      <pane ySplit="4" topLeftCell="A5" activePane="bottomLeft" state="frozen"/>
      <selection pane="bottomLeft" activeCell="Q35" sqref="Q35"/>
      <selection activeCell="Q43" sqref="Q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SUM(F5:F157)</f>
        <v>107544</v>
      </c>
      <c r="E1" s="88" t="s">
        <v>4</v>
      </c>
      <c r="F1" s="89">
        <f>SUM(G5:G157)</f>
        <v>4810986.8399999989</v>
      </c>
      <c r="G1" s="90" t="s">
        <v>85</v>
      </c>
      <c r="H1" s="91">
        <f>L21+L38+L55+L72+L89+L106+L123+L140+L157</f>
        <v>152.81944444444446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46188</v>
      </c>
      <c r="B2" s="295"/>
      <c r="C2" s="92" t="s">
        <v>41</v>
      </c>
      <c r="D2" s="93">
        <f>AVERAGE(N21,N38,N55,N72,N89,N106,N123,N140,N157)</f>
        <v>185.04624569002647</v>
      </c>
      <c r="E2" s="93" t="s">
        <v>92</v>
      </c>
      <c r="F2" s="94">
        <f>F1/D1</f>
        <v>44.735055791118043</v>
      </c>
      <c r="G2" s="95" t="s">
        <v>93</v>
      </c>
      <c r="H2" s="96">
        <f>COUNT(H5:H157)</f>
        <v>4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SUM(Y21,Y38,Y55,Y72,Y89,Y106,Y123,Y140,Y157)</f>
        <v>0</v>
      </c>
      <c r="Z2" s="193">
        <f>SUM(Z21,Z38,Z55,Z72,Z89,Z106,Z123,Z140,Z157)</f>
        <v>0</v>
      </c>
      <c r="AA2" s="363"/>
      <c r="AB2" s="364"/>
      <c r="AC2" s="201">
        <f>SUM(AC21,AC38,AC55,AC72,AC89,AC106,AC123,AC140,AC157)</f>
        <v>59</v>
      </c>
      <c r="AD2" s="202">
        <f>SUM(AD21,AD38,AD55,AD72,AD89,AD106,AD123,AD140,AD157)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187</v>
      </c>
      <c r="C5" s="367" t="s">
        <v>188</v>
      </c>
      <c r="D5" s="367"/>
      <c r="E5" s="147">
        <v>56.77</v>
      </c>
      <c r="F5" s="151">
        <v>4177</v>
      </c>
      <c r="G5" s="148">
        <f t="shared" ref="G5:G10" si="0">E5*F5</f>
        <v>237128.29</v>
      </c>
      <c r="H5" s="149"/>
      <c r="I5" s="150">
        <v>24</v>
      </c>
      <c r="J5" s="151">
        <v>2000</v>
      </c>
      <c r="K5" s="152">
        <f>J5/I5</f>
        <v>83.333333333333329</v>
      </c>
      <c r="L5" s="107">
        <v>24</v>
      </c>
      <c r="M5" s="151">
        <f t="shared" ref="M5:M10" si="1">F5/V5*60</f>
        <v>1794.2740741931818</v>
      </c>
      <c r="N5" s="152">
        <f t="shared" ref="N5:N10" si="2">M5/L5</f>
        <v>74.761419758049243</v>
      </c>
      <c r="O5" s="154">
        <f t="shared" ref="O5:O10" si="3">L5-I5</f>
        <v>0</v>
      </c>
      <c r="P5" s="155">
        <f t="shared" ref="P5:P10" si="4">N5-K5</f>
        <v>-8.5719135752840856</v>
      </c>
      <c r="Q5" s="156">
        <f t="shared" ref="Q5:Q10" si="5">N5/K5</f>
        <v>0.89713703709659098</v>
      </c>
      <c r="R5" s="322">
        <f>Q21</f>
        <v>0.90645927001185989</v>
      </c>
      <c r="S5" s="157">
        <v>0.16666666666666666</v>
      </c>
      <c r="T5" s="158">
        <v>0.2636574074074074</v>
      </c>
      <c r="U5" s="159"/>
      <c r="V5" s="160">
        <v>139.67765772500195</v>
      </c>
      <c r="W5" s="181"/>
      <c r="X5" s="152"/>
      <c r="Y5" s="12"/>
      <c r="Z5" s="198"/>
      <c r="AA5" s="325"/>
      <c r="AB5" s="326"/>
      <c r="AC5" s="12">
        <v>3</v>
      </c>
      <c r="AD5" s="198"/>
      <c r="AE5" s="178">
        <f t="shared" ref="AE5:AE10" si="6">M5-J5</f>
        <v>-205.72592580681817</v>
      </c>
      <c r="AF5" s="132">
        <f t="shared" ref="AF5:AF10" si="7">M5/J5</f>
        <v>0.89713703709659087</v>
      </c>
      <c r="AG5" s="368">
        <f>AF21</f>
        <v>0.93235810629791316</v>
      </c>
    </row>
    <row r="6" spans="1:33" ht="15.75" customHeight="1">
      <c r="A6" s="318"/>
      <c r="B6" s="100" t="s">
        <v>189</v>
      </c>
      <c r="C6" s="371" t="s">
        <v>190</v>
      </c>
      <c r="D6" s="371"/>
      <c r="E6" s="101">
        <v>77.349999999999994</v>
      </c>
      <c r="F6" s="102">
        <v>1325</v>
      </c>
      <c r="G6" s="103">
        <f t="shared" si="0"/>
        <v>102488.74999999999</v>
      </c>
      <c r="H6" s="26"/>
      <c r="I6" s="104">
        <v>25</v>
      </c>
      <c r="J6" s="105">
        <v>2000</v>
      </c>
      <c r="K6" s="106">
        <f t="shared" ref="K6:K46" si="8">J6/I6</f>
        <v>80</v>
      </c>
      <c r="L6" s="107">
        <v>25</v>
      </c>
      <c r="M6" s="105">
        <f t="shared" si="1"/>
        <v>1786.7662025924185</v>
      </c>
      <c r="N6" s="106">
        <f t="shared" si="2"/>
        <v>71.470648103696746</v>
      </c>
      <c r="O6" s="108">
        <f t="shared" si="3"/>
        <v>0</v>
      </c>
      <c r="P6" s="109">
        <f t="shared" si="4"/>
        <v>-8.529351896303254</v>
      </c>
      <c r="Q6" s="110">
        <f t="shared" si="5"/>
        <v>0.89338310129620935</v>
      </c>
      <c r="R6" s="323"/>
      <c r="S6" s="47">
        <v>0.2673611111111111</v>
      </c>
      <c r="T6" s="48">
        <v>0.29825231481481479</v>
      </c>
      <c r="U6" s="111">
        <v>5.333333333333341</v>
      </c>
      <c r="V6" s="112">
        <v>44.493789889608095</v>
      </c>
      <c r="W6" s="113"/>
      <c r="X6" s="116"/>
      <c r="Y6" s="12"/>
      <c r="Z6" s="198"/>
      <c r="AA6" s="332"/>
      <c r="AB6" s="333"/>
      <c r="AC6" s="12">
        <v>1</v>
      </c>
      <c r="AD6" s="198"/>
      <c r="AE6" s="117">
        <f t="shared" si="6"/>
        <v>-213.23379740758151</v>
      </c>
      <c r="AF6" s="110">
        <f t="shared" si="7"/>
        <v>0.89338310129620924</v>
      </c>
      <c r="AG6" s="369"/>
    </row>
    <row r="7" spans="1:33" ht="15.75" customHeight="1">
      <c r="A7" s="318"/>
      <c r="B7" s="100" t="s">
        <v>189</v>
      </c>
      <c r="C7" s="371" t="s">
        <v>191</v>
      </c>
      <c r="D7" s="371"/>
      <c r="E7" s="101">
        <v>59.34</v>
      </c>
      <c r="F7" s="102">
        <v>1756</v>
      </c>
      <c r="G7" s="103">
        <f t="shared" si="0"/>
        <v>104201.04000000001</v>
      </c>
      <c r="H7" s="26"/>
      <c r="I7" s="104">
        <v>23</v>
      </c>
      <c r="J7" s="105">
        <v>2000</v>
      </c>
      <c r="K7" s="106">
        <f t="shared" si="8"/>
        <v>86.956521739130437</v>
      </c>
      <c r="L7" s="107">
        <v>23</v>
      </c>
      <c r="M7" s="105">
        <f t="shared" si="1"/>
        <v>1788.0082313195096</v>
      </c>
      <c r="N7" s="106">
        <f t="shared" si="2"/>
        <v>77.739488318239552</v>
      </c>
      <c r="O7" s="108">
        <f t="shared" si="3"/>
        <v>0</v>
      </c>
      <c r="P7" s="109">
        <f t="shared" si="4"/>
        <v>-9.2170334208908855</v>
      </c>
      <c r="Q7" s="110">
        <f t="shared" si="5"/>
        <v>0.89400411565975479</v>
      </c>
      <c r="R7" s="323"/>
      <c r="S7" s="47">
        <v>0.30208333333333331</v>
      </c>
      <c r="T7" s="48">
        <v>0.34299768518518514</v>
      </c>
      <c r="U7" s="111">
        <v>5.5166666666666764</v>
      </c>
      <c r="V7" s="112">
        <v>58.925903222630417</v>
      </c>
      <c r="W7" s="113"/>
      <c r="X7" s="116"/>
      <c r="Y7" s="12"/>
      <c r="Z7" s="198"/>
      <c r="AA7" s="332"/>
      <c r="AB7" s="333"/>
      <c r="AC7" s="12">
        <v>1</v>
      </c>
      <c r="AD7" s="198"/>
      <c r="AE7" s="117">
        <f t="shared" si="6"/>
        <v>-211.9917686804904</v>
      </c>
      <c r="AF7" s="110">
        <f t="shared" si="7"/>
        <v>0.89400411565975479</v>
      </c>
      <c r="AG7" s="369"/>
    </row>
    <row r="8" spans="1:33" ht="15.75" customHeight="1">
      <c r="A8" s="318"/>
      <c r="B8" s="100" t="s">
        <v>189</v>
      </c>
      <c r="C8" s="371" t="s">
        <v>192</v>
      </c>
      <c r="D8" s="371"/>
      <c r="E8" s="101">
        <v>77.34</v>
      </c>
      <c r="F8" s="102">
        <v>2657</v>
      </c>
      <c r="G8" s="103">
        <f t="shared" si="0"/>
        <v>205492.38</v>
      </c>
      <c r="H8" s="26"/>
      <c r="I8" s="104">
        <v>23</v>
      </c>
      <c r="J8" s="105">
        <v>2000</v>
      </c>
      <c r="K8" s="106">
        <f t="shared" si="8"/>
        <v>86.956521739130437</v>
      </c>
      <c r="L8" s="107">
        <v>23</v>
      </c>
      <c r="M8" s="105">
        <f t="shared" si="1"/>
        <v>1792.0192297084641</v>
      </c>
      <c r="N8" s="106">
        <f t="shared" si="2"/>
        <v>77.913879552541914</v>
      </c>
      <c r="O8" s="108">
        <f t="shared" si="3"/>
        <v>0</v>
      </c>
      <c r="P8" s="109">
        <f t="shared" si="4"/>
        <v>-9.0426421865885231</v>
      </c>
      <c r="Q8" s="110">
        <f t="shared" si="5"/>
        <v>0.89600961485423203</v>
      </c>
      <c r="R8" s="323"/>
      <c r="S8" s="47">
        <v>0.34583333333333333</v>
      </c>
      <c r="T8" s="48">
        <v>0.40760416666666666</v>
      </c>
      <c r="U8" s="111">
        <v>5</v>
      </c>
      <c r="V8" s="112">
        <v>88.961098941965787</v>
      </c>
      <c r="W8" s="113"/>
      <c r="X8" s="116"/>
      <c r="Y8" s="12"/>
      <c r="Z8" s="198"/>
      <c r="AA8" s="332"/>
      <c r="AB8" s="333"/>
      <c r="AC8" s="12">
        <v>2</v>
      </c>
      <c r="AD8" s="198"/>
      <c r="AE8" s="117">
        <f t="shared" si="6"/>
        <v>-207.98077029153592</v>
      </c>
      <c r="AF8" s="110">
        <f t="shared" si="7"/>
        <v>0.89600961485423203</v>
      </c>
      <c r="AG8" s="369"/>
    </row>
    <row r="9" spans="1:33" ht="15.75" customHeight="1">
      <c r="A9" s="318"/>
      <c r="B9" s="100" t="s">
        <v>201</v>
      </c>
      <c r="C9" s="371" t="s">
        <v>202</v>
      </c>
      <c r="D9" s="371"/>
      <c r="E9" s="101">
        <v>29.97</v>
      </c>
      <c r="F9" s="102">
        <v>2793</v>
      </c>
      <c r="G9" s="103">
        <f t="shared" si="0"/>
        <v>83706.209999999992</v>
      </c>
      <c r="H9" s="13"/>
      <c r="I9" s="104">
        <v>21</v>
      </c>
      <c r="J9" s="105">
        <v>2790</v>
      </c>
      <c r="K9" s="106">
        <f t="shared" si="8"/>
        <v>132.85714285714286</v>
      </c>
      <c r="L9" s="107">
        <v>25</v>
      </c>
      <c r="M9" s="105">
        <f t="shared" si="1"/>
        <v>2964.9807692307691</v>
      </c>
      <c r="N9" s="106">
        <f t="shared" si="2"/>
        <v>118.59923076923076</v>
      </c>
      <c r="O9" s="108">
        <f t="shared" si="3"/>
        <v>4</v>
      </c>
      <c r="P9" s="109">
        <f t="shared" si="4"/>
        <v>-14.257912087912104</v>
      </c>
      <c r="Q9" s="110">
        <f t="shared" si="5"/>
        <v>0.89268238213399498</v>
      </c>
      <c r="R9" s="323"/>
      <c r="S9" s="47">
        <v>0.41041666666666665</v>
      </c>
      <c r="T9" s="48">
        <v>0.44966435185185183</v>
      </c>
      <c r="U9" s="111">
        <v>5</v>
      </c>
      <c r="V9" s="112">
        <v>56.519759500321058</v>
      </c>
      <c r="W9" s="113">
        <v>0.44966435185185183</v>
      </c>
      <c r="X9" s="116">
        <v>0.48819444444444438</v>
      </c>
      <c r="Y9" s="12"/>
      <c r="Z9" s="198"/>
      <c r="AA9" s="332"/>
      <c r="AB9" s="333"/>
      <c r="AC9" s="12">
        <v>1</v>
      </c>
      <c r="AD9" s="198"/>
      <c r="AE9" s="117">
        <f t="shared" si="6"/>
        <v>174.98076923076906</v>
      </c>
      <c r="AF9" s="110">
        <f t="shared" si="7"/>
        <v>1.0627171215880893</v>
      </c>
      <c r="AG9" s="369"/>
    </row>
    <row r="10" spans="1:33" ht="15.75" customHeight="1">
      <c r="A10" s="318"/>
      <c r="B10" s="100" t="s">
        <v>189</v>
      </c>
      <c r="C10" s="371" t="s">
        <v>193</v>
      </c>
      <c r="D10" s="371"/>
      <c r="E10" s="101">
        <v>59.52</v>
      </c>
      <c r="F10" s="102">
        <v>5431</v>
      </c>
      <c r="G10" s="121">
        <f t="shared" si="0"/>
        <v>323253.12</v>
      </c>
      <c r="H10" s="122"/>
      <c r="I10" s="104">
        <v>24</v>
      </c>
      <c r="J10" s="105">
        <v>2000</v>
      </c>
      <c r="K10" s="106">
        <f t="shared" si="8"/>
        <v>83.333333333333329</v>
      </c>
      <c r="L10" s="107">
        <v>24</v>
      </c>
      <c r="M10" s="105">
        <f t="shared" si="1"/>
        <v>1798.8116725059672</v>
      </c>
      <c r="N10" s="106">
        <f t="shared" si="2"/>
        <v>74.950486354415304</v>
      </c>
      <c r="O10" s="108">
        <f t="shared" si="3"/>
        <v>0</v>
      </c>
      <c r="P10" s="109">
        <f t="shared" si="4"/>
        <v>-8.3828469789180247</v>
      </c>
      <c r="Q10" s="110">
        <f t="shared" si="5"/>
        <v>0.89940583625298365</v>
      </c>
      <c r="R10" s="323"/>
      <c r="S10" s="47">
        <v>0.48819444444444438</v>
      </c>
      <c r="T10" s="120">
        <v>0.6139930555555555</v>
      </c>
      <c r="U10" s="111">
        <v>55.483333333333263</v>
      </c>
      <c r="V10" s="112">
        <v>181.15292722446964</v>
      </c>
      <c r="W10" s="113"/>
      <c r="X10" s="116"/>
      <c r="Y10" s="12"/>
      <c r="Z10" s="198"/>
      <c r="AA10" s="332"/>
      <c r="AB10" s="333"/>
      <c r="AC10" s="12">
        <v>2</v>
      </c>
      <c r="AD10" s="198"/>
      <c r="AE10" s="117">
        <f t="shared" si="6"/>
        <v>-201.18832749403282</v>
      </c>
      <c r="AF10" s="110">
        <f t="shared" si="7"/>
        <v>0.89940583625298354</v>
      </c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07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9">AVERAGE(I5:I20)</f>
        <v>23.333333333333332</v>
      </c>
      <c r="J21" s="137">
        <f t="shared" si="9"/>
        <v>2131.6666666666665</v>
      </c>
      <c r="K21" s="138">
        <f t="shared" ref="K21" si="10">J21/I21</f>
        <v>91.357142857142861</v>
      </c>
      <c r="L21" s="136">
        <f t="shared" ref="L21:M21" si="11">AVERAGE(L5:L20)</f>
        <v>24</v>
      </c>
      <c r="M21" s="137">
        <f t="shared" si="11"/>
        <v>1987.4766965917181</v>
      </c>
      <c r="N21" s="138">
        <f t="shared" ref="N21:N27" si="12">M21/L21</f>
        <v>82.811529024654916</v>
      </c>
      <c r="O21" s="139">
        <f t="shared" ref="O21:O27" si="13">L21-I21</f>
        <v>0.66666666666666785</v>
      </c>
      <c r="P21" s="140">
        <f t="shared" ref="P21:P27" si="14">N21-K21</f>
        <v>-8.5456138324879447</v>
      </c>
      <c r="Q21" s="141">
        <f t="shared" ref="Q21:Q27" si="15">N21/K21</f>
        <v>0.90645927001185989</v>
      </c>
      <c r="R21" s="324"/>
      <c r="S21" s="142">
        <v>0.16666666666666666</v>
      </c>
      <c r="T21" s="143">
        <v>0.6139930555555555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10</v>
      </c>
      <c r="AD21" s="180">
        <f>SUM(AD5:AD20)</f>
        <v>0</v>
      </c>
      <c r="AE21" s="168">
        <f t="shared" ref="AE21:AE27" si="16">M21-J21</f>
        <v>-144.18997007494841</v>
      </c>
      <c r="AF21" s="141">
        <f t="shared" ref="AF21:AF27" si="17">M21/J21</f>
        <v>0.93235810629791316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1613</v>
      </c>
      <c r="G22" s="148">
        <f t="shared" ref="G22:G27" si="18">E22*F22</f>
        <v>58793.850000000006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7" si="19">F22/V22*60</f>
        <v>1897.0058710424937</v>
      </c>
      <c r="N22" s="152">
        <f t="shared" si="12"/>
        <v>94.850293552124683</v>
      </c>
      <c r="O22" s="154">
        <f t="shared" si="13"/>
        <v>0</v>
      </c>
      <c r="P22" s="155">
        <f t="shared" si="14"/>
        <v>-10.149706447875317</v>
      </c>
      <c r="Q22" s="156">
        <f t="shared" si="15"/>
        <v>0.9033361290678541</v>
      </c>
      <c r="R22" s="322">
        <f>Q38</f>
        <v>0.9010986611170001</v>
      </c>
      <c r="S22" s="157">
        <v>0.16666666666666666</v>
      </c>
      <c r="T22" s="158">
        <v>0.2020949074074074</v>
      </c>
      <c r="U22" s="159"/>
      <c r="V22" s="160">
        <v>51.017237994532323</v>
      </c>
      <c r="W22" s="97"/>
      <c r="X22" s="98"/>
      <c r="Y22" s="12"/>
      <c r="Z22" s="198"/>
      <c r="AA22" s="325"/>
      <c r="AB22" s="326"/>
      <c r="AC22" s="12">
        <v>1</v>
      </c>
      <c r="AD22" s="198"/>
      <c r="AE22" s="115">
        <f t="shared" si="16"/>
        <v>-202.99412895750629</v>
      </c>
      <c r="AF22" s="156">
        <f t="shared" si="17"/>
        <v>0.9033361290678541</v>
      </c>
      <c r="AG22" s="376">
        <f>AF38</f>
        <v>0.9010986611170001</v>
      </c>
    </row>
    <row r="23" spans="1:33" ht="15.75" customHeight="1">
      <c r="A23" s="357"/>
      <c r="B23" s="163" t="s">
        <v>185</v>
      </c>
      <c r="C23" s="330" t="s">
        <v>197</v>
      </c>
      <c r="D23" s="331"/>
      <c r="E23" s="101">
        <v>31.72</v>
      </c>
      <c r="F23" s="111">
        <v>2137</v>
      </c>
      <c r="G23" s="103">
        <f t="shared" si="18"/>
        <v>67785.64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1800.6072198559129</v>
      </c>
      <c r="N23" s="106">
        <f t="shared" si="12"/>
        <v>81.845782720723321</v>
      </c>
      <c r="O23" s="108">
        <f t="shared" si="13"/>
        <v>0</v>
      </c>
      <c r="P23" s="109">
        <f t="shared" si="14"/>
        <v>-9.0633081883675857</v>
      </c>
      <c r="Q23" s="110">
        <f t="shared" si="15"/>
        <v>0.90030360992795655</v>
      </c>
      <c r="R23" s="323"/>
      <c r="S23" s="47">
        <v>0.20555555555555555</v>
      </c>
      <c r="T23" s="48">
        <v>0.255</v>
      </c>
      <c r="U23" s="111">
        <v>4.9833333333333263</v>
      </c>
      <c r="V23" s="112">
        <v>71.209311273482697</v>
      </c>
      <c r="W23" s="113"/>
      <c r="X23" s="116"/>
      <c r="Y23" s="12"/>
      <c r="Z23" s="198"/>
      <c r="AA23" s="332"/>
      <c r="AB23" s="333"/>
      <c r="AC23" s="12">
        <v>2</v>
      </c>
      <c r="AD23" s="198"/>
      <c r="AE23" s="117">
        <f t="shared" si="16"/>
        <v>-199.39278014408706</v>
      </c>
      <c r="AF23" s="110">
        <f t="shared" si="17"/>
        <v>0.90030360992795644</v>
      </c>
      <c r="AG23" s="369"/>
    </row>
    <row r="24" spans="1:33" ht="15.75" customHeight="1">
      <c r="A24" s="357"/>
      <c r="B24" s="163" t="s">
        <v>185</v>
      </c>
      <c r="C24" s="330" t="s">
        <v>198</v>
      </c>
      <c r="D24" s="331"/>
      <c r="E24" s="101">
        <v>34.79</v>
      </c>
      <c r="F24" s="111">
        <v>2243</v>
      </c>
      <c r="G24" s="103">
        <f t="shared" si="18"/>
        <v>78033.97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1805.4477300916672</v>
      </c>
      <c r="N24" s="106">
        <f t="shared" si="12"/>
        <v>164.13161182651518</v>
      </c>
      <c r="O24" s="108">
        <f t="shared" si="13"/>
        <v>0</v>
      </c>
      <c r="P24" s="109">
        <f t="shared" si="14"/>
        <v>-17.68656999166663</v>
      </c>
      <c r="Q24" s="110">
        <f t="shared" si="15"/>
        <v>0.90272386504583357</v>
      </c>
      <c r="R24" s="323"/>
      <c r="S24" s="47">
        <v>0.25902777777777775</v>
      </c>
      <c r="T24" s="48">
        <v>0.31078703703703703</v>
      </c>
      <c r="U24" s="111">
        <v>5.7999999999999474</v>
      </c>
      <c r="V24" s="112">
        <v>74.541066881602291</v>
      </c>
      <c r="W24" s="113"/>
      <c r="X24" s="116"/>
      <c r="Y24" s="12"/>
      <c r="Z24" s="198"/>
      <c r="AA24" s="332"/>
      <c r="AB24" s="333"/>
      <c r="AC24" s="12">
        <v>1</v>
      </c>
      <c r="AD24" s="198"/>
      <c r="AE24" s="117">
        <f t="shared" si="16"/>
        <v>-194.55226990833285</v>
      </c>
      <c r="AF24" s="110">
        <f t="shared" si="17"/>
        <v>0.90272386504583357</v>
      </c>
      <c r="AG24" s="369"/>
    </row>
    <row r="25" spans="1:33" ht="15.75" customHeight="1">
      <c r="A25" s="357"/>
      <c r="B25" s="163" t="s">
        <v>185</v>
      </c>
      <c r="C25" s="330" t="s">
        <v>200</v>
      </c>
      <c r="D25" s="331"/>
      <c r="E25" s="101">
        <v>51.44</v>
      </c>
      <c r="F25" s="111">
        <v>3794</v>
      </c>
      <c r="G25" s="103">
        <f t="shared" si="18"/>
        <v>195163.36</v>
      </c>
      <c r="H25" s="26"/>
      <c r="I25" s="107">
        <v>19</v>
      </c>
      <c r="J25" s="105">
        <v>2000</v>
      </c>
      <c r="K25" s="106">
        <f t="shared" si="8"/>
        <v>105.26315789473684</v>
      </c>
      <c r="L25" s="107">
        <v>19</v>
      </c>
      <c r="M25" s="105">
        <f t="shared" si="19"/>
        <v>1788.2813356789641</v>
      </c>
      <c r="N25" s="106">
        <f t="shared" si="12"/>
        <v>94.120070298892841</v>
      </c>
      <c r="O25" s="108">
        <f t="shared" si="13"/>
        <v>0</v>
      </c>
      <c r="P25" s="109">
        <f t="shared" si="14"/>
        <v>-11.143087595843994</v>
      </c>
      <c r="Q25" s="110">
        <f t="shared" si="15"/>
        <v>0.8941406678394821</v>
      </c>
      <c r="R25" s="323"/>
      <c r="S25" s="47">
        <v>0.31388888888888883</v>
      </c>
      <c r="T25" s="48">
        <v>0.40228009259259256</v>
      </c>
      <c r="U25" s="111">
        <v>5</v>
      </c>
      <c r="V25" s="112">
        <v>127.29540674514224</v>
      </c>
      <c r="W25" s="113"/>
      <c r="X25" s="116"/>
      <c r="Y25" s="12"/>
      <c r="Z25" s="198"/>
      <c r="AA25" s="332"/>
      <c r="AB25" s="333"/>
      <c r="AC25" s="12">
        <v>2</v>
      </c>
      <c r="AD25" s="198"/>
      <c r="AE25" s="117">
        <f t="shared" si="16"/>
        <v>-211.71866432103593</v>
      </c>
      <c r="AF25" s="110">
        <f t="shared" si="17"/>
        <v>0.89414066783948198</v>
      </c>
      <c r="AG25" s="369"/>
    </row>
    <row r="26" spans="1:33" ht="15.75" customHeight="1">
      <c r="A26" s="358"/>
      <c r="B26" s="163" t="s">
        <v>185</v>
      </c>
      <c r="C26" s="330" t="s">
        <v>199</v>
      </c>
      <c r="D26" s="331"/>
      <c r="E26" s="101">
        <v>33.200000000000003</v>
      </c>
      <c r="F26" s="111">
        <v>3538</v>
      </c>
      <c r="G26" s="103">
        <f t="shared" si="18"/>
        <v>117461.6</v>
      </c>
      <c r="H26" s="13"/>
      <c r="I26" s="118">
        <v>11</v>
      </c>
      <c r="J26" s="105">
        <v>2000</v>
      </c>
      <c r="K26" s="106">
        <f t="shared" si="8"/>
        <v>181.81818181818181</v>
      </c>
      <c r="L26" s="107">
        <v>11</v>
      </c>
      <c r="M26" s="105">
        <f t="shared" si="19"/>
        <v>1805.0556379158675</v>
      </c>
      <c r="N26" s="106">
        <f t="shared" si="12"/>
        <v>164.09596708326069</v>
      </c>
      <c r="O26" s="108">
        <f t="shared" si="13"/>
        <v>0</v>
      </c>
      <c r="P26" s="109">
        <f t="shared" si="14"/>
        <v>-17.722214734921124</v>
      </c>
      <c r="Q26" s="110">
        <f t="shared" si="15"/>
        <v>0.90252781895793377</v>
      </c>
      <c r="R26" s="323"/>
      <c r="S26" s="47">
        <v>0.40624999999999994</v>
      </c>
      <c r="T26" s="48">
        <v>0.48791666666666661</v>
      </c>
      <c r="U26" s="111">
        <v>5.7166666666666277</v>
      </c>
      <c r="V26" s="112">
        <v>117.60302316503679</v>
      </c>
      <c r="W26" s="113">
        <v>0.48791666666666661</v>
      </c>
      <c r="X26" s="116">
        <v>0.52708333333333324</v>
      </c>
      <c r="Y26" s="12"/>
      <c r="Z26" s="198"/>
      <c r="AA26" s="332"/>
      <c r="AB26" s="333"/>
      <c r="AC26" s="12">
        <v>2</v>
      </c>
      <c r="AD26" s="198"/>
      <c r="AE26" s="117">
        <f t="shared" si="16"/>
        <v>-194.94436208413254</v>
      </c>
      <c r="AF26" s="110">
        <f t="shared" si="17"/>
        <v>0.90252781895793377</v>
      </c>
      <c r="AG26" s="369"/>
    </row>
    <row r="27" spans="1:33" ht="15.75" customHeight="1">
      <c r="A27" s="358"/>
      <c r="B27" s="163" t="s">
        <v>195</v>
      </c>
      <c r="C27" s="330" t="s">
        <v>196</v>
      </c>
      <c r="D27" s="331"/>
      <c r="E27" s="101">
        <v>36.450000000000003</v>
      </c>
      <c r="F27" s="111">
        <v>2092</v>
      </c>
      <c r="G27" s="121">
        <f t="shared" si="18"/>
        <v>76253.400000000009</v>
      </c>
      <c r="H27" s="122">
        <v>2</v>
      </c>
      <c r="I27" s="107">
        <v>20</v>
      </c>
      <c r="J27" s="105">
        <v>2100</v>
      </c>
      <c r="K27" s="106">
        <f t="shared" si="8"/>
        <v>105</v>
      </c>
      <c r="L27" s="107">
        <v>20</v>
      </c>
      <c r="M27" s="105">
        <f t="shared" si="19"/>
        <v>1897.0058710424937</v>
      </c>
      <c r="N27" s="106">
        <f t="shared" si="12"/>
        <v>94.850293552124683</v>
      </c>
      <c r="O27" s="108">
        <f t="shared" si="13"/>
        <v>0</v>
      </c>
      <c r="P27" s="109">
        <f t="shared" si="14"/>
        <v>-10.149706447875317</v>
      </c>
      <c r="Q27" s="110">
        <f t="shared" si="15"/>
        <v>0.9033361290678541</v>
      </c>
      <c r="R27" s="323"/>
      <c r="S27" s="47">
        <v>0.52708333333333324</v>
      </c>
      <c r="T27" s="120">
        <v>0.57303240740740735</v>
      </c>
      <c r="U27" s="111">
        <v>56.399999999999942</v>
      </c>
      <c r="V27" s="112">
        <v>66.167428322728838</v>
      </c>
      <c r="W27" s="113"/>
      <c r="X27" s="116"/>
      <c r="Y27" s="12"/>
      <c r="Z27" s="198"/>
      <c r="AA27" s="332"/>
      <c r="AB27" s="333"/>
      <c r="AC27" s="12">
        <v>0</v>
      </c>
      <c r="AD27" s="198"/>
      <c r="AE27" s="117">
        <f t="shared" si="16"/>
        <v>-202.99412895750629</v>
      </c>
      <c r="AF27" s="110">
        <f t="shared" si="17"/>
        <v>0.9033361290678541</v>
      </c>
      <c r="AG27" s="369"/>
    </row>
    <row r="28" spans="1:33" ht="15.75" customHeight="1">
      <c r="A28" s="358"/>
      <c r="B28" s="163"/>
      <c r="C28" s="330"/>
      <c r="D28" s="33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12"/>
      <c r="Z28" s="198"/>
      <c r="AA28" s="332"/>
      <c r="AB28" s="333"/>
      <c r="AC28" s="12"/>
      <c r="AD28" s="198"/>
      <c r="AE28" s="117"/>
      <c r="AF28" s="110"/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20">AVERAGE(I22:I37)</f>
        <v>17.166666666666668</v>
      </c>
      <c r="J38" s="137">
        <f t="shared" si="20"/>
        <v>2033.3333333333333</v>
      </c>
      <c r="K38" s="138">
        <f t="shared" ref="K38" si="21">J38/I38</f>
        <v>118.44660194174756</v>
      </c>
      <c r="L38" s="136">
        <f t="shared" ref="L38:M38" si="22">AVERAGE(L22:L37)</f>
        <v>17.166666666666668</v>
      </c>
      <c r="M38" s="137">
        <f t="shared" si="22"/>
        <v>1832.2339442712334</v>
      </c>
      <c r="N38" s="138">
        <f t="shared" ref="N38:N46" si="23">M38/L38</f>
        <v>106.73207442356698</v>
      </c>
      <c r="O38" s="139">
        <f t="shared" ref="O38:O46" si="24">L38-I38</f>
        <v>0</v>
      </c>
      <c r="P38" s="140">
        <f t="shared" ref="P38:P46" si="25">N38-K38</f>
        <v>-11.714527518180574</v>
      </c>
      <c r="Q38" s="141">
        <f t="shared" ref="Q38:Q46" si="26">N38/K38</f>
        <v>0.9010986611170001</v>
      </c>
      <c r="R38" s="324"/>
      <c r="S38" s="142">
        <v>0.16666666666666666</v>
      </c>
      <c r="T38" s="143">
        <v>0.57303240740740735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8</v>
      </c>
      <c r="AD38" s="180">
        <f>SUM(AD22:AD37)</f>
        <v>0</v>
      </c>
      <c r="AE38" s="168">
        <f t="shared" ref="AE38:AE46" si="27">M38-J38</f>
        <v>-201.09938906209982</v>
      </c>
      <c r="AF38" s="141">
        <f t="shared" ref="AF38:AF46" si="28">M38/J38</f>
        <v>0.9010986611170001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1641</v>
      </c>
      <c r="G39" s="148">
        <f t="shared" ref="G39:G46" si="29">E39*F39</f>
        <v>32327.699999999997</v>
      </c>
      <c r="H39" s="149">
        <v>2</v>
      </c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6" si="30">F39/V39*60</f>
        <v>1080.4077035037926</v>
      </c>
      <c r="N39" s="152">
        <f t="shared" si="23"/>
        <v>83.108284884907121</v>
      </c>
      <c r="O39" s="154">
        <f t="shared" si="24"/>
        <v>0</v>
      </c>
      <c r="P39" s="155">
        <f t="shared" si="25"/>
        <v>-9.1994074227851854</v>
      </c>
      <c r="Q39" s="156">
        <f t="shared" si="26"/>
        <v>0.90033975291982715</v>
      </c>
      <c r="R39" s="322">
        <f>Q55</f>
        <v>0.89619492957691316</v>
      </c>
      <c r="S39" s="157">
        <v>0.16666666666666666</v>
      </c>
      <c r="T39" s="158">
        <v>0.22994212962962962</v>
      </c>
      <c r="U39" s="159"/>
      <c r="V39" s="160">
        <v>91.132263941372727</v>
      </c>
      <c r="W39" s="158"/>
      <c r="X39" s="169"/>
      <c r="Y39" s="12"/>
      <c r="Z39" s="198"/>
      <c r="AA39" s="325"/>
      <c r="AB39" s="326"/>
      <c r="AC39" s="12">
        <v>2</v>
      </c>
      <c r="AD39" s="198"/>
      <c r="AE39" s="115">
        <f t="shared" si="27"/>
        <v>-119.59229649620738</v>
      </c>
      <c r="AF39" s="156">
        <f t="shared" si="28"/>
        <v>0.90033975291982715</v>
      </c>
      <c r="AG39" s="327">
        <f>AF55</f>
        <v>0.89619492957691316</v>
      </c>
    </row>
    <row r="40" spans="1:33" ht="15.75" customHeight="1">
      <c r="A40" s="318"/>
      <c r="B40" s="163" t="s">
        <v>189</v>
      </c>
      <c r="C40" s="330" t="s">
        <v>205</v>
      </c>
      <c r="D40" s="331"/>
      <c r="E40" s="101">
        <v>53.76</v>
      </c>
      <c r="F40" s="102">
        <v>3339</v>
      </c>
      <c r="G40" s="103">
        <f t="shared" si="29"/>
        <v>179504.63999999998</v>
      </c>
      <c r="H40" s="26"/>
      <c r="I40" s="104">
        <v>20</v>
      </c>
      <c r="J40" s="105">
        <v>2000</v>
      </c>
      <c r="K40" s="106">
        <f t="shared" si="8"/>
        <v>100</v>
      </c>
      <c r="L40" s="107">
        <v>20</v>
      </c>
      <c r="M40" s="105">
        <f t="shared" si="30"/>
        <v>1788.4669812825853</v>
      </c>
      <c r="N40" s="106">
        <f t="shared" si="23"/>
        <v>89.423349064129269</v>
      </c>
      <c r="O40" s="108">
        <f t="shared" si="24"/>
        <v>0</v>
      </c>
      <c r="P40" s="109">
        <f t="shared" si="25"/>
        <v>-10.576650935870731</v>
      </c>
      <c r="Q40" s="110">
        <f t="shared" si="26"/>
        <v>0.89423349064129265</v>
      </c>
      <c r="R40" s="323"/>
      <c r="S40" s="47">
        <v>0.23402777777777778</v>
      </c>
      <c r="T40" s="48">
        <v>0.3118171296296296</v>
      </c>
      <c r="U40" s="111">
        <v>5.8833333333333471</v>
      </c>
      <c r="V40" s="112">
        <v>112.01772361283837</v>
      </c>
      <c r="W40" s="113"/>
      <c r="X40" s="116"/>
      <c r="Y40" s="12"/>
      <c r="Z40" s="198"/>
      <c r="AA40" s="332"/>
      <c r="AB40" s="333"/>
      <c r="AC40" s="12">
        <v>2</v>
      </c>
      <c r="AD40" s="198"/>
      <c r="AE40" s="117">
        <f t="shared" si="27"/>
        <v>-211.53301871741473</v>
      </c>
      <c r="AF40" s="110">
        <f t="shared" si="28"/>
        <v>0.89423349064129265</v>
      </c>
      <c r="AG40" s="328"/>
    </row>
    <row r="41" spans="1:33" ht="15.75" customHeight="1">
      <c r="A41" s="318"/>
      <c r="B41" s="163" t="s">
        <v>189</v>
      </c>
      <c r="C41" s="330" t="s">
        <v>206</v>
      </c>
      <c r="D41" s="331"/>
      <c r="E41" s="101">
        <v>71.55</v>
      </c>
      <c r="F41" s="102">
        <v>2587</v>
      </c>
      <c r="G41" s="103">
        <f t="shared" si="29"/>
        <v>185099.85</v>
      </c>
      <c r="H41" s="26"/>
      <c r="I41" s="104">
        <v>22</v>
      </c>
      <c r="J41" s="105">
        <v>2000</v>
      </c>
      <c r="K41" s="106">
        <f t="shared" si="8"/>
        <v>90.909090909090907</v>
      </c>
      <c r="L41" s="107">
        <v>22</v>
      </c>
      <c r="M41" s="105">
        <f t="shared" si="30"/>
        <v>1789.3254554985756</v>
      </c>
      <c r="N41" s="106">
        <f t="shared" si="23"/>
        <v>81.332975249935259</v>
      </c>
      <c r="O41" s="108">
        <f t="shared" si="24"/>
        <v>0</v>
      </c>
      <c r="P41" s="109">
        <f t="shared" si="25"/>
        <v>-9.5761156591556471</v>
      </c>
      <c r="Q41" s="110">
        <f t="shared" si="26"/>
        <v>0.8946627277492879</v>
      </c>
      <c r="R41" s="323"/>
      <c r="S41" s="47">
        <v>0.31527777777777777</v>
      </c>
      <c r="T41" s="48">
        <v>0.37550925925925926</v>
      </c>
      <c r="U41" s="111">
        <v>4.9833333333333663</v>
      </c>
      <c r="V41" s="112">
        <v>86.747773873674475</v>
      </c>
      <c r="W41" s="113"/>
      <c r="X41" s="116"/>
      <c r="Y41" s="12"/>
      <c r="Z41" s="198"/>
      <c r="AA41" s="332"/>
      <c r="AB41" s="333"/>
      <c r="AC41" s="12">
        <v>2</v>
      </c>
      <c r="AD41" s="198"/>
      <c r="AE41" s="117">
        <f t="shared" si="27"/>
        <v>-210.67454450142441</v>
      </c>
      <c r="AF41" s="110">
        <f t="shared" si="28"/>
        <v>0.89466272774928779</v>
      </c>
      <c r="AG41" s="328"/>
    </row>
    <row r="42" spans="1:33" ht="15.75" customHeight="1">
      <c r="A42" s="318"/>
      <c r="B42" s="163" t="s">
        <v>189</v>
      </c>
      <c r="C42" s="330" t="s">
        <v>207</v>
      </c>
      <c r="D42" s="331"/>
      <c r="E42" s="101">
        <v>58.67</v>
      </c>
      <c r="F42" s="102">
        <v>1146</v>
      </c>
      <c r="G42" s="103">
        <f t="shared" si="29"/>
        <v>67235.820000000007</v>
      </c>
      <c r="H42" s="26">
        <v>2</v>
      </c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1789.5270052556079</v>
      </c>
      <c r="N42" s="106">
        <f t="shared" si="23"/>
        <v>77.80552196763513</v>
      </c>
      <c r="O42" s="108">
        <f t="shared" si="24"/>
        <v>0</v>
      </c>
      <c r="P42" s="109">
        <f t="shared" si="25"/>
        <v>-9.1509997714953073</v>
      </c>
      <c r="Q42" s="110">
        <f t="shared" si="26"/>
        <v>0.89476350262780402</v>
      </c>
      <c r="R42" s="323"/>
      <c r="S42" s="47">
        <v>0.37847222222222221</v>
      </c>
      <c r="T42" s="48">
        <v>0.40515046296296298</v>
      </c>
      <c r="U42" s="111">
        <v>5</v>
      </c>
      <c r="V42" s="112">
        <v>38.42356097340852</v>
      </c>
      <c r="W42" s="113"/>
      <c r="X42" s="116"/>
      <c r="Y42" s="12"/>
      <c r="Z42" s="198"/>
      <c r="AA42" s="332"/>
      <c r="AB42" s="333"/>
      <c r="AC42" s="12">
        <v>1</v>
      </c>
      <c r="AD42" s="198"/>
      <c r="AE42" s="117">
        <f t="shared" si="27"/>
        <v>-210.47299474439205</v>
      </c>
      <c r="AF42" s="110">
        <f t="shared" si="28"/>
        <v>0.89476350262780402</v>
      </c>
      <c r="AG42" s="328"/>
    </row>
    <row r="43" spans="1:33" ht="15.75" customHeight="1">
      <c r="A43" s="318"/>
      <c r="B43" s="163" t="s">
        <v>189</v>
      </c>
      <c r="C43" s="330" t="s">
        <v>208</v>
      </c>
      <c r="D43" s="331"/>
      <c r="E43" s="101">
        <v>59.54</v>
      </c>
      <c r="F43" s="102">
        <v>975</v>
      </c>
      <c r="G43" s="103">
        <f t="shared" si="29"/>
        <v>58051.5</v>
      </c>
      <c r="H43" s="26">
        <v>2</v>
      </c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1795.8815964524695</v>
      </c>
      <c r="N43" s="106">
        <f t="shared" si="23"/>
        <v>78.081808541411718</v>
      </c>
      <c r="O43" s="108">
        <f t="shared" si="24"/>
        <v>0</v>
      </c>
      <c r="P43" s="109">
        <f t="shared" si="25"/>
        <v>-8.8747131977187195</v>
      </c>
      <c r="Q43" s="110">
        <f t="shared" si="26"/>
        <v>0.89794079822623474</v>
      </c>
      <c r="R43" s="323"/>
      <c r="S43" s="47">
        <v>0.40833333333333333</v>
      </c>
      <c r="T43" s="48">
        <v>0.43094907407407407</v>
      </c>
      <c r="U43" s="111">
        <v>4.5833333333333037</v>
      </c>
      <c r="V43" s="112">
        <v>32.57453059018988</v>
      </c>
      <c r="W43" s="113">
        <v>0.43094907407407407</v>
      </c>
      <c r="X43" s="116">
        <v>0.46874999999999994</v>
      </c>
      <c r="Y43" s="12"/>
      <c r="Z43" s="198"/>
      <c r="AA43" s="332"/>
      <c r="AB43" s="333"/>
      <c r="AC43" s="12">
        <v>1</v>
      </c>
      <c r="AD43" s="198"/>
      <c r="AE43" s="117">
        <f t="shared" si="27"/>
        <v>-204.11840354753053</v>
      </c>
      <c r="AF43" s="110">
        <f t="shared" si="28"/>
        <v>0.89794079822623474</v>
      </c>
      <c r="AG43" s="328"/>
    </row>
    <row r="44" spans="1:33" ht="15.75" customHeight="1">
      <c r="A44" s="318"/>
      <c r="B44" s="163" t="s">
        <v>189</v>
      </c>
      <c r="C44" s="330" t="s">
        <v>209</v>
      </c>
      <c r="D44" s="331"/>
      <c r="E44" s="101">
        <v>61.09</v>
      </c>
      <c r="F44" s="102">
        <v>3501</v>
      </c>
      <c r="G44" s="121">
        <f t="shared" si="29"/>
        <v>213876.09000000003</v>
      </c>
      <c r="H44" s="26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30"/>
        <v>1793.1455858679724</v>
      </c>
      <c r="N44" s="106">
        <f t="shared" si="23"/>
        <v>89.657279293398616</v>
      </c>
      <c r="O44" s="108">
        <f t="shared" si="24"/>
        <v>0</v>
      </c>
      <c r="P44" s="109">
        <f t="shared" si="25"/>
        <v>-10.342720706601384</v>
      </c>
      <c r="Q44" s="110">
        <f t="shared" si="26"/>
        <v>0.89657279293398617</v>
      </c>
      <c r="R44" s="323"/>
      <c r="S44" s="47">
        <v>0.46874999999999994</v>
      </c>
      <c r="T44" s="120">
        <v>0.55009259259259258</v>
      </c>
      <c r="U44" s="111">
        <v>55</v>
      </c>
      <c r="V44" s="112">
        <v>117.14609324279736</v>
      </c>
      <c r="W44" s="113"/>
      <c r="X44" s="116"/>
      <c r="Y44" s="12"/>
      <c r="Z44" s="198"/>
      <c r="AA44" s="332"/>
      <c r="AB44" s="333"/>
      <c r="AC44" s="12">
        <v>2</v>
      </c>
      <c r="AD44" s="198"/>
      <c r="AE44" s="117">
        <f t="shared" si="27"/>
        <v>-206.85441413202761</v>
      </c>
      <c r="AF44" s="110">
        <f t="shared" si="28"/>
        <v>0.89657279293398617</v>
      </c>
      <c r="AG44" s="328"/>
    </row>
    <row r="45" spans="1:33" ht="15.75" customHeight="1">
      <c r="A45" s="318"/>
      <c r="B45" s="163" t="s">
        <v>189</v>
      </c>
      <c r="C45" s="330" t="s">
        <v>208</v>
      </c>
      <c r="D45" s="331"/>
      <c r="E45" s="101">
        <v>59.54</v>
      </c>
      <c r="F45" s="102">
        <v>2465</v>
      </c>
      <c r="G45" s="121">
        <f t="shared" si="29"/>
        <v>146766.1</v>
      </c>
      <c r="H45" s="26"/>
      <c r="I45" s="104">
        <v>23</v>
      </c>
      <c r="J45" s="105">
        <v>2000</v>
      </c>
      <c r="K45" s="106">
        <f t="shared" si="8"/>
        <v>86.956521739130437</v>
      </c>
      <c r="L45" s="107">
        <v>23</v>
      </c>
      <c r="M45" s="105">
        <f t="shared" si="30"/>
        <v>1795.8815964524697</v>
      </c>
      <c r="N45" s="106">
        <f t="shared" si="23"/>
        <v>78.081808541411732</v>
      </c>
      <c r="O45" s="123">
        <f t="shared" si="24"/>
        <v>0</v>
      </c>
      <c r="P45" s="124">
        <f t="shared" si="25"/>
        <v>-8.8747131977187053</v>
      </c>
      <c r="Q45" s="125">
        <f t="shared" si="26"/>
        <v>0.89794079822623485</v>
      </c>
      <c r="R45" s="323"/>
      <c r="S45" s="119">
        <v>0.55347222222222214</v>
      </c>
      <c r="T45" s="120">
        <v>0.61065972222222209</v>
      </c>
      <c r="U45" s="111">
        <v>4.8666666666665748</v>
      </c>
      <c r="V45" s="112">
        <v>82.355095286992864</v>
      </c>
      <c r="W45" s="120"/>
      <c r="X45" s="189"/>
      <c r="Y45" s="12"/>
      <c r="Z45" s="198"/>
      <c r="AA45" s="332"/>
      <c r="AB45" s="333"/>
      <c r="AC45" s="12">
        <v>2</v>
      </c>
      <c r="AD45" s="198"/>
      <c r="AE45" s="117">
        <f t="shared" si="27"/>
        <v>-204.11840354753031</v>
      </c>
      <c r="AF45" s="110">
        <f t="shared" si="28"/>
        <v>0.89794079822623485</v>
      </c>
      <c r="AG45" s="328"/>
    </row>
    <row r="46" spans="1:33" ht="15.75" customHeight="1">
      <c r="A46" s="318"/>
      <c r="B46" s="163" t="s">
        <v>189</v>
      </c>
      <c r="C46" s="330" t="s">
        <v>207</v>
      </c>
      <c r="D46" s="331"/>
      <c r="E46" s="101">
        <v>58.67</v>
      </c>
      <c r="F46" s="102">
        <v>2881</v>
      </c>
      <c r="G46" s="121">
        <f t="shared" si="29"/>
        <v>169028.27000000002</v>
      </c>
      <c r="H46" s="26"/>
      <c r="I46" s="104">
        <v>23</v>
      </c>
      <c r="J46" s="105">
        <v>2000</v>
      </c>
      <c r="K46" s="106">
        <f t="shared" si="8"/>
        <v>86.956521739130437</v>
      </c>
      <c r="L46" s="118">
        <v>23</v>
      </c>
      <c r="M46" s="105">
        <f t="shared" si="30"/>
        <v>1789.5270052556077</v>
      </c>
      <c r="N46" s="106">
        <f t="shared" si="23"/>
        <v>77.805521967635116</v>
      </c>
      <c r="O46" s="123">
        <f t="shared" si="24"/>
        <v>0</v>
      </c>
      <c r="P46" s="124">
        <f t="shared" si="25"/>
        <v>-9.1509997714953215</v>
      </c>
      <c r="Q46" s="125">
        <f t="shared" si="26"/>
        <v>0.8947635026278038</v>
      </c>
      <c r="R46" s="323"/>
      <c r="S46" s="119">
        <v>0.61388888888888882</v>
      </c>
      <c r="T46" s="120">
        <v>0.68096064814814805</v>
      </c>
      <c r="U46" s="111">
        <v>4.6500000000000874</v>
      </c>
      <c r="V46" s="112">
        <v>96.595357036989483</v>
      </c>
      <c r="W46" s="120"/>
      <c r="X46" s="189"/>
      <c r="Y46" s="12"/>
      <c r="Z46" s="198"/>
      <c r="AA46" s="332"/>
      <c r="AB46" s="333"/>
      <c r="AC46" s="12">
        <v>2</v>
      </c>
      <c r="AD46" s="198"/>
      <c r="AE46" s="117">
        <f t="shared" si="27"/>
        <v>-210.47299474439228</v>
      </c>
      <c r="AF46" s="110">
        <f t="shared" si="28"/>
        <v>0.89476350262780391</v>
      </c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26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31">AVERAGE(I39:I54)</f>
        <v>20.875</v>
      </c>
      <c r="J55" s="137">
        <f t="shared" si="31"/>
        <v>1900</v>
      </c>
      <c r="K55" s="138">
        <f t="shared" ref="K55" si="32">J55/I55</f>
        <v>91.017964071856284</v>
      </c>
      <c r="L55" s="136">
        <f t="shared" ref="L55:M55" si="33">AVERAGE(L39:L54)</f>
        <v>20.875</v>
      </c>
      <c r="M55" s="137">
        <f t="shared" si="33"/>
        <v>1702.770366196135</v>
      </c>
      <c r="N55" s="138">
        <f t="shared" ref="N55:N64" si="34">M55/L55</f>
        <v>81.569837901611251</v>
      </c>
      <c r="O55" s="139">
        <f t="shared" ref="O55:O64" si="35">L55-I55</f>
        <v>0</v>
      </c>
      <c r="P55" s="140">
        <f t="shared" ref="P55:P64" si="36">N55-K55</f>
        <v>-9.4481261702450325</v>
      </c>
      <c r="Q55" s="141">
        <f t="shared" ref="Q55:Q64" si="37">N55/K55</f>
        <v>0.89619492957691316</v>
      </c>
      <c r="R55" s="324"/>
      <c r="S55" s="142">
        <v>0.16666666666666666</v>
      </c>
      <c r="T55" s="143">
        <v>0.68096064814814805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14</v>
      </c>
      <c r="AD55" s="191">
        <f>SUM(AD39:AD54)</f>
        <v>0</v>
      </c>
      <c r="AE55" s="168">
        <f t="shared" ref="AE55:AE64" si="38">M55-J55</f>
        <v>-197.229633803865</v>
      </c>
      <c r="AF55" s="141">
        <f t="shared" ref="AF55:AF64" si="39">M55/J55</f>
        <v>0.89619492957691316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2193</v>
      </c>
      <c r="G56" s="148">
        <f t="shared" ref="G56:G64" si="40">E56*F56</f>
        <v>63289.979999999996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41">F56/V56*60</f>
        <v>3187.8779423240112</v>
      </c>
      <c r="N56" s="152">
        <f t="shared" si="34"/>
        <v>167.78304959600058</v>
      </c>
      <c r="O56" s="154">
        <f t="shared" si="35"/>
        <v>0</v>
      </c>
      <c r="P56" s="155">
        <f t="shared" si="36"/>
        <v>-21.690634614525749</v>
      </c>
      <c r="Q56" s="156">
        <f t="shared" si="37"/>
        <v>0.88552165064555854</v>
      </c>
      <c r="R56" s="322">
        <f>Q72</f>
        <v>0.89546013052072049</v>
      </c>
      <c r="S56" s="157">
        <v>0.16666666666666666</v>
      </c>
      <c r="T56" s="158">
        <v>0.19532407407407407</v>
      </c>
      <c r="U56" s="159"/>
      <c r="V56" s="160">
        <v>41.275106004866728</v>
      </c>
      <c r="W56" s="158"/>
      <c r="X56" s="169"/>
      <c r="Y56" s="12"/>
      <c r="Z56" s="198"/>
      <c r="AA56" s="325"/>
      <c r="AB56" s="326"/>
      <c r="AC56" s="12">
        <v>1</v>
      </c>
      <c r="AD56" s="198"/>
      <c r="AE56" s="115">
        <f t="shared" si="38"/>
        <v>-412.1220576759888</v>
      </c>
      <c r="AF56" s="156">
        <f t="shared" si="39"/>
        <v>0.88552165064555866</v>
      </c>
      <c r="AG56" s="327">
        <f>AF72</f>
        <v>0.89546013052072049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3207</v>
      </c>
      <c r="G57" s="103">
        <f t="shared" si="40"/>
        <v>99769.77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3185.2463470286516</v>
      </c>
      <c r="N57" s="106">
        <f t="shared" si="34"/>
        <v>167.64454458045535</v>
      </c>
      <c r="O57" s="108">
        <f t="shared" si="35"/>
        <v>0</v>
      </c>
      <c r="P57" s="109">
        <f t="shared" si="36"/>
        <v>-21.829139630070983</v>
      </c>
      <c r="Q57" s="110">
        <f t="shared" si="37"/>
        <v>0.88479065195240314</v>
      </c>
      <c r="R57" s="323"/>
      <c r="S57" s="47">
        <v>0.19930555555555557</v>
      </c>
      <c r="T57" s="48">
        <v>0.24125000000000002</v>
      </c>
      <c r="U57" s="111">
        <v>5.7333333333333636</v>
      </c>
      <c r="V57" s="112">
        <v>60.409770245713801</v>
      </c>
      <c r="W57" s="113"/>
      <c r="X57" s="116"/>
      <c r="Y57" s="12"/>
      <c r="Z57" s="198"/>
      <c r="AA57" s="332"/>
      <c r="AB57" s="333"/>
      <c r="AC57" s="12">
        <v>1</v>
      </c>
      <c r="AD57" s="198"/>
      <c r="AE57" s="117">
        <f t="shared" si="38"/>
        <v>-414.7536529713484</v>
      </c>
      <c r="AF57" s="110">
        <f t="shared" si="39"/>
        <v>0.88479065195240325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1702</v>
      </c>
      <c r="G58" s="103">
        <f t="shared" si="40"/>
        <v>66360.98000000001</v>
      </c>
      <c r="H58" s="26"/>
      <c r="I58" s="104">
        <v>19</v>
      </c>
      <c r="J58" s="105">
        <v>3600</v>
      </c>
      <c r="K58" s="106">
        <f t="shared" si="42"/>
        <v>189.47368421052633</v>
      </c>
      <c r="L58" s="107">
        <v>19</v>
      </c>
      <c r="M58" s="105">
        <f t="shared" si="41"/>
        <v>3186.5044953908105</v>
      </c>
      <c r="N58" s="106">
        <f t="shared" si="34"/>
        <v>167.71076291530582</v>
      </c>
      <c r="O58" s="108">
        <f t="shared" si="35"/>
        <v>0</v>
      </c>
      <c r="P58" s="109">
        <f t="shared" si="36"/>
        <v>-21.762921295220508</v>
      </c>
      <c r="Q58" s="110">
        <f t="shared" si="37"/>
        <v>0.88514013760855847</v>
      </c>
      <c r="R58" s="323"/>
      <c r="S58" s="47">
        <v>0.24513888888888891</v>
      </c>
      <c r="T58" s="48">
        <v>0.26738425925925929</v>
      </c>
      <c r="U58" s="111">
        <v>5.5999999999999961</v>
      </c>
      <c r="V58" s="112">
        <v>32.047656028012426</v>
      </c>
      <c r="W58" s="113"/>
      <c r="X58" s="116"/>
      <c r="Y58" s="12"/>
      <c r="Z58" s="198"/>
      <c r="AA58" s="332"/>
      <c r="AB58" s="333"/>
      <c r="AC58" s="12">
        <v>1</v>
      </c>
      <c r="AD58" s="198"/>
      <c r="AE58" s="117">
        <f t="shared" si="38"/>
        <v>-413.49550460918954</v>
      </c>
      <c r="AF58" s="110">
        <f t="shared" si="39"/>
        <v>0.88514013760855847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4713</v>
      </c>
      <c r="G59" s="103">
        <f t="shared" si="40"/>
        <v>169149.57</v>
      </c>
      <c r="H59" s="26"/>
      <c r="I59" s="104">
        <v>19</v>
      </c>
      <c r="J59" s="105">
        <v>3600</v>
      </c>
      <c r="K59" s="106">
        <f t="shared" si="42"/>
        <v>189.47368421052633</v>
      </c>
      <c r="L59" s="107">
        <v>19</v>
      </c>
      <c r="M59" s="105">
        <f t="shared" si="41"/>
        <v>3191.1553767506866</v>
      </c>
      <c r="N59" s="106">
        <f t="shared" si="34"/>
        <v>167.95554614477297</v>
      </c>
      <c r="O59" s="108">
        <f t="shared" si="35"/>
        <v>0</v>
      </c>
      <c r="P59" s="109">
        <f t="shared" si="36"/>
        <v>-21.518138065753362</v>
      </c>
      <c r="Q59" s="110">
        <f t="shared" si="37"/>
        <v>0.8864320490974128</v>
      </c>
      <c r="R59" s="323"/>
      <c r="S59" s="47">
        <v>0.27083333333333331</v>
      </c>
      <c r="T59" s="48">
        <v>0.33236111111111111</v>
      </c>
      <c r="U59" s="111">
        <v>4.9666666666665904</v>
      </c>
      <c r="V59" s="112">
        <v>88.613673298457059</v>
      </c>
      <c r="W59" s="113"/>
      <c r="X59" s="116"/>
      <c r="Y59" s="12"/>
      <c r="Z59" s="198"/>
      <c r="AA59" s="332"/>
      <c r="AB59" s="333"/>
      <c r="AC59" s="12">
        <v>2</v>
      </c>
      <c r="AD59" s="198"/>
      <c r="AE59" s="199">
        <f t="shared" si="38"/>
        <v>-408.84462324931337</v>
      </c>
      <c r="AF59" s="200">
        <f t="shared" si="39"/>
        <v>0.88643204909741291</v>
      </c>
      <c r="AG59" s="328"/>
    </row>
    <row r="60" spans="1:33" ht="15.75" customHeight="1">
      <c r="A60" s="358"/>
      <c r="B60" s="100" t="s">
        <v>211</v>
      </c>
      <c r="C60" s="371" t="s">
        <v>216</v>
      </c>
      <c r="D60" s="371"/>
      <c r="E60" s="101">
        <v>43.96</v>
      </c>
      <c r="F60" s="105">
        <v>2423</v>
      </c>
      <c r="G60" s="103">
        <f t="shared" si="40"/>
        <v>106515.08</v>
      </c>
      <c r="H60" s="13"/>
      <c r="I60" s="104">
        <v>24</v>
      </c>
      <c r="J60" s="105">
        <v>3600</v>
      </c>
      <c r="K60" s="106">
        <f t="shared" si="42"/>
        <v>150</v>
      </c>
      <c r="L60" s="107">
        <v>24</v>
      </c>
      <c r="M60" s="105">
        <f t="shared" si="41"/>
        <v>3258.7931485149402</v>
      </c>
      <c r="N60" s="106">
        <f t="shared" si="34"/>
        <v>135.78304785478917</v>
      </c>
      <c r="O60" s="108">
        <f t="shared" si="35"/>
        <v>0</v>
      </c>
      <c r="P60" s="109">
        <f t="shared" si="36"/>
        <v>-14.216952145210826</v>
      </c>
      <c r="Q60" s="110">
        <f t="shared" si="37"/>
        <v>0.90522031903192779</v>
      </c>
      <c r="R60" s="323"/>
      <c r="S60" s="47">
        <v>0.33611111111111108</v>
      </c>
      <c r="T60" s="48">
        <v>0.36708333333333332</v>
      </c>
      <c r="U60" s="111">
        <v>5.3999999999999648</v>
      </c>
      <c r="V60" s="112">
        <v>44.611607234491366</v>
      </c>
      <c r="W60" s="113"/>
      <c r="X60" s="116"/>
      <c r="Y60" s="12"/>
      <c r="Z60" s="198"/>
      <c r="AA60" s="332"/>
      <c r="AB60" s="333"/>
      <c r="AC60" s="12">
        <v>1</v>
      </c>
      <c r="AD60" s="198"/>
      <c r="AE60" s="199">
        <f t="shared" si="38"/>
        <v>-341.20685148505981</v>
      </c>
      <c r="AF60" s="200">
        <f t="shared" si="39"/>
        <v>0.90522031903192779</v>
      </c>
      <c r="AG60" s="328"/>
    </row>
    <row r="61" spans="1:33" ht="15.75" customHeight="1">
      <c r="A61" s="358"/>
      <c r="B61" s="100" t="s">
        <v>211</v>
      </c>
      <c r="C61" s="371" t="s">
        <v>217</v>
      </c>
      <c r="D61" s="371"/>
      <c r="E61" s="101">
        <v>46.93</v>
      </c>
      <c r="F61" s="105">
        <v>2127</v>
      </c>
      <c r="G61" s="121">
        <f t="shared" si="40"/>
        <v>99820.11</v>
      </c>
      <c r="H61" s="122"/>
      <c r="I61" s="104">
        <v>24</v>
      </c>
      <c r="J61" s="105">
        <v>3600</v>
      </c>
      <c r="K61" s="106">
        <f t="shared" si="42"/>
        <v>150</v>
      </c>
      <c r="L61" s="107">
        <v>24</v>
      </c>
      <c r="M61" s="105">
        <f t="shared" si="41"/>
        <v>3259.6525959878122</v>
      </c>
      <c r="N61" s="106">
        <f t="shared" si="34"/>
        <v>135.81885816615883</v>
      </c>
      <c r="O61" s="108">
        <f t="shared" si="35"/>
        <v>0</v>
      </c>
      <c r="P61" s="109">
        <f t="shared" si="36"/>
        <v>-14.181141833841167</v>
      </c>
      <c r="Q61" s="110">
        <f t="shared" si="37"/>
        <v>0.9054590544410589</v>
      </c>
      <c r="R61" s="323"/>
      <c r="S61" s="47">
        <v>0.37083333333333329</v>
      </c>
      <c r="T61" s="120">
        <v>0.39802083333333327</v>
      </c>
      <c r="U61" s="111">
        <v>5.3999999999999648</v>
      </c>
      <c r="V61" s="112">
        <v>39.151411459332451</v>
      </c>
      <c r="W61" s="113"/>
      <c r="X61" s="116"/>
      <c r="Y61" s="12"/>
      <c r="Z61" s="198"/>
      <c r="AA61" s="332"/>
      <c r="AB61" s="333"/>
      <c r="AC61" s="12">
        <v>1</v>
      </c>
      <c r="AD61" s="198"/>
      <c r="AE61" s="199">
        <f t="shared" si="38"/>
        <v>-340.34740401218778</v>
      </c>
      <c r="AF61" s="200">
        <f t="shared" si="39"/>
        <v>0.9054590544410589</v>
      </c>
      <c r="AG61" s="328"/>
    </row>
    <row r="62" spans="1:33" ht="15.75" customHeight="1">
      <c r="A62" s="358"/>
      <c r="B62" s="100" t="s">
        <v>211</v>
      </c>
      <c r="C62" s="371" t="s">
        <v>218</v>
      </c>
      <c r="D62" s="371"/>
      <c r="E62" s="101">
        <v>38.479999999999997</v>
      </c>
      <c r="F62" s="105">
        <v>4981</v>
      </c>
      <c r="G62" s="121">
        <f t="shared" si="40"/>
        <v>191668.87999999998</v>
      </c>
      <c r="H62" s="62"/>
      <c r="I62" s="104">
        <v>20</v>
      </c>
      <c r="J62" s="105">
        <v>3600</v>
      </c>
      <c r="K62" s="106">
        <f t="shared" si="42"/>
        <v>180</v>
      </c>
      <c r="L62" s="107">
        <v>20</v>
      </c>
      <c r="M62" s="105">
        <f t="shared" si="41"/>
        <v>3256.2365221447612</v>
      </c>
      <c r="N62" s="106">
        <f t="shared" si="34"/>
        <v>162.81182610723806</v>
      </c>
      <c r="O62" s="123">
        <f t="shared" si="35"/>
        <v>0</v>
      </c>
      <c r="P62" s="124">
        <f t="shared" si="36"/>
        <v>-17.188173892761938</v>
      </c>
      <c r="Q62" s="125">
        <f t="shared" si="37"/>
        <v>0.90451014504021143</v>
      </c>
      <c r="R62" s="323"/>
      <c r="S62" s="47">
        <v>0.40208333333333329</v>
      </c>
      <c r="T62" s="120">
        <v>0.46581018518518513</v>
      </c>
      <c r="U62" s="111">
        <v>5.8500000000000352</v>
      </c>
      <c r="V62" s="112">
        <v>91.780802152281026</v>
      </c>
      <c r="W62" s="113">
        <v>0.46581018518518513</v>
      </c>
      <c r="X62" s="116">
        <v>0.50486111111111098</v>
      </c>
      <c r="Y62" s="12"/>
      <c r="Z62" s="198"/>
      <c r="AA62" s="332"/>
      <c r="AB62" s="333"/>
      <c r="AC62" s="12">
        <v>2</v>
      </c>
      <c r="AD62" s="198"/>
      <c r="AE62" s="199">
        <f t="shared" si="38"/>
        <v>-343.76347785523876</v>
      </c>
      <c r="AF62" s="200">
        <f t="shared" si="39"/>
        <v>0.90451014504021143</v>
      </c>
      <c r="AG62" s="328"/>
    </row>
    <row r="63" spans="1:33" ht="15.75" customHeight="1">
      <c r="A63" s="358"/>
      <c r="B63" s="100" t="s">
        <v>211</v>
      </c>
      <c r="C63" s="371" t="s">
        <v>219</v>
      </c>
      <c r="D63" s="371"/>
      <c r="E63" s="101">
        <v>37.799999999999997</v>
      </c>
      <c r="F63" s="105">
        <v>5907</v>
      </c>
      <c r="G63" s="121">
        <f t="shared" si="40"/>
        <v>223284.59999999998</v>
      </c>
      <c r="H63" s="62"/>
      <c r="I63" s="104">
        <v>21</v>
      </c>
      <c r="J63" s="105">
        <v>3600</v>
      </c>
      <c r="K63" s="106">
        <f t="shared" si="42"/>
        <v>171.42857142857142</v>
      </c>
      <c r="L63" s="107">
        <v>21</v>
      </c>
      <c r="M63" s="105">
        <f t="shared" si="41"/>
        <v>3257.9297839761484</v>
      </c>
      <c r="N63" s="106">
        <f t="shared" si="34"/>
        <v>155.13951352267372</v>
      </c>
      <c r="O63" s="123">
        <f t="shared" si="35"/>
        <v>0</v>
      </c>
      <c r="P63" s="124">
        <f t="shared" si="36"/>
        <v>-16.289057905897693</v>
      </c>
      <c r="Q63" s="125">
        <f t="shared" si="37"/>
        <v>0.90498049554893012</v>
      </c>
      <c r="R63" s="323"/>
      <c r="S63" s="47">
        <v>0.50486111111111098</v>
      </c>
      <c r="T63" s="120">
        <v>0.58040509259259243</v>
      </c>
      <c r="U63" s="111">
        <v>56.233333333333221</v>
      </c>
      <c r="V63" s="112">
        <v>108.78687494837511</v>
      </c>
      <c r="W63" s="113"/>
      <c r="X63" s="116"/>
      <c r="Y63" s="12"/>
      <c r="Z63" s="198"/>
      <c r="AA63" s="332"/>
      <c r="AB63" s="333"/>
      <c r="AC63" s="12">
        <v>2</v>
      </c>
      <c r="AD63" s="198"/>
      <c r="AE63" s="199">
        <f t="shared" si="38"/>
        <v>-342.07021602385157</v>
      </c>
      <c r="AF63" s="200">
        <f t="shared" si="39"/>
        <v>0.90498049554893012</v>
      </c>
      <c r="AG63" s="328"/>
    </row>
    <row r="64" spans="1:33" ht="15.75" customHeight="1">
      <c r="A64" s="358"/>
      <c r="B64" s="100" t="s">
        <v>185</v>
      </c>
      <c r="C64" s="371" t="s">
        <v>186</v>
      </c>
      <c r="D64" s="371"/>
      <c r="E64" s="101">
        <v>19.7</v>
      </c>
      <c r="F64" s="105">
        <v>2019</v>
      </c>
      <c r="G64" s="121">
        <f t="shared" si="40"/>
        <v>39774.299999999996</v>
      </c>
      <c r="H64" s="62"/>
      <c r="I64" s="104">
        <v>13</v>
      </c>
      <c r="J64" s="105">
        <v>1200</v>
      </c>
      <c r="K64" s="106">
        <f t="shared" si="42"/>
        <v>92.307692307692307</v>
      </c>
      <c r="L64" s="107">
        <v>13</v>
      </c>
      <c r="M64" s="105">
        <f t="shared" si="41"/>
        <v>1080.4077035037926</v>
      </c>
      <c r="N64" s="106">
        <f t="shared" si="34"/>
        <v>83.108284884907121</v>
      </c>
      <c r="O64" s="123">
        <f t="shared" si="35"/>
        <v>0</v>
      </c>
      <c r="P64" s="124">
        <f t="shared" si="36"/>
        <v>-9.1994074227851854</v>
      </c>
      <c r="Q64" s="125">
        <f t="shared" si="37"/>
        <v>0.90033975291982715</v>
      </c>
      <c r="R64" s="323"/>
      <c r="S64" s="47">
        <v>0.58333333333333315</v>
      </c>
      <c r="T64" s="120">
        <v>0.66119212962962948</v>
      </c>
      <c r="U64" s="111">
        <v>5</v>
      </c>
      <c r="V64" s="112">
        <v>112.1243393647968</v>
      </c>
      <c r="W64" s="113"/>
      <c r="X64" s="116"/>
      <c r="Y64" s="12"/>
      <c r="Z64" s="198"/>
      <c r="AA64" s="332"/>
      <c r="AB64" s="333"/>
      <c r="AC64" s="12">
        <v>3</v>
      </c>
      <c r="AD64" s="198"/>
      <c r="AE64" s="199">
        <f t="shared" si="38"/>
        <v>-119.59229649620738</v>
      </c>
      <c r="AF64" s="200">
        <f t="shared" si="39"/>
        <v>0.90033975291982715</v>
      </c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43">AVERAGE(I56:I71)</f>
        <v>19.777777777777779</v>
      </c>
      <c r="J72" s="137">
        <f t="shared" si="43"/>
        <v>3333.3333333333335</v>
      </c>
      <c r="K72" s="138">
        <f t="shared" ref="K72:K74" si="44">J72/I72</f>
        <v>168.53932584269663</v>
      </c>
      <c r="L72" s="136">
        <f t="shared" ref="L72:M72" si="45">AVERAGE(L56:L71)</f>
        <v>19.777777777777779</v>
      </c>
      <c r="M72" s="137">
        <f t="shared" si="45"/>
        <v>2984.8671017357351</v>
      </c>
      <c r="N72" s="138">
        <f t="shared" ref="N72:N74" si="46">M72/L72</f>
        <v>150.92024671697536</v>
      </c>
      <c r="O72" s="139">
        <f t="shared" ref="O72:O74" si="47">L72-I72</f>
        <v>0</v>
      </c>
      <c r="P72" s="140">
        <f t="shared" ref="P72:P74" si="48">N72-K72</f>
        <v>-17.619079125721271</v>
      </c>
      <c r="Q72" s="141">
        <f t="shared" ref="Q72:Q74" si="49">N72/K72</f>
        <v>0.89546013052072049</v>
      </c>
      <c r="R72" s="324"/>
      <c r="S72" s="142">
        <v>0.16666666666666666</v>
      </c>
      <c r="T72" s="143">
        <v>0.66119212962962948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14</v>
      </c>
      <c r="AD72" s="191">
        <f>SUM(AD56:AD71)</f>
        <v>0</v>
      </c>
      <c r="AE72" s="168">
        <f>M72-J72</f>
        <v>-348.46623159759838</v>
      </c>
      <c r="AF72" s="141">
        <f>M72/J72</f>
        <v>0.89546013052072049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220</v>
      </c>
      <c r="D73" s="331"/>
      <c r="E73" s="101">
        <v>27.05</v>
      </c>
      <c r="F73" s="102">
        <v>1674</v>
      </c>
      <c r="G73" s="103">
        <f t="shared" ref="G73:G74" si="50">E73*F73</f>
        <v>45281.700000000004</v>
      </c>
      <c r="H73" s="13"/>
      <c r="I73" s="104">
        <v>5</v>
      </c>
      <c r="J73" s="105">
        <v>3273</v>
      </c>
      <c r="K73" s="106">
        <f t="shared" si="44"/>
        <v>654.6</v>
      </c>
      <c r="L73" s="107">
        <v>5</v>
      </c>
      <c r="M73" s="105">
        <f t="shared" ref="M73:M74" si="51">F73/V73*60</f>
        <v>2959.6780775921893</v>
      </c>
      <c r="N73" s="106">
        <f t="shared" si="46"/>
        <v>591.93561551843788</v>
      </c>
      <c r="O73" s="108">
        <f t="shared" si="47"/>
        <v>0</v>
      </c>
      <c r="P73" s="109">
        <f t="shared" si="48"/>
        <v>-62.664384481562138</v>
      </c>
      <c r="Q73" s="110">
        <f t="shared" si="49"/>
        <v>0.90427072337066583</v>
      </c>
      <c r="R73" s="322">
        <f>Q89</f>
        <v>0.90454476842525855</v>
      </c>
      <c r="S73" s="47">
        <v>0.40763888888888888</v>
      </c>
      <c r="T73" s="48">
        <v>0.4312037037037037</v>
      </c>
      <c r="U73" s="111">
        <v>5.7500000000000195</v>
      </c>
      <c r="V73" s="112">
        <v>33.936123242738532</v>
      </c>
      <c r="W73" s="113"/>
      <c r="X73" s="162"/>
      <c r="Y73" s="12"/>
      <c r="Z73" s="198"/>
      <c r="AA73" s="325"/>
      <c r="AB73" s="326"/>
      <c r="AC73" s="12">
        <v>0</v>
      </c>
      <c r="AD73" s="198"/>
      <c r="AE73" s="115">
        <f>M73-J73</f>
        <v>-313.32192240781069</v>
      </c>
      <c r="AF73" s="156">
        <f>M73/J73</f>
        <v>0.90427072337066583</v>
      </c>
      <c r="AG73" s="327">
        <f>AF89</f>
        <v>0.90454476842525844</v>
      </c>
    </row>
    <row r="74" spans="1:33" ht="15.75" customHeight="1">
      <c r="A74" s="318"/>
      <c r="B74" s="100" t="s">
        <v>195</v>
      </c>
      <c r="C74" s="330" t="s">
        <v>221</v>
      </c>
      <c r="D74" s="331"/>
      <c r="E74" s="101">
        <v>27.05</v>
      </c>
      <c r="F74" s="102">
        <v>2571</v>
      </c>
      <c r="G74" s="121">
        <f t="shared" si="50"/>
        <v>69545.55</v>
      </c>
      <c r="H74" s="12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 t="shared" si="51"/>
        <v>2961.4719765195523</v>
      </c>
      <c r="N74" s="106">
        <f t="shared" si="46"/>
        <v>592.29439530391051</v>
      </c>
      <c r="O74" s="108">
        <f t="shared" si="47"/>
        <v>0</v>
      </c>
      <c r="P74" s="109">
        <f t="shared" si="48"/>
        <v>-62.305604696089517</v>
      </c>
      <c r="Q74" s="110">
        <f t="shared" si="49"/>
        <v>0.90481881347985105</v>
      </c>
      <c r="R74" s="323"/>
      <c r="S74" s="47">
        <v>0.43402777777777773</v>
      </c>
      <c r="T74" s="120">
        <v>0.47019675925925919</v>
      </c>
      <c r="U74" s="111">
        <v>5</v>
      </c>
      <c r="V74" s="112">
        <v>52.08896157825302</v>
      </c>
      <c r="W74" s="113"/>
      <c r="X74" s="116"/>
      <c r="Y74" s="12"/>
      <c r="Z74" s="198"/>
      <c r="AA74" s="332"/>
      <c r="AB74" s="333"/>
      <c r="AC74" s="12">
        <v>0</v>
      </c>
      <c r="AD74" s="198"/>
      <c r="AE74" s="117">
        <f>M74-J74</f>
        <v>-311.5280234804477</v>
      </c>
      <c r="AF74" s="110">
        <f>M74/J74</f>
        <v>0.90481881347985105</v>
      </c>
      <c r="AG74" s="328"/>
    </row>
    <row r="75" spans="1:33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16"/>
      <c r="Y75" s="12"/>
      <c r="Z75" s="198"/>
      <c r="AA75" s="332"/>
      <c r="AB75" s="333"/>
      <c r="AC75" s="12"/>
      <c r="AD75" s="198"/>
      <c r="AE75" s="117"/>
      <c r="AF75" s="110"/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52">AVERAGE(I73:I88)</f>
        <v>5</v>
      </c>
      <c r="J89" s="137">
        <f t="shared" si="52"/>
        <v>3273</v>
      </c>
      <c r="K89" s="138">
        <f t="shared" ref="K89" si="53">J89/I89</f>
        <v>654.6</v>
      </c>
      <c r="L89" s="136">
        <f t="shared" ref="L89:M89" si="54">AVERAGE(L73:L88)</f>
        <v>5</v>
      </c>
      <c r="M89" s="137">
        <f t="shared" si="54"/>
        <v>2960.575027055871</v>
      </c>
      <c r="N89" s="138">
        <f>M89/L89</f>
        <v>592.11500541117425</v>
      </c>
      <c r="O89" s="139">
        <f>L89-I89</f>
        <v>0</v>
      </c>
      <c r="P89" s="140">
        <f>N89-K89</f>
        <v>-62.484994588825771</v>
      </c>
      <c r="Q89" s="141">
        <f>N89/K89</f>
        <v>0.90454476842525855</v>
      </c>
      <c r="R89" s="324"/>
      <c r="S89" s="142">
        <v>0.25</v>
      </c>
      <c r="T89" s="143">
        <v>0.47019675925925919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0</v>
      </c>
      <c r="AD89" s="191">
        <f>SUM(AD73:AD88)</f>
        <v>0</v>
      </c>
      <c r="AE89" s="168">
        <f>M89-J89</f>
        <v>-312.42497294412897</v>
      </c>
      <c r="AF89" s="141">
        <f>M89/J89</f>
        <v>0.90454476842525844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2913</v>
      </c>
      <c r="G90" s="148">
        <f t="shared" ref="G90:G91" si="55">E90*F90</f>
        <v>45180.63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2347.5187562395417</v>
      </c>
      <c r="N90" s="152">
        <f>M90/L90</f>
        <v>391.25312603992364</v>
      </c>
      <c r="O90" s="154">
        <f>L90-I90</f>
        <v>0</v>
      </c>
      <c r="P90" s="155">
        <f>N90-K90</f>
        <v>-42.080207293409671</v>
      </c>
      <c r="Q90" s="156">
        <f>N90/K90</f>
        <v>0.9028918293229008</v>
      </c>
      <c r="R90" s="322">
        <f>Q106</f>
        <v>0.90321067780109865</v>
      </c>
      <c r="S90" s="157">
        <v>0.25</v>
      </c>
      <c r="T90" s="158">
        <v>0.30170138888888887</v>
      </c>
      <c r="U90" s="159"/>
      <c r="V90" s="160">
        <v>74.453079250356112</v>
      </c>
      <c r="W90" s="158"/>
      <c r="X90" s="169"/>
      <c r="Y90" s="12"/>
      <c r="Z90" s="198"/>
      <c r="AA90" s="325"/>
      <c r="AB90" s="326"/>
      <c r="AC90" s="12">
        <v>1</v>
      </c>
      <c r="AD90" s="198"/>
      <c r="AE90" s="115">
        <f>M90-J90</f>
        <v>-252.48124376045826</v>
      </c>
      <c r="AF90" s="156">
        <f>M90/J90</f>
        <v>0.90289182932290069</v>
      </c>
      <c r="AG90" s="327">
        <f>AF106</f>
        <v>0.90321067780109865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3055</v>
      </c>
      <c r="G91" s="103">
        <f t="shared" si="55"/>
        <v>45855.55</v>
      </c>
      <c r="H91" s="26"/>
      <c r="I91" s="104">
        <v>6</v>
      </c>
      <c r="J91" s="105">
        <v>2600</v>
      </c>
      <c r="K91" s="106">
        <f t="shared" si="42"/>
        <v>433.33333333333331</v>
      </c>
      <c r="L91" s="107">
        <v>6</v>
      </c>
      <c r="M91" s="105">
        <f>F91/V91*60</f>
        <v>2349.176768326171</v>
      </c>
      <c r="N91" s="106">
        <f>M91/L91</f>
        <v>391.52946138769516</v>
      </c>
      <c r="O91" s="108">
        <f>L91-I91</f>
        <v>0</v>
      </c>
      <c r="P91" s="109">
        <f>N91-K91</f>
        <v>-41.80387194563815</v>
      </c>
      <c r="Q91" s="110">
        <f>N91/K91</f>
        <v>0.90352952627929661</v>
      </c>
      <c r="R91" s="323"/>
      <c r="S91" s="47">
        <v>0.30486111111111108</v>
      </c>
      <c r="T91" s="48">
        <v>0.35903935185185182</v>
      </c>
      <c r="U91" s="111">
        <v>4.5499999999999918</v>
      </c>
      <c r="V91" s="112">
        <v>78.027333860705781</v>
      </c>
      <c r="W91" s="113"/>
      <c r="X91" s="13"/>
      <c r="Y91" s="12"/>
      <c r="Z91" s="198"/>
      <c r="AA91" s="332"/>
      <c r="AB91" s="333"/>
      <c r="AC91" s="12">
        <v>1</v>
      </c>
      <c r="AD91" s="198"/>
      <c r="AE91" s="117">
        <f>M91-J91</f>
        <v>-250.82323167382901</v>
      </c>
      <c r="AF91" s="110">
        <f>M91/J91</f>
        <v>0.9035295262792965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56">AVERAGE(I90:I105)</f>
        <v>6</v>
      </c>
      <c r="J106" s="137">
        <f t="shared" si="56"/>
        <v>2600</v>
      </c>
      <c r="K106" s="138">
        <f t="shared" ref="K106" si="57">J106/I106</f>
        <v>433.33333333333331</v>
      </c>
      <c r="L106" s="136">
        <f t="shared" ref="L106:M106" si="58">AVERAGE(L90:L105)</f>
        <v>6</v>
      </c>
      <c r="M106" s="137">
        <f t="shared" si="58"/>
        <v>2348.3477622828564</v>
      </c>
      <c r="N106" s="138">
        <f>M106/L106</f>
        <v>391.39129371380938</v>
      </c>
      <c r="O106" s="139">
        <f>L106-I106</f>
        <v>0</v>
      </c>
      <c r="P106" s="140">
        <f>N106-K106</f>
        <v>-41.942039619523939</v>
      </c>
      <c r="Q106" s="141">
        <f>N106/K106</f>
        <v>0.90321067780109865</v>
      </c>
      <c r="R106" s="324"/>
      <c r="S106" s="142">
        <v>0.25</v>
      </c>
      <c r="T106" s="143">
        <v>0.35903935185185182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2</v>
      </c>
      <c r="AD106" s="191">
        <f>SUM(AD90:AD105)</f>
        <v>0</v>
      </c>
      <c r="AE106" s="168">
        <f>M106-J106</f>
        <v>-251.65223771714363</v>
      </c>
      <c r="AF106" s="141">
        <f>M106/J106</f>
        <v>0.90321067780109865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1205</v>
      </c>
      <c r="G107" s="148">
        <f t="shared" ref="G107:G109" si="59">E107*F107</f>
        <v>54200.899999999994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1610.3463004633638</v>
      </c>
      <c r="N107" s="152">
        <f>M107/L107</f>
        <v>76.683157164922093</v>
      </c>
      <c r="O107" s="154">
        <f>L107-I107</f>
        <v>0</v>
      </c>
      <c r="P107" s="155">
        <f>N107-K107</f>
        <v>-9.0311285493636149</v>
      </c>
      <c r="Q107" s="156">
        <f>N107/K107</f>
        <v>0.89463683359075785</v>
      </c>
      <c r="R107" s="322">
        <f>Q123</f>
        <v>0.92557299373060653</v>
      </c>
      <c r="S107" s="157">
        <v>0.70833333333333337</v>
      </c>
      <c r="T107" s="158">
        <v>0.73950231481481488</v>
      </c>
      <c r="U107" s="159"/>
      <c r="V107" s="160">
        <v>44.897175209578386</v>
      </c>
      <c r="W107" s="158"/>
      <c r="X107" s="169"/>
      <c r="Y107" s="196"/>
      <c r="Z107" s="197"/>
      <c r="AA107" s="325"/>
      <c r="AB107" s="326"/>
      <c r="AC107" s="196">
        <v>1</v>
      </c>
      <c r="AD107" s="197"/>
      <c r="AE107" s="115">
        <f>M107-J107</f>
        <v>-189.65369953663617</v>
      </c>
      <c r="AF107" s="156">
        <f>M107/J107</f>
        <v>0.89463683359075763</v>
      </c>
      <c r="AG107" s="327">
        <f>AF123</f>
        <v>0.89419763801092489</v>
      </c>
    </row>
    <row r="108" spans="1:33" ht="15.75" customHeight="1">
      <c r="A108" s="318"/>
      <c r="B108" s="163" t="s">
        <v>187</v>
      </c>
      <c r="C108" s="330" t="s">
        <v>234</v>
      </c>
      <c r="D108" s="331"/>
      <c r="E108" s="101">
        <v>58.17</v>
      </c>
      <c r="F108" s="102">
        <v>2222</v>
      </c>
      <c r="G108" s="103">
        <f t="shared" si="59"/>
        <v>129253.74</v>
      </c>
      <c r="H108" s="26"/>
      <c r="I108" s="104">
        <v>18</v>
      </c>
      <c r="J108" s="105">
        <v>2000</v>
      </c>
      <c r="K108" s="106">
        <f t="shared" ref="K108:K109" si="60">J108/I108</f>
        <v>111.11111111111111</v>
      </c>
      <c r="L108" s="107">
        <v>17</v>
      </c>
      <c r="M108" s="105">
        <f>F108/V108*60</f>
        <v>1788.0000000000002</v>
      </c>
      <c r="N108" s="106">
        <f>M108/L108</f>
        <v>105.1764705882353</v>
      </c>
      <c r="O108" s="108">
        <f>L108-I108</f>
        <v>-1</v>
      </c>
      <c r="P108" s="109">
        <f>N108-K108</f>
        <v>-5.9346405228758101</v>
      </c>
      <c r="Q108" s="110">
        <f>N108/K108</f>
        <v>0.94658823529411773</v>
      </c>
      <c r="R108" s="323"/>
      <c r="S108" s="47">
        <v>0.74236111111111114</v>
      </c>
      <c r="T108" s="48">
        <v>0.79413194444444446</v>
      </c>
      <c r="U108" s="111">
        <v>5</v>
      </c>
      <c r="V108" s="112">
        <v>74.563758389261736</v>
      </c>
      <c r="W108" s="113"/>
      <c r="X108" s="116"/>
      <c r="Y108" s="12"/>
      <c r="Z108" s="198"/>
      <c r="AA108" s="332"/>
      <c r="AB108" s="333"/>
      <c r="AC108" s="12">
        <v>2</v>
      </c>
      <c r="AD108" s="198"/>
      <c r="AE108" s="117">
        <f>M108-J108</f>
        <v>-211.99999999999977</v>
      </c>
      <c r="AF108" s="110">
        <f>M108/J108</f>
        <v>0.89400000000000013</v>
      </c>
      <c r="AG108" s="328"/>
    </row>
    <row r="109" spans="1:33" ht="15.75" customHeight="1">
      <c r="A109" s="318"/>
      <c r="B109" s="163" t="s">
        <v>187</v>
      </c>
      <c r="C109" s="330" t="s">
        <v>235</v>
      </c>
      <c r="D109" s="331"/>
      <c r="E109" s="101">
        <v>50.67</v>
      </c>
      <c r="F109" s="102">
        <v>1490</v>
      </c>
      <c r="G109" s="103">
        <f t="shared" si="59"/>
        <v>75498.3</v>
      </c>
      <c r="H109" s="26"/>
      <c r="I109" s="104">
        <v>20</v>
      </c>
      <c r="J109" s="105">
        <v>2000</v>
      </c>
      <c r="K109" s="106">
        <f t="shared" si="60"/>
        <v>100</v>
      </c>
      <c r="L109" s="107">
        <v>19</v>
      </c>
      <c r="M109" s="105">
        <f>F109/V109*60</f>
        <v>1788</v>
      </c>
      <c r="N109" s="106">
        <f>M109/L109</f>
        <v>94.10526315789474</v>
      </c>
      <c r="O109" s="108">
        <f>L109-I109</f>
        <v>-1</v>
      </c>
      <c r="P109" s="109">
        <f>N109-K109</f>
        <v>-5.8947368421052602</v>
      </c>
      <c r="Q109" s="110">
        <f>N109/K109</f>
        <v>0.94105263157894736</v>
      </c>
      <c r="R109" s="323"/>
      <c r="S109" s="47">
        <v>0.79791666666666672</v>
      </c>
      <c r="T109" s="48">
        <v>0.83263888888888893</v>
      </c>
      <c r="U109" s="111">
        <v>5.4500000000000526</v>
      </c>
      <c r="V109" s="112">
        <v>50</v>
      </c>
      <c r="W109" s="113"/>
      <c r="X109" s="116"/>
      <c r="Y109" s="12"/>
      <c r="Z109" s="198"/>
      <c r="AA109" s="332"/>
      <c r="AB109" s="333"/>
      <c r="AC109" s="12">
        <v>1</v>
      </c>
      <c r="AD109" s="198"/>
      <c r="AE109" s="117">
        <f>M109-J109</f>
        <v>-212</v>
      </c>
      <c r="AF109" s="110">
        <f>M109/J109</f>
        <v>0.89400000000000002</v>
      </c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61">AVERAGE(I107:I122)</f>
        <v>19.666666666666668</v>
      </c>
      <c r="J123" s="137">
        <f t="shared" si="61"/>
        <v>1933.3333333333333</v>
      </c>
      <c r="K123" s="138">
        <f t="shared" ref="K123" si="62">J123/I123</f>
        <v>98.305084745762699</v>
      </c>
      <c r="L123" s="136">
        <f t="shared" ref="L123:M123" si="63">AVERAGE(L107:L122)</f>
        <v>19</v>
      </c>
      <c r="M123" s="137">
        <f t="shared" si="63"/>
        <v>1728.7821001544546</v>
      </c>
      <c r="N123" s="138">
        <f>M123/L123</f>
        <v>90.988531587076565</v>
      </c>
      <c r="O123" s="139">
        <f>L123-I123</f>
        <v>-0.66666666666666785</v>
      </c>
      <c r="P123" s="140">
        <f>N123-K123</f>
        <v>-7.3165531586861334</v>
      </c>
      <c r="Q123" s="141">
        <f>N123/K123</f>
        <v>0.92557299373060653</v>
      </c>
      <c r="R123" s="324"/>
      <c r="S123" s="142">
        <v>0.70833333333333337</v>
      </c>
      <c r="T123" s="143">
        <v>0.83263888888888893</v>
      </c>
      <c r="U123" s="144"/>
      <c r="V123" s="166"/>
      <c r="W123" s="167"/>
      <c r="X123" s="138"/>
      <c r="Y123" s="179">
        <f t="shared" ref="Y123:Z123" si="64">SUM(Y107:Y122)</f>
        <v>0</v>
      </c>
      <c r="Z123" s="180">
        <f t="shared" si="64"/>
        <v>0</v>
      </c>
      <c r="AA123" s="354"/>
      <c r="AB123" s="355"/>
      <c r="AC123" s="179">
        <f t="shared" ref="AC123" si="65">SUM(AC107:AC122)</f>
        <v>4</v>
      </c>
      <c r="AD123" s="180">
        <f t="shared" ref="AD123" si="66">SUM(AD107:AD122)</f>
        <v>0</v>
      </c>
      <c r="AE123" s="168">
        <f>M123-J123</f>
        <v>-204.55123317887865</v>
      </c>
      <c r="AF123" s="141">
        <f>M123/J123</f>
        <v>0.89419763801092489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229</v>
      </c>
      <c r="D124" s="321"/>
      <c r="E124" s="147">
        <v>56.87</v>
      </c>
      <c r="F124" s="159">
        <v>1561</v>
      </c>
      <c r="G124" s="148">
        <f t="shared" ref="G124:G126" si="67">E124*F124</f>
        <v>88774.069999999992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1790.3607611406555</v>
      </c>
      <c r="N124" s="152">
        <f>M124/L124</f>
        <v>77.841772223506766</v>
      </c>
      <c r="O124" s="154">
        <f>L124-I124</f>
        <v>0</v>
      </c>
      <c r="P124" s="155">
        <f>N124-K124</f>
        <v>-9.1147495156236715</v>
      </c>
      <c r="Q124" s="156">
        <f>N124/K124</f>
        <v>0.89518038057032778</v>
      </c>
      <c r="R124" s="322">
        <f>Q140</f>
        <v>0.89570846296075213</v>
      </c>
      <c r="S124" s="157">
        <v>0.70833333333333337</v>
      </c>
      <c r="T124" s="158">
        <v>0.74465277777777783</v>
      </c>
      <c r="U124" s="159"/>
      <c r="V124" s="160">
        <v>52.313478955117596</v>
      </c>
      <c r="W124" s="97"/>
      <c r="X124" s="98"/>
      <c r="Y124" s="196"/>
      <c r="Z124" s="197"/>
      <c r="AA124" s="325"/>
      <c r="AB124" s="326"/>
      <c r="AC124" s="196">
        <v>1</v>
      </c>
      <c r="AD124" s="197"/>
      <c r="AE124" s="115">
        <f>M124-J124</f>
        <v>-209.63923885934446</v>
      </c>
      <c r="AF124" s="156">
        <f>M124/J124</f>
        <v>0.89518038057032778</v>
      </c>
      <c r="AG124" s="376">
        <f>AF140</f>
        <v>0.89570846296075213</v>
      </c>
    </row>
    <row r="125" spans="1:33" ht="15.75" customHeight="1">
      <c r="A125" s="357"/>
      <c r="B125" s="163" t="s">
        <v>187</v>
      </c>
      <c r="C125" s="330" t="s">
        <v>230</v>
      </c>
      <c r="D125" s="331"/>
      <c r="E125" s="101">
        <v>56.79</v>
      </c>
      <c r="F125" s="111">
        <v>2069</v>
      </c>
      <c r="G125" s="103">
        <f t="shared" si="67"/>
        <v>117498.51</v>
      </c>
      <c r="H125" s="26"/>
      <c r="I125" s="104">
        <v>23</v>
      </c>
      <c r="J125" s="105">
        <v>2000</v>
      </c>
      <c r="K125" s="106">
        <f t="shared" ref="K125:K126" si="68">J125/I125</f>
        <v>86.956521739130437</v>
      </c>
      <c r="L125" s="107">
        <v>23</v>
      </c>
      <c r="M125" s="105">
        <f>F125/V125*60</f>
        <v>1792.2716658094864</v>
      </c>
      <c r="N125" s="106">
        <f>M125/L125</f>
        <v>77.924855035195066</v>
      </c>
      <c r="O125" s="108">
        <f>L125-I125</f>
        <v>0</v>
      </c>
      <c r="P125" s="109">
        <f>N125-K125</f>
        <v>-9.0316667039353717</v>
      </c>
      <c r="Q125" s="110">
        <f>N125/K125</f>
        <v>0.89613583290474319</v>
      </c>
      <c r="R125" s="323"/>
      <c r="S125" s="47">
        <v>0.74791666666666667</v>
      </c>
      <c r="T125" s="48">
        <v>0.79600694444444442</v>
      </c>
      <c r="U125" s="111">
        <v>4.6999999999999353</v>
      </c>
      <c r="V125" s="112">
        <v>69.264053194710129</v>
      </c>
      <c r="W125" s="113"/>
      <c r="X125" s="116"/>
      <c r="Y125" s="12"/>
      <c r="Z125" s="198"/>
      <c r="AA125" s="332"/>
      <c r="AB125" s="333"/>
      <c r="AC125" s="12">
        <v>1</v>
      </c>
      <c r="AD125" s="198"/>
      <c r="AE125" s="117">
        <f>M125-J125</f>
        <v>-207.72833419051358</v>
      </c>
      <c r="AF125" s="110">
        <f>M125/J125</f>
        <v>0.89613583290474319</v>
      </c>
      <c r="AG125" s="369"/>
    </row>
    <row r="126" spans="1:33" ht="15.75" customHeight="1">
      <c r="A126" s="357"/>
      <c r="B126" s="163" t="s">
        <v>187</v>
      </c>
      <c r="C126" s="330" t="s">
        <v>231</v>
      </c>
      <c r="D126" s="331"/>
      <c r="E126" s="101">
        <v>47.6</v>
      </c>
      <c r="F126" s="111">
        <v>1917</v>
      </c>
      <c r="G126" s="103">
        <f t="shared" si="67"/>
        <v>91249.2</v>
      </c>
      <c r="H126" s="26"/>
      <c r="I126" s="104">
        <v>23</v>
      </c>
      <c r="J126" s="105">
        <v>2000</v>
      </c>
      <c r="K126" s="106">
        <f t="shared" si="68"/>
        <v>86.956521739130437</v>
      </c>
      <c r="L126" s="107">
        <v>23</v>
      </c>
      <c r="M126" s="105">
        <f>F126/V126*60</f>
        <v>1791.6183508143713</v>
      </c>
      <c r="N126" s="106">
        <f>M126/L126</f>
        <v>77.896450035407454</v>
      </c>
      <c r="O126" s="108">
        <f>L126-I126</f>
        <v>0</v>
      </c>
      <c r="P126" s="109">
        <f>N126-K126</f>
        <v>-9.0600717037229828</v>
      </c>
      <c r="Q126" s="110">
        <f>N126/K126</f>
        <v>0.89580917540718574</v>
      </c>
      <c r="R126" s="323"/>
      <c r="S126" s="47">
        <v>0.7993055555555556</v>
      </c>
      <c r="T126" s="48">
        <v>0.84387731481481487</v>
      </c>
      <c r="U126" s="111">
        <v>4.750000000000103</v>
      </c>
      <c r="V126" s="112">
        <v>64.198940554341959</v>
      </c>
      <c r="W126" s="113"/>
      <c r="X126" s="116"/>
      <c r="Y126" s="12"/>
      <c r="Z126" s="198"/>
      <c r="AA126" s="332"/>
      <c r="AB126" s="333"/>
      <c r="AC126" s="12">
        <v>1</v>
      </c>
      <c r="AD126" s="198"/>
      <c r="AE126" s="117">
        <f>M126-J126</f>
        <v>-208.3816491856287</v>
      </c>
      <c r="AF126" s="110">
        <f>M126/J126</f>
        <v>0.89580917540718563</v>
      </c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9">AVERAGE(I124:I139)</f>
        <v>23</v>
      </c>
      <c r="J140" s="137">
        <f t="shared" si="69"/>
        <v>2000</v>
      </c>
      <c r="K140" s="138">
        <f t="shared" ref="K140" si="70">J140/I140</f>
        <v>86.956521739130437</v>
      </c>
      <c r="L140" s="136">
        <f t="shared" ref="L140:M140" si="71">AVERAGE(L124:L139)</f>
        <v>23</v>
      </c>
      <c r="M140" s="137">
        <f t="shared" si="71"/>
        <v>1791.4169259215043</v>
      </c>
      <c r="N140" s="138">
        <f>M140/L140</f>
        <v>77.887692431369757</v>
      </c>
      <c r="O140" s="139">
        <f>L140-I140</f>
        <v>0</v>
      </c>
      <c r="P140" s="140">
        <f>N140-K140</f>
        <v>-9.0688293077606801</v>
      </c>
      <c r="Q140" s="141">
        <f>N140/K140</f>
        <v>0.89570846296075213</v>
      </c>
      <c r="R140" s="324"/>
      <c r="S140" s="142">
        <v>0.70833333333333337</v>
      </c>
      <c r="T140" s="143">
        <v>0.84387731481481487</v>
      </c>
      <c r="U140" s="144"/>
      <c r="V140" s="166"/>
      <c r="W140" s="187"/>
      <c r="X140" s="188"/>
      <c r="Y140" s="179">
        <f t="shared" ref="Y140:Z140" si="72">SUM(Y124:Y139)</f>
        <v>0</v>
      </c>
      <c r="Z140" s="180">
        <f t="shared" si="72"/>
        <v>0</v>
      </c>
      <c r="AA140" s="354"/>
      <c r="AB140" s="355"/>
      <c r="AC140" s="179">
        <f t="shared" ref="AC140" si="73">SUM(AC124:AC139)</f>
        <v>3</v>
      </c>
      <c r="AD140" s="180">
        <f t="shared" ref="AD140" si="74">SUM(AD124:AD139)</f>
        <v>0</v>
      </c>
      <c r="AE140" s="168">
        <f>M140-J140</f>
        <v>-208.58307407849566</v>
      </c>
      <c r="AF140" s="141">
        <f>M140/J140</f>
        <v>0.89570846296075213</v>
      </c>
      <c r="AG140" s="370"/>
    </row>
    <row r="141" spans="1:33" ht="15.75" customHeight="1">
      <c r="A141" s="317" t="s">
        <v>232</v>
      </c>
      <c r="B141" s="146" t="s">
        <v>187</v>
      </c>
      <c r="C141" s="320" t="s">
        <v>233</v>
      </c>
      <c r="D141" s="321"/>
      <c r="E141" s="147">
        <v>52.21</v>
      </c>
      <c r="F141" s="97">
        <v>5504</v>
      </c>
      <c r="G141" s="148">
        <f t="shared" ref="G141" si="75">E141*F141</f>
        <v>287363.84000000003</v>
      </c>
      <c r="H141" s="149"/>
      <c r="I141" s="150">
        <v>18</v>
      </c>
      <c r="J141" s="151">
        <v>2000</v>
      </c>
      <c r="K141" s="152">
        <f>J141/I141</f>
        <v>111.11111111111111</v>
      </c>
      <c r="L141" s="153">
        <v>18</v>
      </c>
      <c r="M141" s="151">
        <f>F141/V141*60</f>
        <v>1638</v>
      </c>
      <c r="N141" s="152">
        <f>M141/L141</f>
        <v>91</v>
      </c>
      <c r="O141" s="154">
        <f>L141-I141</f>
        <v>0</v>
      </c>
      <c r="P141" s="155">
        <f>N141-K141</f>
        <v>-20.111111111111114</v>
      </c>
      <c r="Q141" s="156">
        <f>N141/K141</f>
        <v>0.81899999999999995</v>
      </c>
      <c r="R141" s="322">
        <f>Q157</f>
        <v>0.81899999999999995</v>
      </c>
      <c r="S141" s="157">
        <v>0.70833333333333337</v>
      </c>
      <c r="T141" s="158">
        <v>0.84833333333333338</v>
      </c>
      <c r="U141" s="159"/>
      <c r="V141" s="160">
        <v>201.61172161172161</v>
      </c>
      <c r="W141" s="158"/>
      <c r="X141" s="169"/>
      <c r="Y141" s="196"/>
      <c r="Z141" s="197"/>
      <c r="AA141" s="325"/>
      <c r="AB141" s="326"/>
      <c r="AC141" s="196">
        <v>4</v>
      </c>
      <c r="AD141" s="197"/>
      <c r="AE141" s="115">
        <f>M141-J141</f>
        <v>-362</v>
      </c>
      <c r="AF141" s="156">
        <f>M141/J141</f>
        <v>0.81899999999999995</v>
      </c>
      <c r="AG141" s="327">
        <f>AF157</f>
        <v>0.81899999999999995</v>
      </c>
    </row>
    <row r="142" spans="1:33" ht="15.75" customHeight="1">
      <c r="A142" s="318"/>
      <c r="B142" s="163"/>
      <c r="C142" s="330"/>
      <c r="D142" s="331"/>
      <c r="E142" s="101"/>
      <c r="F142" s="102"/>
      <c r="G142" s="103"/>
      <c r="H142" s="26"/>
      <c r="I142" s="104"/>
      <c r="J142" s="105"/>
      <c r="K142" s="106"/>
      <c r="L142" s="107"/>
      <c r="M142" s="105"/>
      <c r="N142" s="106"/>
      <c r="O142" s="108"/>
      <c r="P142" s="109"/>
      <c r="Q142" s="110"/>
      <c r="R142" s="323"/>
      <c r="S142" s="47"/>
      <c r="T142" s="48"/>
      <c r="U142" s="111"/>
      <c r="V142" s="112"/>
      <c r="W142" s="113"/>
      <c r="X142" s="116"/>
      <c r="Y142" s="12"/>
      <c r="Z142" s="198"/>
      <c r="AA142" s="332"/>
      <c r="AB142" s="333"/>
      <c r="AC142" s="12"/>
      <c r="AD142" s="198"/>
      <c r="AE142" s="117"/>
      <c r="AF142" s="110"/>
      <c r="AG142" s="328"/>
    </row>
    <row r="143" spans="1:33" ht="15.75" customHeight="1">
      <c r="A143" s="318"/>
      <c r="B143" s="163"/>
      <c r="C143" s="330"/>
      <c r="D143" s="331"/>
      <c r="E143" s="101"/>
      <c r="F143" s="102"/>
      <c r="G143" s="103"/>
      <c r="H143" s="26"/>
      <c r="I143" s="104"/>
      <c r="J143" s="105"/>
      <c r="K143" s="106"/>
      <c r="L143" s="107"/>
      <c r="M143" s="105"/>
      <c r="N143" s="106"/>
      <c r="O143" s="108"/>
      <c r="P143" s="109"/>
      <c r="Q143" s="110"/>
      <c r="R143" s="323"/>
      <c r="S143" s="47"/>
      <c r="T143" s="48"/>
      <c r="U143" s="111"/>
      <c r="V143" s="112"/>
      <c r="W143" s="113"/>
      <c r="X143" s="116"/>
      <c r="Y143" s="12"/>
      <c r="Z143" s="198"/>
      <c r="AA143" s="332"/>
      <c r="AB143" s="333"/>
      <c r="AC143" s="12"/>
      <c r="AD143" s="198"/>
      <c r="AE143" s="117"/>
      <c r="AF143" s="110"/>
      <c r="AG143" s="328"/>
    </row>
    <row r="144" spans="1:33" ht="15.75" customHeight="1">
      <c r="A144" s="318"/>
      <c r="B144" s="163"/>
      <c r="C144" s="330"/>
      <c r="D144" s="331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23"/>
      <c r="S144" s="47"/>
      <c r="T144" s="48"/>
      <c r="U144" s="111"/>
      <c r="V144" s="112"/>
      <c r="W144" s="113"/>
      <c r="X144" s="116"/>
      <c r="Y144" s="12"/>
      <c r="Z144" s="198"/>
      <c r="AA144" s="332"/>
      <c r="AB144" s="333"/>
      <c r="AC144" s="12"/>
      <c r="AD144" s="198"/>
      <c r="AE144" s="117"/>
      <c r="AF144" s="110"/>
      <c r="AG144" s="328"/>
    </row>
    <row r="145" spans="1:33" ht="15.75" customHeight="1">
      <c r="A145" s="318"/>
      <c r="B145" s="163"/>
      <c r="C145" s="330"/>
      <c r="D145" s="331"/>
      <c r="E145" s="101"/>
      <c r="F145" s="102"/>
      <c r="G145" s="103"/>
      <c r="H145" s="13"/>
      <c r="I145" s="104"/>
      <c r="J145" s="105"/>
      <c r="K145" s="106"/>
      <c r="L145" s="107"/>
      <c r="M145" s="105"/>
      <c r="N145" s="106"/>
      <c r="O145" s="108"/>
      <c r="P145" s="109"/>
      <c r="Q145" s="110"/>
      <c r="R145" s="323"/>
      <c r="S145" s="47"/>
      <c r="T145" s="48"/>
      <c r="U145" s="111"/>
      <c r="V145" s="112"/>
      <c r="W145" s="113"/>
      <c r="X145" s="116"/>
      <c r="Y145" s="12"/>
      <c r="Z145" s="198"/>
      <c r="AA145" s="332"/>
      <c r="AB145" s="333"/>
      <c r="AC145" s="12"/>
      <c r="AD145" s="198"/>
      <c r="AE145" s="117"/>
      <c r="AF145" s="110"/>
      <c r="AG145" s="328"/>
    </row>
    <row r="146" spans="1:33" ht="15.75" customHeight="1">
      <c r="A146" s="318"/>
      <c r="B146" s="163"/>
      <c r="C146" s="330"/>
      <c r="D146" s="331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23"/>
      <c r="S146" s="47"/>
      <c r="T146" s="120"/>
      <c r="U146" s="111"/>
      <c r="V146" s="112"/>
      <c r="W146" s="113"/>
      <c r="X146" s="116"/>
      <c r="Y146" s="12"/>
      <c r="Z146" s="198"/>
      <c r="AA146" s="332"/>
      <c r="AB146" s="333"/>
      <c r="AC146" s="12"/>
      <c r="AD146" s="198"/>
      <c r="AE146" s="117"/>
      <c r="AF146" s="110"/>
      <c r="AG146" s="328"/>
    </row>
    <row r="147" spans="1:33" ht="15.75" customHeight="1">
      <c r="A147" s="318"/>
      <c r="B147" s="163"/>
      <c r="C147" s="330"/>
      <c r="D147" s="331"/>
      <c r="E147" s="101"/>
      <c r="F147" s="102"/>
      <c r="G147" s="121"/>
      <c r="H147" s="62"/>
      <c r="I147" s="104"/>
      <c r="J147" s="105"/>
      <c r="K147" s="106"/>
      <c r="L147" s="107"/>
      <c r="M147" s="105"/>
      <c r="N147" s="106"/>
      <c r="O147" s="123"/>
      <c r="P147" s="124"/>
      <c r="Q147" s="125"/>
      <c r="R147" s="323"/>
      <c r="S147" s="119"/>
      <c r="T147" s="120"/>
      <c r="U147" s="111"/>
      <c r="V147" s="112"/>
      <c r="W147" s="120"/>
      <c r="X147" s="189"/>
      <c r="Y147" s="12"/>
      <c r="Z147" s="198"/>
      <c r="AA147" s="332"/>
      <c r="AB147" s="333"/>
      <c r="AC147" s="12"/>
      <c r="AD147" s="198"/>
      <c r="AE147" s="117"/>
      <c r="AF147" s="110"/>
      <c r="AG147" s="328"/>
    </row>
    <row r="148" spans="1:33" ht="15.75" customHeight="1">
      <c r="A148" s="318"/>
      <c r="B148" s="163"/>
      <c r="C148" s="330"/>
      <c r="D148" s="331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23"/>
      <c r="S148" s="119"/>
      <c r="T148" s="120"/>
      <c r="U148" s="111"/>
      <c r="V148" s="112"/>
      <c r="W148" s="120"/>
      <c r="X148" s="189"/>
      <c r="Y148" s="12"/>
      <c r="Z148" s="198"/>
      <c r="AA148" s="332"/>
      <c r="AB148" s="333"/>
      <c r="AC148" s="12"/>
      <c r="AD148" s="198"/>
      <c r="AE148" s="117"/>
      <c r="AF148" s="110"/>
      <c r="AG148" s="328"/>
    </row>
    <row r="149" spans="1:33" ht="15.75" customHeight="1">
      <c r="A149" s="318"/>
      <c r="B149" s="163"/>
      <c r="C149" s="330"/>
      <c r="D149" s="331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23"/>
      <c r="S149" s="119"/>
      <c r="T149" s="120"/>
      <c r="U149" s="111"/>
      <c r="V149" s="112"/>
      <c r="W149" s="120"/>
      <c r="X149" s="189"/>
      <c r="Y149" s="12"/>
      <c r="Z149" s="198"/>
      <c r="AA149" s="332"/>
      <c r="AB149" s="333"/>
      <c r="AC149" s="12"/>
      <c r="AD149" s="198"/>
      <c r="AE149" s="117"/>
      <c r="AF149" s="110"/>
      <c r="AG149" s="328"/>
    </row>
    <row r="150" spans="1:33" ht="15.75" customHeight="1">
      <c r="A150" s="318"/>
      <c r="B150" s="163"/>
      <c r="C150" s="330"/>
      <c r="D150" s="331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23"/>
      <c r="S150" s="119"/>
      <c r="T150" s="120"/>
      <c r="U150" s="111"/>
      <c r="V150" s="112"/>
      <c r="W150" s="120"/>
      <c r="X150" s="189"/>
      <c r="Y150" s="12"/>
      <c r="Z150" s="198"/>
      <c r="AA150" s="332"/>
      <c r="AB150" s="333"/>
      <c r="AC150" s="12"/>
      <c r="AD150" s="198"/>
      <c r="AE150" s="117"/>
      <c r="AF150" s="110"/>
      <c r="AG150" s="328"/>
    </row>
    <row r="151" spans="1:33" ht="15.75" customHeight="1">
      <c r="A151" s="318"/>
      <c r="B151" s="163"/>
      <c r="C151" s="330"/>
      <c r="D151" s="331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23"/>
      <c r="S151" s="119"/>
      <c r="T151" s="120"/>
      <c r="U151" s="111"/>
      <c r="V151" s="112"/>
      <c r="W151" s="120"/>
      <c r="X151" s="189"/>
      <c r="Y151" s="12"/>
      <c r="Z151" s="198"/>
      <c r="AA151" s="332"/>
      <c r="AB151" s="333"/>
      <c r="AC151" s="12"/>
      <c r="AD151" s="198"/>
      <c r="AE151" s="117"/>
      <c r="AF151" s="110"/>
      <c r="AG151" s="328"/>
    </row>
    <row r="152" spans="1:33" ht="15.75" customHeight="1">
      <c r="A152" s="318"/>
      <c r="B152" s="163"/>
      <c r="C152" s="330"/>
      <c r="D152" s="33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23"/>
      <c r="S152" s="119"/>
      <c r="T152" s="120"/>
      <c r="U152" s="111"/>
      <c r="V152" s="112"/>
      <c r="W152" s="120"/>
      <c r="X152" s="189"/>
      <c r="Y152" s="12"/>
      <c r="Z152" s="198"/>
      <c r="AA152" s="332"/>
      <c r="AB152" s="333"/>
      <c r="AC152" s="12"/>
      <c r="AD152" s="198"/>
      <c r="AE152" s="117"/>
      <c r="AF152" s="110"/>
      <c r="AG152" s="328"/>
    </row>
    <row r="153" spans="1:33" ht="15.75" customHeight="1">
      <c r="A153" s="318"/>
      <c r="B153" s="163"/>
      <c r="C153" s="330"/>
      <c r="D153" s="33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23"/>
      <c r="S153" s="119"/>
      <c r="T153" s="120"/>
      <c r="U153" s="111"/>
      <c r="V153" s="112"/>
      <c r="W153" s="120"/>
      <c r="X153" s="189"/>
      <c r="Y153" s="12"/>
      <c r="Z153" s="198"/>
      <c r="AA153" s="332"/>
      <c r="AB153" s="333"/>
      <c r="AC153" s="12"/>
      <c r="AD153" s="198"/>
      <c r="AE153" s="117"/>
      <c r="AF153" s="110"/>
      <c r="AG153" s="328"/>
    </row>
    <row r="154" spans="1:33" ht="15.75" customHeight="1">
      <c r="A154" s="318"/>
      <c r="B154" s="163"/>
      <c r="C154" s="330"/>
      <c r="D154" s="33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23"/>
      <c r="S154" s="119"/>
      <c r="T154" s="120"/>
      <c r="U154" s="111"/>
      <c r="V154" s="112"/>
      <c r="W154" s="120"/>
      <c r="X154" s="189"/>
      <c r="Y154" s="12"/>
      <c r="Z154" s="198"/>
      <c r="AA154" s="332"/>
      <c r="AB154" s="333"/>
      <c r="AC154" s="12"/>
      <c r="AD154" s="198"/>
      <c r="AE154" s="117"/>
      <c r="AF154" s="110"/>
      <c r="AG154" s="328"/>
    </row>
    <row r="155" spans="1:33" ht="15.75" customHeight="1">
      <c r="A155" s="318"/>
      <c r="B155" s="163"/>
      <c r="C155" s="330"/>
      <c r="D155" s="331"/>
      <c r="E155" s="101"/>
      <c r="F155" s="128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23"/>
      <c r="S155" s="119"/>
      <c r="T155" s="120"/>
      <c r="U155" s="111"/>
      <c r="V155" s="112"/>
      <c r="W155" s="120"/>
      <c r="X155" s="189"/>
      <c r="Y155" s="12"/>
      <c r="Z155" s="198"/>
      <c r="AA155" s="332"/>
      <c r="AB155" s="333"/>
      <c r="AC155" s="12"/>
      <c r="AD155" s="198"/>
      <c r="AE155" s="117"/>
      <c r="AF155" s="110"/>
      <c r="AG155" s="328"/>
    </row>
    <row r="156" spans="1:33" ht="15.75" customHeight="1">
      <c r="A156" s="318"/>
      <c r="B156" s="163"/>
      <c r="C156" s="330"/>
      <c r="D156" s="331"/>
      <c r="E156" s="164"/>
      <c r="F156" s="128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23"/>
      <c r="S156" s="119"/>
      <c r="T156" s="120"/>
      <c r="U156" s="130"/>
      <c r="V156" s="131"/>
      <c r="W156" s="126"/>
      <c r="X156" s="127"/>
      <c r="Y156" s="12"/>
      <c r="Z156" s="198"/>
      <c r="AA156" s="332"/>
      <c r="AB156" s="333"/>
      <c r="AC156" s="12"/>
      <c r="AD156" s="198"/>
      <c r="AE156" s="165"/>
      <c r="AF156" s="125"/>
      <c r="AG156" s="328"/>
    </row>
    <row r="157" spans="1:33" ht="15.75" customHeight="1" thickBot="1">
      <c r="A157" s="319"/>
      <c r="B157" s="133" t="s">
        <v>122</v>
      </c>
      <c r="C157" s="353"/>
      <c r="D157" s="353"/>
      <c r="E157" s="134"/>
      <c r="F157" s="167"/>
      <c r="G157" s="135"/>
      <c r="H157" s="69"/>
      <c r="I157" s="136">
        <f t="shared" ref="I157:J157" si="76">AVERAGE(I141:I156)</f>
        <v>18</v>
      </c>
      <c r="J157" s="137">
        <f t="shared" si="76"/>
        <v>2000</v>
      </c>
      <c r="K157" s="138">
        <f t="shared" ref="K157" si="77">J157/I157</f>
        <v>111.11111111111111</v>
      </c>
      <c r="L157" s="136">
        <f t="shared" ref="L157:M157" si="78">AVERAGE(L141:L156)</f>
        <v>18</v>
      </c>
      <c r="M157" s="137">
        <f t="shared" si="78"/>
        <v>1638</v>
      </c>
      <c r="N157" s="138">
        <f>M157/L157</f>
        <v>91</v>
      </c>
      <c r="O157" s="139">
        <f>L157-I157</f>
        <v>0</v>
      </c>
      <c r="P157" s="140">
        <f>N157-K157</f>
        <v>-20.111111111111114</v>
      </c>
      <c r="Q157" s="141">
        <f>N157/K157</f>
        <v>0.81899999999999995</v>
      </c>
      <c r="R157" s="324"/>
      <c r="S157" s="142">
        <v>0.70833333333333337</v>
      </c>
      <c r="T157" s="143">
        <v>0.84833333333333338</v>
      </c>
      <c r="U157" s="144"/>
      <c r="V157" s="166"/>
      <c r="W157" s="167"/>
      <c r="X157" s="138"/>
      <c r="Y157" s="179">
        <f t="shared" ref="Y157:Z157" si="79">SUM(Y141:Y156)</f>
        <v>0</v>
      </c>
      <c r="Z157" s="180">
        <f t="shared" si="79"/>
        <v>0</v>
      </c>
      <c r="AA157" s="354"/>
      <c r="AB157" s="355"/>
      <c r="AC157" s="179">
        <f t="shared" ref="AC157" si="80">SUM(AC141:AC156)</f>
        <v>4</v>
      </c>
      <c r="AD157" s="180">
        <f t="shared" ref="AD157" si="81">SUM(AD141:AD156)</f>
        <v>0</v>
      </c>
      <c r="AE157" s="168">
        <f>M157-J157</f>
        <v>-362</v>
      </c>
      <c r="AF157" s="141">
        <f>M157/J157</f>
        <v>0.81899999999999995</v>
      </c>
      <c r="AG157" s="329"/>
    </row>
    <row r="159" spans="1:33">
      <c r="AA159" s="360" t="s">
        <v>163</v>
      </c>
      <c r="AB159" s="360"/>
    </row>
    <row r="160" spans="1:33">
      <c r="AA160" s="360" t="s">
        <v>164</v>
      </c>
      <c r="AB160" s="360"/>
    </row>
    <row r="161" spans="27:28">
      <c r="AA161" s="360" t="s">
        <v>165</v>
      </c>
      <c r="AB161" s="360"/>
    </row>
    <row r="162" spans="27:28">
      <c r="AA162" s="360" t="s">
        <v>166</v>
      </c>
      <c r="AB162" s="360"/>
    </row>
    <row r="163" spans="27:28">
      <c r="AA163" s="360" t="s">
        <v>167</v>
      </c>
      <c r="AB163" s="360"/>
    </row>
    <row r="164" spans="27:28">
      <c r="AA164" s="360" t="s">
        <v>168</v>
      </c>
      <c r="AB164" s="360"/>
    </row>
    <row r="165" spans="27:28">
      <c r="AA165" s="360" t="s">
        <v>169</v>
      </c>
      <c r="AB165" s="360"/>
    </row>
    <row r="166" spans="27:28">
      <c r="AA166" s="360" t="s">
        <v>170</v>
      </c>
      <c r="AB166" s="360"/>
    </row>
    <row r="167" spans="27:28">
      <c r="AA167" s="360" t="s">
        <v>171</v>
      </c>
      <c r="AB167" s="360"/>
    </row>
    <row r="168" spans="27:28">
      <c r="AA168" s="360" t="s">
        <v>172</v>
      </c>
      <c r="AB168" s="360"/>
    </row>
    <row r="169" spans="27:28">
      <c r="AA169" s="360" t="s">
        <v>173</v>
      </c>
      <c r="AB169" s="360"/>
    </row>
    <row r="170" spans="27:28">
      <c r="AA170" s="360" t="s">
        <v>174</v>
      </c>
      <c r="AB170" s="360"/>
    </row>
    <row r="171" spans="27:28">
      <c r="AA171" s="360" t="s">
        <v>175</v>
      </c>
      <c r="AB171" s="360"/>
    </row>
  </sheetData>
  <mergeCells count="380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R124:R140"/>
    <mergeCell ref="AA124:AB124"/>
    <mergeCell ref="C137:D137"/>
    <mergeCell ref="AA137:AB137"/>
    <mergeCell ref="C138:D138"/>
    <mergeCell ref="AA138:AB138"/>
    <mergeCell ref="C139:D139"/>
    <mergeCell ref="AA139:AB139"/>
    <mergeCell ref="C134:D134"/>
    <mergeCell ref="AA134:AB134"/>
    <mergeCell ref="C135:D135"/>
    <mergeCell ref="AA135:AB135"/>
    <mergeCell ref="C136:D136"/>
    <mergeCell ref="AA136:AB136"/>
    <mergeCell ref="C140:D140"/>
    <mergeCell ref="AA140:AB140"/>
    <mergeCell ref="A141:A157"/>
    <mergeCell ref="C141:D141"/>
    <mergeCell ref="R141:R157"/>
    <mergeCell ref="AA141:AB141"/>
    <mergeCell ref="AA146:AB146"/>
    <mergeCell ref="C147:D147"/>
    <mergeCell ref="AA147:AB147"/>
    <mergeCell ref="C148:D148"/>
    <mergeCell ref="A124:A140"/>
    <mergeCell ref="C124:D124"/>
    <mergeCell ref="AA148:AB148"/>
    <mergeCell ref="C149:D149"/>
    <mergeCell ref="AA149:AB149"/>
    <mergeCell ref="C150:D150"/>
    <mergeCell ref="AA150:AB150"/>
    <mergeCell ref="C151:D151"/>
    <mergeCell ref="AA151:AB151"/>
    <mergeCell ref="AG141:AG157"/>
    <mergeCell ref="C142:D142"/>
    <mergeCell ref="AA142:AB142"/>
    <mergeCell ref="C143:D143"/>
    <mergeCell ref="AA143:AB143"/>
    <mergeCell ref="C144:D144"/>
    <mergeCell ref="AA144:AB144"/>
    <mergeCell ref="C145:D145"/>
    <mergeCell ref="AA145:AB145"/>
    <mergeCell ref="C146:D146"/>
    <mergeCell ref="C155:D155"/>
    <mergeCell ref="AA155:AB155"/>
    <mergeCell ref="C156:D156"/>
    <mergeCell ref="AA156:AB156"/>
    <mergeCell ref="C157:D157"/>
    <mergeCell ref="AA157:AB157"/>
    <mergeCell ref="C152:D152"/>
    <mergeCell ref="AA152:AB152"/>
    <mergeCell ref="C153:D153"/>
    <mergeCell ref="AA153:AB153"/>
    <mergeCell ref="C154:D154"/>
    <mergeCell ref="AA154:AB154"/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</mergeCells>
  <phoneticPr fontId="5" type="noConversion"/>
  <conditionalFormatting sqref="O5:O157">
    <cfRule type="cellIs" dxfId="334" priority="3" operator="greaterThan">
      <formula>0</formula>
    </cfRule>
  </conditionalFormatting>
  <conditionalFormatting sqref="P5:P157 AE5:AE157">
    <cfRule type="cellIs" dxfId="333" priority="6" operator="lessThan">
      <formula>0</formula>
    </cfRule>
  </conditionalFormatting>
  <conditionalFormatting sqref="Q5:Q157 AF5:AF157">
    <cfRule type="cellIs" dxfId="332" priority="4" operator="greaterThan">
      <formula>1</formula>
    </cfRule>
    <cfRule type="cellIs" dxfId="331" priority="5" operator="lessThan">
      <formula>0.8</formula>
    </cfRule>
  </conditionalFormatting>
  <conditionalFormatting sqref="AG5 R5:R157 AG107:AG124">
    <cfRule type="cellIs" dxfId="330" priority="7" operator="lessThan">
      <formula>0.8</formula>
    </cfRule>
  </conditionalFormatting>
  <conditionalFormatting sqref="AG22">
    <cfRule type="cellIs" dxfId="329" priority="12" operator="lessThan">
      <formula>0.8</formula>
    </cfRule>
  </conditionalFormatting>
  <conditionalFormatting sqref="AG37">
    <cfRule type="cellIs" dxfId="328" priority="11" operator="lessThan">
      <formula>0.8</formula>
    </cfRule>
  </conditionalFormatting>
  <conditionalFormatting sqref="AG39:AG74">
    <cfRule type="cellIs" dxfId="327" priority="9" operator="lessThan">
      <formula>0.8</formula>
    </cfRule>
  </conditionalFormatting>
  <conditionalFormatting sqref="AG80:AG88">
    <cfRule type="cellIs" dxfId="326" priority="10" operator="lessThan">
      <formula>0.8</formula>
    </cfRule>
  </conditionalFormatting>
  <conditionalFormatting sqref="AG90:AG95">
    <cfRule type="cellIs" dxfId="325" priority="8" operator="lessThan">
      <formula>0.8</formula>
    </cfRule>
  </conditionalFormatting>
  <conditionalFormatting sqref="AG139">
    <cfRule type="cellIs" dxfId="324" priority="2" operator="lessThan">
      <formula>0.8</formula>
    </cfRule>
  </conditionalFormatting>
  <conditionalFormatting sqref="AG141:AG157">
    <cfRule type="cellIs" dxfId="323" priority="1" operator="lessThan">
      <formula>0.8</formula>
    </cfRule>
  </conditionalFormatting>
  <dataValidations count="1">
    <dataValidation type="list" allowBlank="1" showInputMessage="1" showErrorMessage="1" sqref="AA5:AB157" xr:uid="{759AD62B-127F-452F-9912-39C1BC371294}">
      <formula1>$AA$159:$AA$171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E67A-65E9-40AD-A1EB-041D74FFFA86}">
  <sheetPr>
    <tabColor theme="8" tint="0.59999389629810485"/>
  </sheetPr>
  <dimension ref="B1:AR42"/>
  <sheetViews>
    <sheetView zoomScale="70" zoomScaleNormal="70" workbookViewId="0">
      <selection activeCell="Q37" sqref="Q3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252</v>
      </c>
      <c r="D3" s="209"/>
      <c r="E3" s="3" t="s">
        <v>3</v>
      </c>
      <c r="F3" s="210">
        <f>'0614(18度C)'!D1+'0614(4度C)'!D1</f>
        <v>234825</v>
      </c>
      <c r="G3" s="211"/>
      <c r="H3" s="3" t="s">
        <v>4</v>
      </c>
      <c r="I3" s="212">
        <f>'0614(18度C)'!F1+'0614(4度C)'!F1</f>
        <v>7394248.9000000004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493.93099465496283</v>
      </c>
      <c r="F6" s="246" t="e">
        <f>AVERAGE(#REF!,D14:K14)</f>
        <v>#REF!</v>
      </c>
      <c r="G6" s="247">
        <f>AVERAGE(D14:K14)</f>
        <v>259.57920284757017</v>
      </c>
      <c r="H6" s="248"/>
      <c r="I6" s="247">
        <f>AVERAGE(L14:O14)</f>
        <v>92.630803242446575</v>
      </c>
      <c r="J6" s="248"/>
      <c r="K6" s="247">
        <f>AVERAGE(D32:O32)</f>
        <v>820.88068181818176</v>
      </c>
      <c r="L6" s="248"/>
      <c r="M6" s="247">
        <f>AVERAGE(P32:X32)</f>
        <v>719.15909090909088</v>
      </c>
      <c r="N6" s="248"/>
      <c r="O6" s="236">
        <f>'0614(4度C)'!Y2</f>
        <v>0</v>
      </c>
      <c r="P6" s="236">
        <f>'0614(4度C)'!Z2</f>
        <v>0</v>
      </c>
      <c r="Q6" s="236">
        <f>'0614(4度C)'!AC2</f>
        <v>61</v>
      </c>
      <c r="R6" s="236">
        <f>'0614(4度C)'!AD2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442.63531531294706</v>
      </c>
      <c r="F7" s="242" t="e">
        <f>AVERAGE(#REF!,D15:K15)</f>
        <v>#REF!</v>
      </c>
      <c r="G7" s="243">
        <f>AVERAGE(D15:K15)</f>
        <v>234.21765213987715</v>
      </c>
      <c r="H7" s="244"/>
      <c r="I7" s="243">
        <f>AVERAGE(L15:O15)</f>
        <v>84.441269903960006</v>
      </c>
      <c r="J7" s="244"/>
      <c r="K7" s="243">
        <f>AVERAGE(D33:O33)</f>
        <v>734.02951754084552</v>
      </c>
      <c r="L7" s="244"/>
      <c r="M7" s="243">
        <f>AVERAGE(P33:X33)</f>
        <v>642.96463054914693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0.89756250028150553</v>
      </c>
      <c r="F8" s="261" t="e">
        <f>AVERAGE(D16:K16,#REF!)</f>
        <v>#REF!</v>
      </c>
      <c r="G8" s="249">
        <f>AVERAGE(D16:K16)</f>
        <v>0.90086234160688505</v>
      </c>
      <c r="H8" s="250"/>
      <c r="I8" s="249">
        <f>AVERAGE(L16:O16)</f>
        <v>0.91067285175765744</v>
      </c>
      <c r="J8" s="250"/>
      <c r="K8" s="249">
        <f>AVERAGE(D34:O34)</f>
        <v>0.89083055449985349</v>
      </c>
      <c r="L8" s="250"/>
      <c r="M8" s="249">
        <f>AVERAGE(P34:X34)</f>
        <v>0.89278950833701198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91.357142857142861</v>
      </c>
      <c r="F14" s="28">
        <v>118.62745098039215</v>
      </c>
      <c r="G14" s="28">
        <v>91.017964071856284</v>
      </c>
      <c r="H14" s="28">
        <v>168.53932584269663</v>
      </c>
      <c r="I14" s="28">
        <v>654.6</v>
      </c>
      <c r="J14" s="28">
        <v>433.33333333333331</v>
      </c>
      <c r="K14" s="29" t="s">
        <v>43</v>
      </c>
      <c r="L14" s="27" t="s">
        <v>43</v>
      </c>
      <c r="M14" s="30">
        <v>98.305084745762699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82.808751246877151</v>
      </c>
      <c r="F15" s="35">
        <v>106.74114131449625</v>
      </c>
      <c r="G15" s="35">
        <v>81.572951674066346</v>
      </c>
      <c r="H15" s="35">
        <v>150.89481614550647</v>
      </c>
      <c r="I15" s="35">
        <v>591.91862541117416</v>
      </c>
      <c r="J15" s="35">
        <v>391.36962704714261</v>
      </c>
      <c r="K15" s="36" t="s">
        <v>43</v>
      </c>
      <c r="L15" s="34" t="s">
        <v>43</v>
      </c>
      <c r="M15" s="37">
        <v>90.99484737655024</v>
      </c>
      <c r="N15" s="35">
        <v>77.887692431369757</v>
      </c>
      <c r="O15" s="38" t="s">
        <v>43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0.90642886431296332</v>
      </c>
      <c r="F16" s="43">
        <f t="shared" si="0"/>
        <v>0.89980135653542292</v>
      </c>
      <c r="G16" s="43">
        <f t="shared" si="0"/>
        <v>0.89622914010322896</v>
      </c>
      <c r="H16" s="43">
        <f t="shared" si="0"/>
        <v>0.89530924246333843</v>
      </c>
      <c r="I16" s="43">
        <f t="shared" si="0"/>
        <v>0.90424476842525836</v>
      </c>
      <c r="J16" s="43">
        <f t="shared" si="0"/>
        <v>0.90316067780109843</v>
      </c>
      <c r="K16" s="44" t="s">
        <v>43</v>
      </c>
      <c r="L16" s="42" t="s">
        <v>43</v>
      </c>
      <c r="M16" s="45">
        <f t="shared" ref="M16:N16" si="1">M15/M14</f>
        <v>0.92563724055456287</v>
      </c>
      <c r="N16" s="43">
        <f t="shared" si="1"/>
        <v>0.89570846296075213</v>
      </c>
      <c r="O16" s="46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0.64356481481481476</v>
      </c>
      <c r="F18" s="48">
        <v>0.62854166666666667</v>
      </c>
      <c r="G18" s="48">
        <v>0.71587962962962959</v>
      </c>
      <c r="H18" s="48">
        <v>0.69699074074074063</v>
      </c>
      <c r="I18" s="48">
        <v>0.47850694444444442</v>
      </c>
      <c r="J18" s="48">
        <v>0.3541435185185185</v>
      </c>
      <c r="K18" s="48" t="s">
        <v>43</v>
      </c>
      <c r="L18" s="47" t="s">
        <v>43</v>
      </c>
      <c r="M18" s="49">
        <v>0.83854166666666674</v>
      </c>
      <c r="N18" s="48">
        <v>0.84939814814814818</v>
      </c>
      <c r="O18" s="50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>
        <v>11</v>
      </c>
      <c r="F21" s="52">
        <v>11</v>
      </c>
      <c r="G21" s="52">
        <v>15</v>
      </c>
      <c r="H21" s="52">
        <v>14</v>
      </c>
      <c r="I21" s="52">
        <v>0</v>
      </c>
      <c r="J21" s="52">
        <v>2</v>
      </c>
      <c r="K21" s="53"/>
      <c r="L21" s="54"/>
      <c r="M21" s="55">
        <v>4</v>
      </c>
      <c r="N21" s="52">
        <v>4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</v>
      </c>
      <c r="F23" s="58">
        <v>17</v>
      </c>
      <c r="G23" s="58">
        <v>20.875</v>
      </c>
      <c r="H23" s="58">
        <v>19.777777777777779</v>
      </c>
      <c r="I23" s="58">
        <v>5</v>
      </c>
      <c r="J23" s="58">
        <v>6</v>
      </c>
      <c r="K23" s="59" t="s">
        <v>43</v>
      </c>
      <c r="L23" s="57" t="s">
        <v>43</v>
      </c>
      <c r="M23" s="60">
        <v>19</v>
      </c>
      <c r="N23" s="58">
        <v>23</v>
      </c>
      <c r="O23" s="61" t="s">
        <v>43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1100</v>
      </c>
      <c r="N32" s="28">
        <v>956.25</v>
      </c>
      <c r="O32" s="28">
        <v>900</v>
      </c>
      <c r="P32" s="27">
        <v>288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775</v>
      </c>
      <c r="W32" s="28">
        <v>913.63636363636363</v>
      </c>
      <c r="X32" s="31">
        <v>900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287.00839911388056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996.19476039923791</v>
      </c>
      <c r="N33" s="35">
        <v>854.52968979039633</v>
      </c>
      <c r="O33" s="35">
        <v>798.38522085986722</v>
      </c>
      <c r="P33" s="34">
        <v>254.77057297427476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700.65417940307668</v>
      </c>
      <c r="W33" s="35">
        <v>818.23739059420905</v>
      </c>
      <c r="X33" s="38">
        <v>798.19637922502716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0.87697010840352396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0.90563160036294355</v>
      </c>
      <c r="N34" s="43">
        <f>N33/N32</f>
        <v>0.89362581938864971</v>
      </c>
      <c r="O34" s="43">
        <f>O33/O32</f>
        <v>0.88709468984429696</v>
      </c>
      <c r="P34" s="42">
        <f>P33/P32</f>
        <v>0.88462004504956515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0.90406990890719574</v>
      </c>
      <c r="W34" s="43">
        <f>W33/W32</f>
        <v>0.89558321358570148</v>
      </c>
      <c r="X34" s="46">
        <f>X33/X32</f>
        <v>0.88688486580558568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0.25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0.37777777777777777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0.47850694444444442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0.42123842592592592</v>
      </c>
      <c r="N36" s="48">
        <v>0.65363425925925933</v>
      </c>
      <c r="O36" s="48">
        <v>0.61556712962962978</v>
      </c>
      <c r="P36" s="47">
        <v>0.74824074074074076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0.78836805555555556</v>
      </c>
      <c r="W36" s="48">
        <v>1.2197106481481479</v>
      </c>
      <c r="X36" s="50">
        <v>1.1862037037037032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3</v>
      </c>
      <c r="N37" s="58">
        <v>3.5555555555555554</v>
      </c>
      <c r="O37" s="58">
        <v>4</v>
      </c>
      <c r="P37" s="57">
        <v>12.5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</v>
      </c>
      <c r="W37" s="58">
        <v>3.6666666666666665</v>
      </c>
      <c r="X37" s="61">
        <v>4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E8FCE-8CEF-4733-BF46-4E7A579F4A1C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I34" sqref="I34"/>
      <selection activeCell="I34" sqref="I3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123803</v>
      </c>
      <c r="E1" s="88" t="s">
        <v>4</v>
      </c>
      <c r="F1" s="89">
        <f>SUM(G5:G140)</f>
        <v>2419283.2499999995</v>
      </c>
      <c r="G1" s="90" t="s">
        <v>85</v>
      </c>
      <c r="H1" s="91">
        <f>L21+L38+L55+L72+L89+L106+L123+L140</f>
        <v>45.722222222222221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46187</v>
      </c>
      <c r="B2" s="295"/>
      <c r="C2" s="92" t="s">
        <v>41</v>
      </c>
      <c r="D2" s="93">
        <f>AVERAGE(N21,N38,N55,N72,N89,N106,N123,N140)</f>
        <v>688.49707404499622</v>
      </c>
      <c r="E2" s="93" t="s">
        <v>92</v>
      </c>
      <c r="F2" s="94">
        <f>F1/D1</f>
        <v>19.541394392704536</v>
      </c>
      <c r="G2" s="95" t="s">
        <v>93</v>
      </c>
      <c r="H2" s="96">
        <f>COUNT(H5:H140)</f>
        <v>16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1966</v>
      </c>
      <c r="G5" s="148">
        <f t="shared" ref="G5:G8" si="0">E5*F5</f>
        <v>50408.24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3210.9355911828889</v>
      </c>
      <c r="N5" s="152">
        <f>M5/L5</f>
        <v>321.09355911828891</v>
      </c>
      <c r="O5" s="154">
        <f>L5-I5</f>
        <v>0</v>
      </c>
      <c r="P5" s="155">
        <f>N5-K5</f>
        <v>-38.906440881711092</v>
      </c>
      <c r="Q5" s="156">
        <f>N5/K5</f>
        <v>0.89192655310635804</v>
      </c>
      <c r="R5" s="322">
        <f>Q21</f>
        <v>0.87697010840352396</v>
      </c>
      <c r="S5" s="157">
        <v>0.25</v>
      </c>
      <c r="T5" s="158">
        <v>0.27550925925925929</v>
      </c>
      <c r="U5" s="159"/>
      <c r="V5" s="160">
        <v>36.736956145714608</v>
      </c>
      <c r="W5" s="161"/>
      <c r="X5" s="162"/>
      <c r="Y5" s="325"/>
      <c r="Z5" s="326"/>
      <c r="AA5" s="115">
        <f t="shared" ref="AA5:AA10" si="1">M5-J5</f>
        <v>-389.06440881711114</v>
      </c>
      <c r="AB5" s="156">
        <f t="shared" ref="AB5:AB10" si="2">M5/J5</f>
        <v>0.89192655310635804</v>
      </c>
      <c r="AC5" s="327">
        <f>AB21</f>
        <v>0.87697010840352396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3358</v>
      </c>
      <c r="G6" s="103">
        <f t="shared" si="0"/>
        <v>99128.16</v>
      </c>
      <c r="H6" s="26"/>
      <c r="I6" s="104">
        <v>11</v>
      </c>
      <c r="J6" s="105">
        <v>3600</v>
      </c>
      <c r="K6" s="106">
        <f t="shared" ref="K6:K8" si="3">J6/I6</f>
        <v>327.27272727272725</v>
      </c>
      <c r="L6" s="107">
        <v>11</v>
      </c>
      <c r="M6" s="105">
        <f>F6/V6*60</f>
        <v>3153.9674463273523</v>
      </c>
      <c r="N6" s="106">
        <f>M6/L6</f>
        <v>286.72431330248656</v>
      </c>
      <c r="O6" s="108">
        <f>L6-I6</f>
        <v>0</v>
      </c>
      <c r="P6" s="109">
        <f>N6-K6</f>
        <v>-40.548413970240688</v>
      </c>
      <c r="Q6" s="110">
        <f>N6/K6</f>
        <v>0.87610206842426452</v>
      </c>
      <c r="R6" s="323"/>
      <c r="S6" s="47">
        <v>0.27847222222222223</v>
      </c>
      <c r="T6" s="48">
        <v>0.3228240740740741</v>
      </c>
      <c r="U6" s="111">
        <v>5</v>
      </c>
      <c r="V6" s="112">
        <v>63.881445648595403</v>
      </c>
      <c r="W6" s="113"/>
      <c r="X6" s="116"/>
      <c r="Y6" s="332"/>
      <c r="Z6" s="333"/>
      <c r="AA6" s="117">
        <f t="shared" si="1"/>
        <v>-446.03255367264774</v>
      </c>
      <c r="AB6" s="110">
        <f t="shared" si="2"/>
        <v>0.87610206842426452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3708</v>
      </c>
      <c r="G7" s="103">
        <f t="shared" si="0"/>
        <v>110683.8</v>
      </c>
      <c r="H7" s="26"/>
      <c r="I7" s="104">
        <v>11</v>
      </c>
      <c r="J7" s="105">
        <v>3600</v>
      </c>
      <c r="K7" s="106">
        <f t="shared" si="3"/>
        <v>327.27272727272725</v>
      </c>
      <c r="L7" s="107">
        <v>11</v>
      </c>
      <c r="M7" s="105">
        <f>F7/V7*60</f>
        <v>3153.210200918104</v>
      </c>
      <c r="N7" s="106">
        <f>M7/L7</f>
        <v>286.65547281073674</v>
      </c>
      <c r="O7" s="108">
        <f>L7-I7</f>
        <v>0</v>
      </c>
      <c r="P7" s="109">
        <f>N7-K7</f>
        <v>-40.617254461990512</v>
      </c>
      <c r="Q7" s="110">
        <f>N7/K7</f>
        <v>0.87589172247725122</v>
      </c>
      <c r="R7" s="323"/>
      <c r="S7" s="47">
        <v>0.3263888888888889</v>
      </c>
      <c r="T7" s="48">
        <v>0.37538194444444445</v>
      </c>
      <c r="U7" s="111">
        <v>5.1333333333333098</v>
      </c>
      <c r="V7" s="112">
        <v>70.556666325391703</v>
      </c>
      <c r="W7" s="113"/>
      <c r="X7" s="116"/>
      <c r="Y7" s="332"/>
      <c r="Z7" s="333"/>
      <c r="AA7" s="117">
        <f t="shared" si="1"/>
        <v>-446.78979908189604</v>
      </c>
      <c r="AB7" s="110">
        <f t="shared" si="2"/>
        <v>0.87589172247725111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2135</v>
      </c>
      <c r="G8" s="103">
        <f t="shared" si="0"/>
        <v>60996.95</v>
      </c>
      <c r="H8" s="26"/>
      <c r="I8" s="104">
        <v>12</v>
      </c>
      <c r="J8" s="105">
        <v>3600</v>
      </c>
      <c r="K8" s="106">
        <f t="shared" si="3"/>
        <v>300</v>
      </c>
      <c r="L8" s="107">
        <v>12</v>
      </c>
      <c r="M8" s="105">
        <f>F8/V8*60</f>
        <v>3110.2563225824001</v>
      </c>
      <c r="N8" s="106">
        <f>M8/L8</f>
        <v>259.18802688186668</v>
      </c>
      <c r="O8" s="108">
        <f>L8-I8</f>
        <v>0</v>
      </c>
      <c r="P8" s="109">
        <f>N8-K8</f>
        <v>-40.811973118133324</v>
      </c>
      <c r="Q8" s="110">
        <f>N8/K8</f>
        <v>0.86396008960622228</v>
      </c>
      <c r="R8" s="323"/>
      <c r="S8" s="47">
        <v>0.37916666666666665</v>
      </c>
      <c r="T8" s="48">
        <v>0.4077662037037037</v>
      </c>
      <c r="U8" s="111">
        <v>5.4499999999999726</v>
      </c>
      <c r="V8" s="112">
        <v>41.186316082669499</v>
      </c>
      <c r="W8" s="113"/>
      <c r="X8" s="116"/>
      <c r="Y8" s="332"/>
      <c r="Z8" s="333"/>
      <c r="AA8" s="117">
        <f t="shared" si="1"/>
        <v>-489.74367741759988</v>
      </c>
      <c r="AB8" s="110">
        <f t="shared" si="2"/>
        <v>0.86396008960622228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>
        <f t="shared" si="1"/>
        <v>0</v>
      </c>
      <c r="AB9" s="110" t="e">
        <f t="shared" si="2"/>
        <v>#DIV/0!</v>
      </c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>
        <f t="shared" si="1"/>
        <v>0</v>
      </c>
      <c r="AB10" s="110" t="e">
        <f t="shared" si="2"/>
        <v>#DIV/0!</v>
      </c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4">AVERAGE(I5:I20)</f>
        <v>11</v>
      </c>
      <c r="J21" s="137">
        <f t="shared" si="4"/>
        <v>3600</v>
      </c>
      <c r="K21" s="138">
        <f t="shared" ref="K21" si="5">J21/I21</f>
        <v>327.27272727272725</v>
      </c>
      <c r="L21" s="136">
        <f t="shared" ref="L21:M21" si="6">AVERAGE(L5:L20)</f>
        <v>11</v>
      </c>
      <c r="M21" s="137">
        <f t="shared" si="6"/>
        <v>3157.0923902526861</v>
      </c>
      <c r="N21" s="138">
        <f>M21/L21</f>
        <v>287.00839911388056</v>
      </c>
      <c r="O21" s="139">
        <f>L21-I21</f>
        <v>0</v>
      </c>
      <c r="P21" s="140">
        <f>N21-K21</f>
        <v>-40.264328158846695</v>
      </c>
      <c r="Q21" s="141">
        <f>N21/K21</f>
        <v>0.87697010840352396</v>
      </c>
      <c r="R21" s="324"/>
      <c r="S21" s="142">
        <v>0.25</v>
      </c>
      <c r="T21" s="143">
        <v>0.47850694444444442</v>
      </c>
      <c r="U21" s="144"/>
      <c r="V21" s="166"/>
      <c r="W21" s="167"/>
      <c r="X21" s="138"/>
      <c r="Y21" s="354"/>
      <c r="Z21" s="355"/>
      <c r="AA21" s="168">
        <f>M21-J21</f>
        <v>-442.90760974731393</v>
      </c>
      <c r="AB21" s="141">
        <f>M21/J21</f>
        <v>0.87697010840352396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3118</v>
      </c>
      <c r="G22" s="148">
        <f t="shared" ref="G22" si="7">E22*F22</f>
        <v>57776.54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2988.5842811977136</v>
      </c>
      <c r="N22" s="152">
        <f>M22/L22</f>
        <v>996.19476039923791</v>
      </c>
      <c r="O22" s="154">
        <f>L22-I22</f>
        <v>0</v>
      </c>
      <c r="P22" s="155">
        <f>N22-K22</f>
        <v>-103.80523960076209</v>
      </c>
      <c r="Q22" s="156">
        <f>N22/K22</f>
        <v>0.90563160036294355</v>
      </c>
      <c r="R22" s="322">
        <f>Q38</f>
        <v>0.90563160036294355</v>
      </c>
      <c r="S22" s="157">
        <v>0.37777777777777777</v>
      </c>
      <c r="T22" s="158">
        <v>0.42123842592592592</v>
      </c>
      <c r="U22" s="159"/>
      <c r="V22" s="112">
        <v>62.598201153967558</v>
      </c>
      <c r="W22" s="161"/>
      <c r="X22" s="162"/>
      <c r="Y22" s="325"/>
      <c r="Z22" s="326"/>
      <c r="AA22" s="115">
        <f>M22-J22</f>
        <v>-311.41571880228639</v>
      </c>
      <c r="AB22" s="156">
        <f>M22/J22</f>
        <v>0.90563160036294355</v>
      </c>
      <c r="AC22" s="327">
        <f>AB38</f>
        <v>0.90563160036294355</v>
      </c>
    </row>
    <row r="23" spans="1:29" ht="15.75" customHeight="1">
      <c r="A23" s="357"/>
      <c r="B23" s="100"/>
      <c r="C23" s="330"/>
      <c r="D23" s="331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323"/>
      <c r="S23" s="47"/>
      <c r="T23" s="48"/>
      <c r="U23" s="111"/>
      <c r="V23" s="112"/>
      <c r="W23" s="113"/>
      <c r="X23" s="116"/>
      <c r="Y23" s="332"/>
      <c r="Z23" s="333"/>
      <c r="AA23" s="117"/>
      <c r="AB23" s="110"/>
      <c r="AC23" s="328"/>
    </row>
    <row r="24" spans="1:29" ht="15.75" customHeight="1">
      <c r="A24" s="357"/>
      <c r="B24" s="100"/>
      <c r="C24" s="330"/>
      <c r="D24" s="33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23"/>
      <c r="S24" s="47"/>
      <c r="T24" s="48"/>
      <c r="U24" s="111"/>
      <c r="V24" s="112"/>
      <c r="W24" s="113"/>
      <c r="X24" s="116"/>
      <c r="Y24" s="332"/>
      <c r="Z24" s="333"/>
      <c r="AA24" s="117"/>
      <c r="AB24" s="110"/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8">AVERAGE(I22:I37)</f>
        <v>3</v>
      </c>
      <c r="J38" s="137">
        <f t="shared" si="8"/>
        <v>3300</v>
      </c>
      <c r="K38" s="138">
        <f t="shared" ref="K38" si="9">J38/I38</f>
        <v>1100</v>
      </c>
      <c r="L38" s="136">
        <f t="shared" ref="L38:M38" si="10">AVERAGE(L22:L37)</f>
        <v>3</v>
      </c>
      <c r="M38" s="137">
        <f t="shared" si="10"/>
        <v>2988.5842811977136</v>
      </c>
      <c r="N38" s="138">
        <f t="shared" ref="N38:N47" si="11">M38/L38</f>
        <v>996.19476039923791</v>
      </c>
      <c r="O38" s="139">
        <f t="shared" ref="O38:O47" si="12">L38-I38</f>
        <v>0</v>
      </c>
      <c r="P38" s="140">
        <f t="shared" ref="P38:P47" si="13">N38-K38</f>
        <v>-103.80523960076209</v>
      </c>
      <c r="Q38" s="141">
        <f t="shared" ref="Q38:Q47" si="14">N38/K38</f>
        <v>0.90563160036294355</v>
      </c>
      <c r="R38" s="324"/>
      <c r="S38" s="142">
        <v>0.37777777777777777</v>
      </c>
      <c r="T38" s="143">
        <v>0.42123842592592592</v>
      </c>
      <c r="U38" s="144"/>
      <c r="V38" s="166"/>
      <c r="W38" s="99"/>
      <c r="X38" s="69"/>
      <c r="Y38" s="354"/>
      <c r="Z38" s="355"/>
      <c r="AA38" s="168">
        <f t="shared" ref="AA38:AA47" si="15">M38-J38</f>
        <v>-311.41571880228639</v>
      </c>
      <c r="AB38" s="141">
        <f t="shared" ref="AB38:AB47" si="16">M38/J38</f>
        <v>0.90563160036294355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132</v>
      </c>
      <c r="D39" s="321"/>
      <c r="E39" s="147">
        <v>14.03</v>
      </c>
      <c r="F39" s="97">
        <v>1592</v>
      </c>
      <c r="G39" s="148">
        <f t="shared" ref="G39:G47" si="17">E39*F39</f>
        <v>22335.759999999998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8">F39/V39*60</f>
        <v>2716.9100337544774</v>
      </c>
      <c r="N39" s="152">
        <f t="shared" si="11"/>
        <v>905.63667791815908</v>
      </c>
      <c r="O39" s="154">
        <f t="shared" si="12"/>
        <v>0</v>
      </c>
      <c r="P39" s="155">
        <f t="shared" si="13"/>
        <v>-94.36332208184092</v>
      </c>
      <c r="Q39" s="156">
        <f t="shared" si="14"/>
        <v>0.90563667791815905</v>
      </c>
      <c r="R39" s="322">
        <f>Q55</f>
        <v>0.89362581938864971</v>
      </c>
      <c r="S39" s="157">
        <v>0.25</v>
      </c>
      <c r="T39" s="158">
        <v>0.27440972222222221</v>
      </c>
      <c r="U39" s="159"/>
      <c r="V39" s="160">
        <v>35.157586675036725</v>
      </c>
      <c r="W39" s="161"/>
      <c r="X39" s="162"/>
      <c r="Y39" s="325"/>
      <c r="Z39" s="326"/>
      <c r="AA39" s="115">
        <f t="shared" si="15"/>
        <v>-283.08996624552265</v>
      </c>
      <c r="AB39" s="156">
        <f t="shared" si="16"/>
        <v>0.90563667791815916</v>
      </c>
      <c r="AC39" s="327">
        <f>AB55</f>
        <v>0.89362581938864971</v>
      </c>
    </row>
    <row r="40" spans="1:29" ht="15.75" customHeight="1">
      <c r="A40" s="318"/>
      <c r="B40" s="100" t="s">
        <v>120</v>
      </c>
      <c r="C40" s="330" t="s">
        <v>131</v>
      </c>
      <c r="D40" s="331"/>
      <c r="E40" s="101">
        <v>14.28</v>
      </c>
      <c r="F40" s="102">
        <v>2236</v>
      </c>
      <c r="G40" s="103">
        <f t="shared" si="17"/>
        <v>31930.079999999998</v>
      </c>
      <c r="H40" s="26">
        <v>2</v>
      </c>
      <c r="I40" s="104">
        <v>3</v>
      </c>
      <c r="J40" s="105">
        <v>3600</v>
      </c>
      <c r="K40" s="106">
        <f t="shared" ref="K40:K74" si="19">J40/I40</f>
        <v>1200</v>
      </c>
      <c r="L40" s="107">
        <v>3</v>
      </c>
      <c r="M40" s="105">
        <f t="shared" si="18"/>
        <v>3187.5640921512036</v>
      </c>
      <c r="N40" s="106">
        <f t="shared" si="11"/>
        <v>1062.5213640504012</v>
      </c>
      <c r="O40" s="108">
        <f t="shared" si="12"/>
        <v>0</v>
      </c>
      <c r="P40" s="109">
        <f t="shared" si="13"/>
        <v>-137.47863594959881</v>
      </c>
      <c r="Q40" s="110">
        <f t="shared" si="14"/>
        <v>0.88543447004200104</v>
      </c>
      <c r="R40" s="323"/>
      <c r="S40" s="47">
        <v>0.28472222222222227</v>
      </c>
      <c r="T40" s="48">
        <v>0.3139467592592593</v>
      </c>
      <c r="U40" s="111">
        <v>14.850000000000083</v>
      </c>
      <c r="V40" s="112">
        <v>42.088565475544343</v>
      </c>
      <c r="W40" s="113"/>
      <c r="X40" s="116"/>
      <c r="Y40" s="332"/>
      <c r="Z40" s="333"/>
      <c r="AA40" s="117">
        <f t="shared" si="15"/>
        <v>-412.43590784879643</v>
      </c>
      <c r="AB40" s="110">
        <f t="shared" si="16"/>
        <v>0.88543447004200104</v>
      </c>
      <c r="AC40" s="328"/>
    </row>
    <row r="41" spans="1:29" ht="15.75" customHeight="1">
      <c r="A41" s="318"/>
      <c r="B41" s="100" t="s">
        <v>120</v>
      </c>
      <c r="C41" s="330" t="s">
        <v>137</v>
      </c>
      <c r="D41" s="331"/>
      <c r="E41" s="101">
        <v>30</v>
      </c>
      <c r="F41" s="102">
        <v>2750</v>
      </c>
      <c r="G41" s="103">
        <f t="shared" si="17"/>
        <v>82500</v>
      </c>
      <c r="H41" s="26"/>
      <c r="I41" s="104">
        <v>4</v>
      </c>
      <c r="J41" s="105">
        <v>3600</v>
      </c>
      <c r="K41" s="106">
        <f t="shared" si="19"/>
        <v>900</v>
      </c>
      <c r="L41" s="107">
        <v>4</v>
      </c>
      <c r="M41" s="105">
        <f t="shared" si="18"/>
        <v>3192.8400000000011</v>
      </c>
      <c r="N41" s="106">
        <f t="shared" si="11"/>
        <v>798.21000000000026</v>
      </c>
      <c r="O41" s="108">
        <f t="shared" si="12"/>
        <v>0</v>
      </c>
      <c r="P41" s="109">
        <f t="shared" si="13"/>
        <v>-101.78999999999974</v>
      </c>
      <c r="Q41" s="110">
        <f t="shared" si="14"/>
        <v>0.88690000000000024</v>
      </c>
      <c r="R41" s="323"/>
      <c r="S41" s="47">
        <v>0.32430555555555562</v>
      </c>
      <c r="T41" s="48">
        <v>0.36018518518518527</v>
      </c>
      <c r="U41" s="111">
        <v>14.916666666666707</v>
      </c>
      <c r="V41" s="112">
        <v>51.678129815462079</v>
      </c>
      <c r="W41" s="113"/>
      <c r="X41" s="116"/>
      <c r="Y41" s="332"/>
      <c r="Z41" s="333"/>
      <c r="AA41" s="117">
        <f t="shared" si="15"/>
        <v>-407.15999999999894</v>
      </c>
      <c r="AB41" s="110">
        <f t="shared" si="16"/>
        <v>0.88690000000000024</v>
      </c>
      <c r="AC41" s="328"/>
    </row>
    <row r="42" spans="1:29" ht="15.75" customHeight="1">
      <c r="A42" s="318"/>
      <c r="B42" s="100" t="s">
        <v>120</v>
      </c>
      <c r="C42" s="330" t="s">
        <v>128</v>
      </c>
      <c r="D42" s="331"/>
      <c r="E42" s="101">
        <v>25.03</v>
      </c>
      <c r="F42" s="102">
        <v>1649</v>
      </c>
      <c r="G42" s="103">
        <f t="shared" si="17"/>
        <v>41274.47</v>
      </c>
      <c r="H42" s="26"/>
      <c r="I42" s="104">
        <v>5</v>
      </c>
      <c r="J42" s="105">
        <v>3600</v>
      </c>
      <c r="K42" s="106">
        <f t="shared" si="19"/>
        <v>720</v>
      </c>
      <c r="L42" s="107">
        <v>5</v>
      </c>
      <c r="M42" s="105">
        <f t="shared" si="18"/>
        <v>3184.5420141427176</v>
      </c>
      <c r="N42" s="106">
        <f t="shared" si="11"/>
        <v>636.90840282854356</v>
      </c>
      <c r="O42" s="108">
        <f t="shared" si="12"/>
        <v>0</v>
      </c>
      <c r="P42" s="109">
        <f t="shared" si="13"/>
        <v>-83.091597171456442</v>
      </c>
      <c r="Q42" s="110">
        <f t="shared" si="14"/>
        <v>0.88459500392853274</v>
      </c>
      <c r="R42" s="323"/>
      <c r="S42" s="47">
        <v>0.37013888888888896</v>
      </c>
      <c r="T42" s="48">
        <v>0.39171296296296304</v>
      </c>
      <c r="U42" s="111">
        <v>15</v>
      </c>
      <c r="V42" s="112">
        <v>31.068831738002601</v>
      </c>
      <c r="W42" s="113"/>
      <c r="X42" s="116"/>
      <c r="Y42" s="332"/>
      <c r="Z42" s="333"/>
      <c r="AA42" s="117">
        <f t="shared" si="15"/>
        <v>-415.45798585728244</v>
      </c>
      <c r="AB42" s="110">
        <f t="shared" si="16"/>
        <v>0.88459500392853263</v>
      </c>
      <c r="AC42" s="328"/>
    </row>
    <row r="43" spans="1:29" ht="15.75" customHeight="1">
      <c r="A43" s="318"/>
      <c r="B43" s="100" t="s">
        <v>120</v>
      </c>
      <c r="C43" s="330" t="s">
        <v>125</v>
      </c>
      <c r="D43" s="331"/>
      <c r="E43" s="101">
        <v>22.28</v>
      </c>
      <c r="F43" s="102">
        <v>1306</v>
      </c>
      <c r="G43" s="103">
        <f t="shared" si="17"/>
        <v>29097.68</v>
      </c>
      <c r="H43" s="13"/>
      <c r="I43" s="104">
        <v>5</v>
      </c>
      <c r="J43" s="105">
        <v>3300</v>
      </c>
      <c r="K43" s="106">
        <f t="shared" si="19"/>
        <v>660</v>
      </c>
      <c r="L43" s="107">
        <v>5</v>
      </c>
      <c r="M43" s="105">
        <f t="shared" si="18"/>
        <v>2980.0850897444579</v>
      </c>
      <c r="N43" s="106">
        <f t="shared" si="11"/>
        <v>596.01701794889163</v>
      </c>
      <c r="O43" s="108">
        <f t="shared" si="12"/>
        <v>0</v>
      </c>
      <c r="P43" s="109">
        <f t="shared" si="13"/>
        <v>-63.982982051108365</v>
      </c>
      <c r="Q43" s="110">
        <f t="shared" si="14"/>
        <v>0.90305608780135094</v>
      </c>
      <c r="R43" s="323"/>
      <c r="S43" s="47">
        <v>0.4020833333333334</v>
      </c>
      <c r="T43" s="48">
        <v>0.42033564814814822</v>
      </c>
      <c r="U43" s="111">
        <v>14.933333333333323</v>
      </c>
      <c r="V43" s="112">
        <v>26.294551209180192</v>
      </c>
      <c r="W43" s="113"/>
      <c r="X43" s="116"/>
      <c r="Y43" s="332"/>
      <c r="Z43" s="333"/>
      <c r="AA43" s="117">
        <f t="shared" si="15"/>
        <v>-319.91491025554205</v>
      </c>
      <c r="AB43" s="110">
        <f t="shared" si="16"/>
        <v>0.90305608780135094</v>
      </c>
      <c r="AC43" s="328"/>
    </row>
    <row r="44" spans="1:29" ht="15.75" customHeight="1">
      <c r="A44" s="318"/>
      <c r="B44" s="100" t="s">
        <v>120</v>
      </c>
      <c r="C44" s="330" t="s">
        <v>129</v>
      </c>
      <c r="D44" s="331"/>
      <c r="E44" s="101">
        <v>18.18</v>
      </c>
      <c r="F44" s="102">
        <v>1397</v>
      </c>
      <c r="G44" s="121">
        <f t="shared" si="17"/>
        <v>25397.46</v>
      </c>
      <c r="H44" s="122"/>
      <c r="I44" s="104">
        <v>3</v>
      </c>
      <c r="J44" s="105">
        <v>3600</v>
      </c>
      <c r="K44" s="106">
        <f t="shared" si="19"/>
        <v>1200</v>
      </c>
      <c r="L44" s="107">
        <v>3</v>
      </c>
      <c r="M44" s="105">
        <f t="shared" si="18"/>
        <v>3197.7859073571731</v>
      </c>
      <c r="N44" s="106">
        <f t="shared" si="11"/>
        <v>1065.9286357857243</v>
      </c>
      <c r="O44" s="108">
        <f t="shared" si="12"/>
        <v>0</v>
      </c>
      <c r="P44" s="109">
        <f t="shared" si="13"/>
        <v>-134.07136421427572</v>
      </c>
      <c r="Q44" s="110">
        <f t="shared" si="14"/>
        <v>0.88827386315477019</v>
      </c>
      <c r="R44" s="323"/>
      <c r="S44" s="47">
        <v>0.43055555555555564</v>
      </c>
      <c r="T44" s="120">
        <v>0.44875000000000009</v>
      </c>
      <c r="U44" s="111">
        <v>14.716666666666676</v>
      </c>
      <c r="V44" s="112">
        <v>26.211886107557927</v>
      </c>
      <c r="W44" s="113"/>
      <c r="X44" s="116"/>
      <c r="Y44" s="332"/>
      <c r="Z44" s="333"/>
      <c r="AA44" s="117">
        <f t="shared" si="15"/>
        <v>-402.21409264282693</v>
      </c>
      <c r="AB44" s="110">
        <f t="shared" si="16"/>
        <v>0.8882738631547703</v>
      </c>
      <c r="AC44" s="328"/>
    </row>
    <row r="45" spans="1:29" ht="15.75" customHeight="1">
      <c r="A45" s="318"/>
      <c r="B45" s="100" t="s">
        <v>120</v>
      </c>
      <c r="C45" s="330" t="s">
        <v>133</v>
      </c>
      <c r="D45" s="331"/>
      <c r="E45" s="101">
        <v>17.07</v>
      </c>
      <c r="F45" s="102">
        <v>3586</v>
      </c>
      <c r="G45" s="121">
        <f t="shared" si="17"/>
        <v>61213.020000000004</v>
      </c>
      <c r="H45" s="62"/>
      <c r="I45" s="104">
        <v>3</v>
      </c>
      <c r="J45" s="105">
        <v>3300</v>
      </c>
      <c r="K45" s="106">
        <f t="shared" si="19"/>
        <v>1100</v>
      </c>
      <c r="L45" s="107">
        <v>3</v>
      </c>
      <c r="M45" s="105">
        <f t="shared" si="18"/>
        <v>2980.748810236973</v>
      </c>
      <c r="N45" s="106">
        <f t="shared" si="11"/>
        <v>993.58293674565766</v>
      </c>
      <c r="O45" s="123">
        <f t="shared" si="12"/>
        <v>0</v>
      </c>
      <c r="P45" s="124">
        <f t="shared" si="13"/>
        <v>-106.41706325434234</v>
      </c>
      <c r="Q45" s="125">
        <f t="shared" si="14"/>
        <v>0.90325721522332514</v>
      </c>
      <c r="R45" s="323"/>
      <c r="S45" s="47">
        <v>0.45902777777777787</v>
      </c>
      <c r="T45" s="120">
        <v>0.50914351851851858</v>
      </c>
      <c r="U45" s="111">
        <v>14.799999999999995</v>
      </c>
      <c r="V45" s="112">
        <v>72.183204187170176</v>
      </c>
      <c r="W45" s="113"/>
      <c r="X45" s="116"/>
      <c r="Y45" s="332"/>
      <c r="Z45" s="333"/>
      <c r="AA45" s="117">
        <f t="shared" si="15"/>
        <v>-319.25118976302701</v>
      </c>
      <c r="AB45" s="110">
        <f t="shared" si="16"/>
        <v>0.90325721522332514</v>
      </c>
      <c r="AC45" s="328"/>
    </row>
    <row r="46" spans="1:29" ht="15.75" customHeight="1">
      <c r="A46" s="318"/>
      <c r="B46" s="100" t="s">
        <v>120</v>
      </c>
      <c r="C46" s="330" t="s">
        <v>132</v>
      </c>
      <c r="D46" s="331"/>
      <c r="E46" s="101">
        <v>14.03</v>
      </c>
      <c r="F46" s="102">
        <v>3675</v>
      </c>
      <c r="G46" s="121">
        <f t="shared" si="17"/>
        <v>51560.25</v>
      </c>
      <c r="H46" s="62"/>
      <c r="I46" s="104">
        <v>3</v>
      </c>
      <c r="J46" s="105">
        <v>3000</v>
      </c>
      <c r="K46" s="106">
        <f t="shared" si="19"/>
        <v>1000</v>
      </c>
      <c r="L46" s="118">
        <v>3</v>
      </c>
      <c r="M46" s="105">
        <f t="shared" si="18"/>
        <v>2716.9100337544778</v>
      </c>
      <c r="N46" s="106">
        <f t="shared" si="11"/>
        <v>905.63667791815931</v>
      </c>
      <c r="O46" s="123">
        <f t="shared" si="12"/>
        <v>0</v>
      </c>
      <c r="P46" s="124">
        <f t="shared" si="13"/>
        <v>-94.363322081840693</v>
      </c>
      <c r="Q46" s="125">
        <f t="shared" si="14"/>
        <v>0.90563667791815927</v>
      </c>
      <c r="R46" s="323"/>
      <c r="S46" s="47">
        <v>0.51944444444444449</v>
      </c>
      <c r="T46" s="120">
        <v>0.57579861111111119</v>
      </c>
      <c r="U46" s="111">
        <v>14.833333333333307</v>
      </c>
      <c r="V46" s="112">
        <v>81.158373763040174</v>
      </c>
      <c r="W46" s="113"/>
      <c r="X46" s="116"/>
      <c r="Y46" s="332"/>
      <c r="Z46" s="333"/>
      <c r="AA46" s="117">
        <f t="shared" si="15"/>
        <v>-283.08996624552219</v>
      </c>
      <c r="AB46" s="110">
        <f t="shared" si="16"/>
        <v>0.90563667791815927</v>
      </c>
      <c r="AC46" s="328"/>
    </row>
    <row r="47" spans="1:29" ht="15.75" customHeight="1">
      <c r="A47" s="318"/>
      <c r="B47" s="100" t="s">
        <v>120</v>
      </c>
      <c r="C47" s="330" t="s">
        <v>131</v>
      </c>
      <c r="D47" s="331"/>
      <c r="E47" s="101">
        <v>14.28</v>
      </c>
      <c r="F47" s="102">
        <v>5166</v>
      </c>
      <c r="G47" s="121">
        <f t="shared" si="17"/>
        <v>73770.48</v>
      </c>
      <c r="H47" s="62"/>
      <c r="I47" s="104">
        <v>3</v>
      </c>
      <c r="J47" s="105">
        <v>3600</v>
      </c>
      <c r="K47" s="106">
        <f t="shared" si="19"/>
        <v>1200</v>
      </c>
      <c r="L47" s="118">
        <v>3</v>
      </c>
      <c r="M47" s="105">
        <f t="shared" si="18"/>
        <v>3187.5640921512036</v>
      </c>
      <c r="N47" s="106">
        <f t="shared" si="11"/>
        <v>1062.5213640504012</v>
      </c>
      <c r="O47" s="123">
        <f t="shared" si="12"/>
        <v>0</v>
      </c>
      <c r="P47" s="124">
        <f t="shared" si="13"/>
        <v>-137.47863594959881</v>
      </c>
      <c r="Q47" s="125">
        <f t="shared" si="14"/>
        <v>0.88543447004200104</v>
      </c>
      <c r="R47" s="323"/>
      <c r="S47" s="47">
        <v>0.58611111111111114</v>
      </c>
      <c r="T47" s="120">
        <v>0.65363425925925933</v>
      </c>
      <c r="U47" s="111">
        <v>14.849999999999923</v>
      </c>
      <c r="V47" s="112">
        <v>97.240397695287157</v>
      </c>
      <c r="W47" s="113"/>
      <c r="X47" s="116"/>
      <c r="Y47" s="332"/>
      <c r="Z47" s="333"/>
      <c r="AA47" s="117">
        <f t="shared" si="15"/>
        <v>-412.43590784879643</v>
      </c>
      <c r="AB47" s="110">
        <f t="shared" si="16"/>
        <v>0.88543447004200104</v>
      </c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20">AVERAGE(I39:I54)</f>
        <v>3.5555555555555554</v>
      </c>
      <c r="J55" s="137">
        <f t="shared" si="20"/>
        <v>3400</v>
      </c>
      <c r="K55" s="138">
        <f t="shared" ref="K55" si="21">J55/I55</f>
        <v>956.25</v>
      </c>
      <c r="L55" s="136">
        <f t="shared" ref="L55:M55" si="22">AVERAGE(L39:L54)</f>
        <v>3.5555555555555554</v>
      </c>
      <c r="M55" s="137">
        <f t="shared" si="22"/>
        <v>3038.327785921409</v>
      </c>
      <c r="N55" s="138">
        <f t="shared" ref="N55:N64" si="23">M55/L55</f>
        <v>854.52968979039633</v>
      </c>
      <c r="O55" s="139">
        <f t="shared" ref="O55:O64" si="24">L55-I55</f>
        <v>0</v>
      </c>
      <c r="P55" s="140">
        <f t="shared" ref="P55:P64" si="25">N55-K55</f>
        <v>-101.72031020960367</v>
      </c>
      <c r="Q55" s="141">
        <f t="shared" ref="Q55:Q64" si="26">N55/K55</f>
        <v>0.89362581938864971</v>
      </c>
      <c r="R55" s="324"/>
      <c r="S55" s="142">
        <v>0.25</v>
      </c>
      <c r="T55" s="143">
        <v>0.65363425925925933</v>
      </c>
      <c r="U55" s="144"/>
      <c r="V55" s="166"/>
      <c r="W55" s="99"/>
      <c r="X55" s="69"/>
      <c r="Y55" s="354"/>
      <c r="Z55" s="355"/>
      <c r="AA55" s="168">
        <f t="shared" ref="AA55:AA64" si="27">M55-J55</f>
        <v>-361.67221407859097</v>
      </c>
      <c r="AB55" s="141">
        <f t="shared" ref="AB55:AB64" si="28">M55/J55</f>
        <v>0.89362581938864971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134</v>
      </c>
      <c r="D56" s="321"/>
      <c r="E56" s="147">
        <v>20.72</v>
      </c>
      <c r="F56" s="97">
        <v>1039</v>
      </c>
      <c r="G56" s="148">
        <f t="shared" ref="G56:G64" si="29">E56*F56</f>
        <v>21528.079999999998</v>
      </c>
      <c r="H56" s="149">
        <v>2</v>
      </c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4" si="30">F56/V56*60</f>
        <v>3199.3579821693847</v>
      </c>
      <c r="N56" s="152">
        <f t="shared" si="23"/>
        <v>1066.4526607231282</v>
      </c>
      <c r="O56" s="154">
        <f t="shared" si="24"/>
        <v>0</v>
      </c>
      <c r="P56" s="155">
        <f t="shared" si="25"/>
        <v>-133.54733927687175</v>
      </c>
      <c r="Q56" s="156">
        <f t="shared" si="26"/>
        <v>0.88871055060260684</v>
      </c>
      <c r="R56" s="322">
        <f>Q72</f>
        <v>0.88709468984429696</v>
      </c>
      <c r="S56" s="157">
        <v>0.25</v>
      </c>
      <c r="T56" s="158">
        <v>0.26353009259259258</v>
      </c>
      <c r="U56" s="159"/>
      <c r="V56" s="160">
        <v>19.485159318660926</v>
      </c>
      <c r="W56" s="158"/>
      <c r="X56" s="169"/>
      <c r="Y56" s="325"/>
      <c r="Z56" s="326"/>
      <c r="AA56" s="115">
        <f t="shared" si="27"/>
        <v>-400.64201783061526</v>
      </c>
      <c r="AB56" s="156">
        <f t="shared" si="28"/>
        <v>0.88871055060260684</v>
      </c>
      <c r="AC56" s="327">
        <f>AB72</f>
        <v>0.88709468984429696</v>
      </c>
    </row>
    <row r="57" spans="1:29" ht="15.75" customHeight="1">
      <c r="A57" s="357"/>
      <c r="B57" s="100" t="s">
        <v>120</v>
      </c>
      <c r="C57" s="330" t="s">
        <v>138</v>
      </c>
      <c r="D57" s="331"/>
      <c r="E57" s="101">
        <v>16.66</v>
      </c>
      <c r="F57" s="102">
        <v>1986</v>
      </c>
      <c r="G57" s="103">
        <f t="shared" si="29"/>
        <v>33086.76</v>
      </c>
      <c r="H57" s="26">
        <v>2</v>
      </c>
      <c r="I57" s="104">
        <v>5</v>
      </c>
      <c r="J57" s="105">
        <v>3600</v>
      </c>
      <c r="K57" s="106">
        <f t="shared" si="19"/>
        <v>720</v>
      </c>
      <c r="L57" s="107">
        <v>5</v>
      </c>
      <c r="M57" s="105">
        <f t="shared" si="30"/>
        <v>3194.7758276693348</v>
      </c>
      <c r="N57" s="106">
        <f t="shared" si="23"/>
        <v>638.95516553386699</v>
      </c>
      <c r="O57" s="108">
        <f t="shared" si="24"/>
        <v>0</v>
      </c>
      <c r="P57" s="109">
        <f t="shared" si="25"/>
        <v>-81.044834466133011</v>
      </c>
      <c r="Q57" s="110">
        <f t="shared" si="26"/>
        <v>0.88743772990814862</v>
      </c>
      <c r="R57" s="323"/>
      <c r="S57" s="47">
        <v>0.27361111111111114</v>
      </c>
      <c r="T57" s="48">
        <v>0.29950231481481482</v>
      </c>
      <c r="U57" s="111">
        <v>14.516666666666724</v>
      </c>
      <c r="V57" s="112">
        <v>37.298391632983545</v>
      </c>
      <c r="W57" s="113"/>
      <c r="X57" s="13"/>
      <c r="Y57" s="332"/>
      <c r="Z57" s="333"/>
      <c r="AA57" s="117">
        <f t="shared" si="27"/>
        <v>-405.22417233066517</v>
      </c>
      <c r="AB57" s="110">
        <f t="shared" si="28"/>
        <v>0.88743772990814851</v>
      </c>
      <c r="AC57" s="328"/>
    </row>
    <row r="58" spans="1:29" ht="15.75" customHeight="1">
      <c r="A58" s="357"/>
      <c r="B58" s="100" t="s">
        <v>120</v>
      </c>
      <c r="C58" s="330" t="s">
        <v>135</v>
      </c>
      <c r="D58" s="331"/>
      <c r="E58" s="101">
        <v>24.82</v>
      </c>
      <c r="F58" s="102">
        <v>2046</v>
      </c>
      <c r="G58" s="103">
        <f t="shared" si="29"/>
        <v>50781.72</v>
      </c>
      <c r="H58" s="26"/>
      <c r="I58" s="104">
        <v>5</v>
      </c>
      <c r="J58" s="105">
        <v>3600</v>
      </c>
      <c r="K58" s="106">
        <f t="shared" si="19"/>
        <v>720</v>
      </c>
      <c r="L58" s="107">
        <v>5</v>
      </c>
      <c r="M58" s="105">
        <f t="shared" si="30"/>
        <v>3194.3033287546223</v>
      </c>
      <c r="N58" s="106">
        <f t="shared" si="23"/>
        <v>638.86066575092445</v>
      </c>
      <c r="O58" s="108">
        <f t="shared" si="24"/>
        <v>0</v>
      </c>
      <c r="P58" s="109">
        <f t="shared" si="25"/>
        <v>-81.139334249075546</v>
      </c>
      <c r="Q58" s="110">
        <f t="shared" si="26"/>
        <v>0.88730648020961733</v>
      </c>
      <c r="R58" s="323"/>
      <c r="S58" s="47">
        <v>0.30972222222222229</v>
      </c>
      <c r="T58" s="48">
        <v>0.33640046296296305</v>
      </c>
      <c r="U58" s="111">
        <v>14.716666666666756</v>
      </c>
      <c r="V58" s="112">
        <v>38.430915090290128</v>
      </c>
      <c r="W58" s="113"/>
      <c r="X58" s="13"/>
      <c r="Y58" s="332"/>
      <c r="Z58" s="333"/>
      <c r="AA58" s="117">
        <f t="shared" si="27"/>
        <v>-405.69667124537773</v>
      </c>
      <c r="AB58" s="110">
        <f t="shared" si="28"/>
        <v>0.88730648020961733</v>
      </c>
      <c r="AC58" s="328"/>
    </row>
    <row r="59" spans="1:29" ht="15.75" customHeight="1">
      <c r="A59" s="357"/>
      <c r="B59" s="100" t="s">
        <v>120</v>
      </c>
      <c r="C59" s="330" t="s">
        <v>136</v>
      </c>
      <c r="D59" s="331"/>
      <c r="E59" s="101">
        <v>18.18</v>
      </c>
      <c r="F59" s="102">
        <v>2534</v>
      </c>
      <c r="G59" s="103">
        <f t="shared" si="29"/>
        <v>46068.12</v>
      </c>
      <c r="H59" s="26"/>
      <c r="I59" s="104">
        <v>3</v>
      </c>
      <c r="J59" s="105">
        <v>3600</v>
      </c>
      <c r="K59" s="106">
        <f t="shared" si="19"/>
        <v>1200</v>
      </c>
      <c r="L59" s="107">
        <v>3</v>
      </c>
      <c r="M59" s="105">
        <f t="shared" si="30"/>
        <v>3187.6782864460006</v>
      </c>
      <c r="N59" s="106">
        <f t="shared" si="23"/>
        <v>1062.5594288153336</v>
      </c>
      <c r="O59" s="108">
        <f t="shared" si="24"/>
        <v>0</v>
      </c>
      <c r="P59" s="109">
        <f t="shared" si="25"/>
        <v>-137.4405711846664</v>
      </c>
      <c r="Q59" s="110">
        <f t="shared" si="26"/>
        <v>0.88546619067944465</v>
      </c>
      <c r="R59" s="323"/>
      <c r="S59" s="47">
        <v>0.34652777777777788</v>
      </c>
      <c r="T59" s="48">
        <v>0.3796412037037038</v>
      </c>
      <c r="U59" s="111">
        <v>14.583333333333348</v>
      </c>
      <c r="V59" s="112">
        <v>47.696155740205548</v>
      </c>
      <c r="W59" s="113"/>
      <c r="X59" s="116"/>
      <c r="Y59" s="332"/>
      <c r="Z59" s="333"/>
      <c r="AA59" s="117">
        <f t="shared" si="27"/>
        <v>-412.32171355399942</v>
      </c>
      <c r="AB59" s="110">
        <f t="shared" si="28"/>
        <v>0.88546619067944465</v>
      </c>
      <c r="AC59" s="328"/>
    </row>
    <row r="60" spans="1:29" ht="15.75" customHeight="1">
      <c r="A60" s="358"/>
      <c r="B60" s="100" t="s">
        <v>120</v>
      </c>
      <c r="C60" s="330" t="s">
        <v>130</v>
      </c>
      <c r="D60" s="331"/>
      <c r="E60" s="101">
        <v>23.72</v>
      </c>
      <c r="F60" s="102">
        <v>2022</v>
      </c>
      <c r="G60" s="103">
        <f t="shared" si="29"/>
        <v>47961.84</v>
      </c>
      <c r="H60" s="13"/>
      <c r="I60" s="104">
        <v>5</v>
      </c>
      <c r="J60" s="105">
        <v>3600</v>
      </c>
      <c r="K60" s="106">
        <f t="shared" si="19"/>
        <v>720</v>
      </c>
      <c r="L60" s="107">
        <v>5</v>
      </c>
      <c r="M60" s="105">
        <f t="shared" si="30"/>
        <v>3195.9111494849421</v>
      </c>
      <c r="N60" s="106">
        <f t="shared" si="23"/>
        <v>639.18222989698847</v>
      </c>
      <c r="O60" s="108">
        <f t="shared" si="24"/>
        <v>0</v>
      </c>
      <c r="P60" s="109">
        <f t="shared" si="25"/>
        <v>-80.817770103011526</v>
      </c>
      <c r="Q60" s="110">
        <f t="shared" si="26"/>
        <v>0.88775309707915062</v>
      </c>
      <c r="R60" s="323"/>
      <c r="S60" s="47">
        <v>0.38958333333333345</v>
      </c>
      <c r="T60" s="48">
        <v>0.41593750000000013</v>
      </c>
      <c r="U60" s="111">
        <v>15</v>
      </c>
      <c r="V60" s="112">
        <v>37.961005273739268</v>
      </c>
      <c r="W60" s="113"/>
      <c r="X60" s="116"/>
      <c r="Y60" s="332"/>
      <c r="Z60" s="333"/>
      <c r="AA60" s="117">
        <f t="shared" si="27"/>
        <v>-404.08885051505786</v>
      </c>
      <c r="AB60" s="110">
        <f t="shared" si="28"/>
        <v>0.88775309707915062</v>
      </c>
      <c r="AC60" s="328"/>
    </row>
    <row r="61" spans="1:29" ht="15.75" customHeight="1">
      <c r="A61" s="358"/>
      <c r="B61" s="100" t="s">
        <v>120</v>
      </c>
      <c r="C61" s="330" t="s">
        <v>127</v>
      </c>
      <c r="D61" s="331"/>
      <c r="E61" s="101">
        <v>25.2</v>
      </c>
      <c r="F61" s="102">
        <v>1946</v>
      </c>
      <c r="G61" s="121">
        <f t="shared" si="29"/>
        <v>49039.199999999997</v>
      </c>
      <c r="H61" s="122"/>
      <c r="I61" s="104">
        <v>3</v>
      </c>
      <c r="J61" s="105">
        <v>3600</v>
      </c>
      <c r="K61" s="106">
        <f t="shared" si="19"/>
        <v>1200</v>
      </c>
      <c r="L61" s="107">
        <v>3</v>
      </c>
      <c r="M61" s="105">
        <f t="shared" si="30"/>
        <v>3187.7888959467382</v>
      </c>
      <c r="N61" s="106">
        <f t="shared" si="23"/>
        <v>1062.5962986489128</v>
      </c>
      <c r="O61" s="108">
        <f t="shared" si="24"/>
        <v>0</v>
      </c>
      <c r="P61" s="109">
        <f t="shared" si="25"/>
        <v>-137.40370135108719</v>
      </c>
      <c r="Q61" s="110">
        <f t="shared" si="26"/>
        <v>0.88549691554076071</v>
      </c>
      <c r="R61" s="323"/>
      <c r="S61" s="47">
        <v>0.4256944444444446</v>
      </c>
      <c r="T61" s="120">
        <v>0.45112268518518533</v>
      </c>
      <c r="U61" s="111">
        <v>15</v>
      </c>
      <c r="V61" s="112">
        <v>36.627268558611235</v>
      </c>
      <c r="W61" s="113"/>
      <c r="X61" s="50"/>
      <c r="Y61" s="332"/>
      <c r="Z61" s="333"/>
      <c r="AA61" s="117">
        <f t="shared" si="27"/>
        <v>-412.21110405326181</v>
      </c>
      <c r="AB61" s="110">
        <f t="shared" si="28"/>
        <v>0.8854969155407606</v>
      </c>
      <c r="AC61" s="328"/>
    </row>
    <row r="62" spans="1:29" ht="15.75" customHeight="1">
      <c r="A62" s="358"/>
      <c r="B62" s="100" t="s">
        <v>120</v>
      </c>
      <c r="C62" s="330" t="s">
        <v>126</v>
      </c>
      <c r="D62" s="331"/>
      <c r="E62" s="101">
        <v>17.89</v>
      </c>
      <c r="F62" s="102">
        <v>3428</v>
      </c>
      <c r="G62" s="121">
        <f t="shared" si="29"/>
        <v>61326.920000000006</v>
      </c>
      <c r="H62" s="62"/>
      <c r="I62" s="104">
        <v>4</v>
      </c>
      <c r="J62" s="105">
        <v>3600</v>
      </c>
      <c r="K62" s="106">
        <f t="shared" si="19"/>
        <v>900</v>
      </c>
      <c r="L62" s="107">
        <v>4</v>
      </c>
      <c r="M62" s="105">
        <f t="shared" si="30"/>
        <v>3187.9186706454771</v>
      </c>
      <c r="N62" s="106">
        <f t="shared" si="23"/>
        <v>796.97966766136926</v>
      </c>
      <c r="O62" s="123">
        <f t="shared" si="24"/>
        <v>0</v>
      </c>
      <c r="P62" s="124">
        <f t="shared" si="25"/>
        <v>-103.02033233863074</v>
      </c>
      <c r="Q62" s="125">
        <f t="shared" si="26"/>
        <v>0.88553296406818804</v>
      </c>
      <c r="R62" s="323"/>
      <c r="S62" s="47">
        <v>0.4611111111111113</v>
      </c>
      <c r="T62" s="120">
        <v>0.50591435185185207</v>
      </c>
      <c r="U62" s="111">
        <v>15</v>
      </c>
      <c r="V62" s="112">
        <v>64.518584458854704</v>
      </c>
      <c r="W62" s="113"/>
      <c r="X62" s="116"/>
      <c r="Y62" s="332"/>
      <c r="Z62" s="333"/>
      <c r="AA62" s="117">
        <f t="shared" si="27"/>
        <v>-412.08132935452295</v>
      </c>
      <c r="AB62" s="110">
        <f t="shared" si="28"/>
        <v>0.88553296406818804</v>
      </c>
      <c r="AC62" s="328"/>
    </row>
    <row r="63" spans="1:29" ht="15.75" customHeight="1">
      <c r="A63" s="358"/>
      <c r="B63" s="100" t="s">
        <v>120</v>
      </c>
      <c r="C63" s="330" t="s">
        <v>134</v>
      </c>
      <c r="D63" s="331"/>
      <c r="E63" s="101">
        <v>20.72</v>
      </c>
      <c r="F63" s="102">
        <v>2603</v>
      </c>
      <c r="G63" s="121">
        <f t="shared" si="29"/>
        <v>53934.159999999996</v>
      </c>
      <c r="H63" s="62"/>
      <c r="I63" s="104">
        <v>3</v>
      </c>
      <c r="J63" s="105">
        <v>3600</v>
      </c>
      <c r="K63" s="106">
        <f t="shared" si="19"/>
        <v>1200</v>
      </c>
      <c r="L63" s="118">
        <v>3</v>
      </c>
      <c r="M63" s="105">
        <f t="shared" si="30"/>
        <v>3199.3579821693847</v>
      </c>
      <c r="N63" s="106">
        <f t="shared" si="23"/>
        <v>1066.4526607231282</v>
      </c>
      <c r="O63" s="123">
        <f t="shared" si="24"/>
        <v>0</v>
      </c>
      <c r="P63" s="124">
        <f t="shared" si="25"/>
        <v>-133.54733927687175</v>
      </c>
      <c r="Q63" s="125">
        <f t="shared" si="26"/>
        <v>0.88871055060260684</v>
      </c>
      <c r="R63" s="323"/>
      <c r="S63" s="47">
        <v>0.51597222222222239</v>
      </c>
      <c r="T63" s="120">
        <v>0.54986111111111124</v>
      </c>
      <c r="U63" s="111">
        <v>15</v>
      </c>
      <c r="V63" s="112">
        <v>48.816043990831943</v>
      </c>
      <c r="W63" s="113"/>
      <c r="X63" s="116"/>
      <c r="Y63" s="332"/>
      <c r="Z63" s="333"/>
      <c r="AA63" s="117">
        <f t="shared" si="27"/>
        <v>-400.64201783061526</v>
      </c>
      <c r="AB63" s="110">
        <f t="shared" si="28"/>
        <v>0.88871055060260684</v>
      </c>
      <c r="AC63" s="328"/>
    </row>
    <row r="64" spans="1:29" ht="15.75" customHeight="1">
      <c r="A64" s="358"/>
      <c r="B64" s="100" t="s">
        <v>120</v>
      </c>
      <c r="C64" s="330" t="s">
        <v>138</v>
      </c>
      <c r="D64" s="331"/>
      <c r="E64" s="101">
        <v>16.66</v>
      </c>
      <c r="F64" s="102">
        <v>4282</v>
      </c>
      <c r="G64" s="121">
        <f t="shared" si="29"/>
        <v>71338.12</v>
      </c>
      <c r="H64" s="62"/>
      <c r="I64" s="104">
        <v>5</v>
      </c>
      <c r="J64" s="105">
        <v>3600</v>
      </c>
      <c r="K64" s="106">
        <f t="shared" si="19"/>
        <v>720</v>
      </c>
      <c r="L64" s="118">
        <v>5</v>
      </c>
      <c r="M64" s="105">
        <f t="shared" si="30"/>
        <v>3194.7758276693353</v>
      </c>
      <c r="N64" s="106">
        <f t="shared" si="23"/>
        <v>638.9551655338671</v>
      </c>
      <c r="O64" s="123">
        <f t="shared" si="24"/>
        <v>0</v>
      </c>
      <c r="P64" s="124">
        <f t="shared" si="25"/>
        <v>-81.044834466132897</v>
      </c>
      <c r="Q64" s="125">
        <f t="shared" si="26"/>
        <v>0.88743772990814873</v>
      </c>
      <c r="R64" s="323"/>
      <c r="S64" s="47">
        <v>0.55972222222222234</v>
      </c>
      <c r="T64" s="120">
        <v>0.61556712962962978</v>
      </c>
      <c r="U64" s="111">
        <v>15</v>
      </c>
      <c r="V64" s="112">
        <v>80.418788002233399</v>
      </c>
      <c r="W64" s="126"/>
      <c r="X64" s="127"/>
      <c r="Y64" s="332"/>
      <c r="Z64" s="333"/>
      <c r="AA64" s="117">
        <f t="shared" si="27"/>
        <v>-405.22417233066471</v>
      </c>
      <c r="AB64" s="110">
        <f t="shared" si="28"/>
        <v>0.88743772990814873</v>
      </c>
      <c r="AC64" s="328"/>
    </row>
    <row r="65" spans="1:29" ht="15.75" customHeight="1">
      <c r="A65" s="358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31">AVERAGE(I56:I71)</f>
        <v>4</v>
      </c>
      <c r="J72" s="137">
        <f t="shared" si="31"/>
        <v>3600</v>
      </c>
      <c r="K72" s="138">
        <f t="shared" ref="K72" si="32">J72/I72</f>
        <v>900</v>
      </c>
      <c r="L72" s="136">
        <f t="shared" ref="L72:M72" si="33">AVERAGE(L56:L71)</f>
        <v>4</v>
      </c>
      <c r="M72" s="137">
        <f t="shared" si="33"/>
        <v>3193.5408834394689</v>
      </c>
      <c r="N72" s="138">
        <f>M72/L72</f>
        <v>798.38522085986722</v>
      </c>
      <c r="O72" s="139">
        <f>L72-I72</f>
        <v>0</v>
      </c>
      <c r="P72" s="140">
        <f>N72-K72</f>
        <v>-101.61477914013278</v>
      </c>
      <c r="Q72" s="141">
        <f>N72/K72</f>
        <v>0.88709468984429696</v>
      </c>
      <c r="R72" s="324"/>
      <c r="S72" s="142">
        <v>0.25</v>
      </c>
      <c r="T72" s="143">
        <v>0.61556712962962978</v>
      </c>
      <c r="U72" s="144"/>
      <c r="V72" s="166"/>
      <c r="W72" s="167"/>
      <c r="X72" s="138"/>
      <c r="Y72" s="354"/>
      <c r="Z72" s="355"/>
      <c r="AA72" s="168">
        <f>M72-J72</f>
        <v>-406.45911656053113</v>
      </c>
      <c r="AB72" s="141">
        <f>M72/J72</f>
        <v>0.88709468984429696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1860</v>
      </c>
      <c r="G73" s="148">
        <f t="shared" ref="G73:G74" si="34">E73*F73</f>
        <v>53140.2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3110.1205559304676</v>
      </c>
      <c r="N73" s="152">
        <f>M73/L73</f>
        <v>259.17671299420562</v>
      </c>
      <c r="O73" s="154">
        <f>L73-I73</f>
        <v>0</v>
      </c>
      <c r="P73" s="155">
        <f>N73-K73</f>
        <v>-40.823287005794384</v>
      </c>
      <c r="Q73" s="156">
        <f>N73/K73</f>
        <v>0.86392237664735205</v>
      </c>
      <c r="R73" s="322">
        <f>Q89</f>
        <v>0.88462004504956515</v>
      </c>
      <c r="S73" s="157">
        <v>0.70833333333333337</v>
      </c>
      <c r="T73" s="158">
        <v>0.73324074074074075</v>
      </c>
      <c r="U73" s="159"/>
      <c r="V73" s="160">
        <v>35.88285341132449</v>
      </c>
      <c r="W73" s="158"/>
      <c r="X73" s="169"/>
      <c r="Y73" s="325"/>
      <c r="Z73" s="326"/>
      <c r="AA73" s="115">
        <f>M73-J73</f>
        <v>-489.87944406953238</v>
      </c>
      <c r="AB73" s="156">
        <f>M73/J73</f>
        <v>0.86392237664735216</v>
      </c>
      <c r="AC73" s="327">
        <f>AB89</f>
        <v>0.88462004504956515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895</v>
      </c>
      <c r="G74" s="103">
        <f t="shared" si="34"/>
        <v>18275.900000000001</v>
      </c>
      <c r="H74" s="26"/>
      <c r="I74" s="104">
        <v>13</v>
      </c>
      <c r="J74" s="105">
        <v>3600</v>
      </c>
      <c r="K74" s="106">
        <f t="shared" si="19"/>
        <v>276.92307692307691</v>
      </c>
      <c r="L74" s="107">
        <v>13</v>
      </c>
      <c r="M74" s="105">
        <f>F74/V74*60</f>
        <v>3259.1437684264015</v>
      </c>
      <c r="N74" s="106">
        <f>M74/L74</f>
        <v>250.70336680203087</v>
      </c>
      <c r="O74" s="108">
        <f>L74-I74</f>
        <v>0</v>
      </c>
      <c r="P74" s="109">
        <f>N74-K74</f>
        <v>-26.219710121046035</v>
      </c>
      <c r="Q74" s="110">
        <f>N74/K74</f>
        <v>0.90531771345177825</v>
      </c>
      <c r="R74" s="323"/>
      <c r="S74" s="47">
        <v>0.7368055555555556</v>
      </c>
      <c r="T74" s="48">
        <v>0.74824074074074076</v>
      </c>
      <c r="U74" s="111">
        <v>5.1333333333333897</v>
      </c>
      <c r="V74" s="112">
        <v>16.476720211065665</v>
      </c>
      <c r="W74" s="113"/>
      <c r="X74" s="13"/>
      <c r="Y74" s="332"/>
      <c r="Z74" s="333"/>
      <c r="AA74" s="117">
        <f>M74-J74</f>
        <v>-340.85623157359851</v>
      </c>
      <c r="AB74" s="110">
        <f>M74/J74</f>
        <v>0.90531771345177814</v>
      </c>
      <c r="AC74" s="328"/>
    </row>
    <row r="75" spans="1:29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3"/>
      <c r="Y75" s="332"/>
      <c r="Z75" s="333"/>
      <c r="AA75" s="117"/>
      <c r="AB75" s="110"/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5">AVERAGE(I73:I88)</f>
        <v>12.5</v>
      </c>
      <c r="J89" s="137">
        <f t="shared" si="35"/>
        <v>3600</v>
      </c>
      <c r="K89" s="138">
        <f t="shared" ref="K89" si="36">J89/I89</f>
        <v>288</v>
      </c>
      <c r="L89" s="136">
        <f t="shared" ref="L89:M89" si="37">AVERAGE(L73:L88)</f>
        <v>12.5</v>
      </c>
      <c r="M89" s="137">
        <f t="shared" si="37"/>
        <v>3184.6321621784346</v>
      </c>
      <c r="N89" s="138">
        <f>M89/L89</f>
        <v>254.77057297427476</v>
      </c>
      <c r="O89" s="139">
        <f>L89-I89</f>
        <v>0</v>
      </c>
      <c r="P89" s="140">
        <f>N89-K89</f>
        <v>-33.229427025725244</v>
      </c>
      <c r="Q89" s="141">
        <f>N89/K89</f>
        <v>0.88462004504956515</v>
      </c>
      <c r="R89" s="324"/>
      <c r="S89" s="142">
        <v>0.70833333333333337</v>
      </c>
      <c r="T89" s="143">
        <v>0.74824074074074076</v>
      </c>
      <c r="U89" s="144"/>
      <c r="V89" s="166"/>
      <c r="W89" s="167"/>
      <c r="X89" s="138"/>
      <c r="Y89" s="354"/>
      <c r="Z89" s="355"/>
      <c r="AA89" s="168">
        <f>M89-J89</f>
        <v>-415.36783782156544</v>
      </c>
      <c r="AB89" s="141">
        <f>M89/J89</f>
        <v>0.88462004504956515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145</v>
      </c>
      <c r="D90" s="321"/>
      <c r="E90" s="147">
        <v>17.22</v>
      </c>
      <c r="F90" s="97">
        <v>1532</v>
      </c>
      <c r="G90" s="148">
        <f t="shared" ref="G90:G92" si="38">E90*F90</f>
        <v>26381.039999999997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2989.088830732398</v>
      </c>
      <c r="N90" s="152">
        <f>M90/L90</f>
        <v>996.36294357746601</v>
      </c>
      <c r="O90" s="154">
        <f>L90-I90</f>
        <v>0</v>
      </c>
      <c r="P90" s="155">
        <f>N90-K90</f>
        <v>-103.63705642253399</v>
      </c>
      <c r="Q90" s="156">
        <f>N90/K90</f>
        <v>0.90578449416133278</v>
      </c>
      <c r="R90" s="322">
        <f>Q106</f>
        <v>0.90406990890719574</v>
      </c>
      <c r="S90" s="157">
        <v>0.70833333333333337</v>
      </c>
      <c r="T90" s="158">
        <v>0.72968750000000004</v>
      </c>
      <c r="U90" s="159"/>
      <c r="V90" s="160">
        <v>30.751846199725488</v>
      </c>
      <c r="W90" s="161"/>
      <c r="X90" s="162"/>
      <c r="Y90" s="325"/>
      <c r="Z90" s="326"/>
      <c r="AA90" s="115">
        <f>M90-J90</f>
        <v>-310.91116926760196</v>
      </c>
      <c r="AB90" s="156">
        <f>M90/J90</f>
        <v>0.90578449416133278</v>
      </c>
      <c r="AC90" s="327">
        <f>AB106</f>
        <v>0.90406990890719574</v>
      </c>
    </row>
    <row r="91" spans="1:29" ht="15.75" customHeight="1">
      <c r="A91" s="357"/>
      <c r="B91" s="100" t="s">
        <v>120</v>
      </c>
      <c r="C91" s="330" t="s">
        <v>148</v>
      </c>
      <c r="D91" s="331"/>
      <c r="E91" s="101">
        <v>24.54</v>
      </c>
      <c r="F91" s="102">
        <v>1934</v>
      </c>
      <c r="G91" s="103">
        <f t="shared" si="38"/>
        <v>47460.36</v>
      </c>
      <c r="H91" s="26"/>
      <c r="I91" s="104">
        <v>4</v>
      </c>
      <c r="J91" s="105">
        <v>3000</v>
      </c>
      <c r="K91" s="106">
        <f t="shared" ref="K91:K135" si="39">J91/I91</f>
        <v>750</v>
      </c>
      <c r="L91" s="107">
        <v>4</v>
      </c>
      <c r="M91" s="105">
        <f>F91/V91*60</f>
        <v>2708.6129130912295</v>
      </c>
      <c r="N91" s="106">
        <f>M91/L91</f>
        <v>677.15322827280738</v>
      </c>
      <c r="O91" s="108">
        <f>L91-I91</f>
        <v>0</v>
      </c>
      <c r="P91" s="109">
        <f>N91-K91</f>
        <v>-72.846771727192618</v>
      </c>
      <c r="Q91" s="110">
        <f>N91/K91</f>
        <v>0.90287097103040981</v>
      </c>
      <c r="R91" s="323"/>
      <c r="S91" s="47">
        <v>0.73333333333333339</v>
      </c>
      <c r="T91" s="48">
        <v>0.76307870370370379</v>
      </c>
      <c r="U91" s="111">
        <v>5.2500000000000213</v>
      </c>
      <c r="V91" s="112">
        <v>42.841115996736598</v>
      </c>
      <c r="W91" s="113"/>
      <c r="X91" s="116"/>
      <c r="Y91" s="332"/>
      <c r="Z91" s="333"/>
      <c r="AA91" s="117">
        <f>M91-J91</f>
        <v>-291.38708690877047</v>
      </c>
      <c r="AB91" s="110">
        <f>M91/J91</f>
        <v>0.90287097103040981</v>
      </c>
      <c r="AC91" s="328"/>
    </row>
    <row r="92" spans="1:29" ht="15.75" customHeight="1">
      <c r="A92" s="357"/>
      <c r="B92" s="100" t="s">
        <v>120</v>
      </c>
      <c r="C92" s="330" t="s">
        <v>149</v>
      </c>
      <c r="D92" s="331"/>
      <c r="E92" s="101">
        <v>23.27</v>
      </c>
      <c r="F92" s="102">
        <v>1457</v>
      </c>
      <c r="G92" s="103">
        <f t="shared" si="38"/>
        <v>33904.39</v>
      </c>
      <c r="H92" s="26"/>
      <c r="I92" s="104">
        <v>5</v>
      </c>
      <c r="J92" s="105">
        <v>3000</v>
      </c>
      <c r="K92" s="106">
        <f t="shared" si="39"/>
        <v>600</v>
      </c>
      <c r="L92" s="107">
        <v>5</v>
      </c>
      <c r="M92" s="105">
        <f>F92/V92*60</f>
        <v>2710.1484090132917</v>
      </c>
      <c r="N92" s="106">
        <f>M92/L92</f>
        <v>542.02968180265839</v>
      </c>
      <c r="O92" s="108">
        <f>L92-I92</f>
        <v>0</v>
      </c>
      <c r="P92" s="109">
        <f>N92-K92</f>
        <v>-57.970318197341612</v>
      </c>
      <c r="Q92" s="110">
        <f>N92/K92</f>
        <v>0.90338280300443063</v>
      </c>
      <c r="R92" s="323"/>
      <c r="S92" s="47">
        <v>0.76597222222222228</v>
      </c>
      <c r="T92" s="48">
        <v>0.78836805555555556</v>
      </c>
      <c r="U92" s="111">
        <v>5</v>
      </c>
      <c r="V92" s="112">
        <v>32.256536103064477</v>
      </c>
      <c r="W92" s="113"/>
      <c r="X92" s="116"/>
      <c r="Y92" s="332"/>
      <c r="Z92" s="333"/>
      <c r="AA92" s="117">
        <f>M92-J92</f>
        <v>-289.85159098670829</v>
      </c>
      <c r="AB92" s="110">
        <f>M92/J92</f>
        <v>0.90338280300443052</v>
      </c>
      <c r="AC92" s="328"/>
    </row>
    <row r="93" spans="1:29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332"/>
      <c r="Z93" s="333"/>
      <c r="AA93" s="117"/>
      <c r="AB93" s="110"/>
      <c r="AC93" s="328"/>
    </row>
    <row r="94" spans="1:29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16"/>
      <c r="Y94" s="332"/>
      <c r="Z94" s="333"/>
      <c r="AA94" s="117"/>
      <c r="AB94" s="110"/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40">AVERAGE(I90:I105)</f>
        <v>4</v>
      </c>
      <c r="J106" s="137">
        <f t="shared" si="40"/>
        <v>3100</v>
      </c>
      <c r="K106" s="138">
        <f t="shared" ref="K106" si="41">J106/I106</f>
        <v>775</v>
      </c>
      <c r="L106" s="136">
        <f t="shared" ref="L106:M106" si="42">AVERAGE(L90:L105)</f>
        <v>4</v>
      </c>
      <c r="M106" s="137">
        <f t="shared" si="42"/>
        <v>2802.6167176123067</v>
      </c>
      <c r="N106" s="138">
        <f t="shared" ref="N106:N118" si="43">M106/L106</f>
        <v>700.65417940307668</v>
      </c>
      <c r="O106" s="139">
        <f t="shared" ref="O106:O118" si="44">L106-I106</f>
        <v>0</v>
      </c>
      <c r="P106" s="140">
        <f t="shared" ref="P106:P118" si="45">N106-K106</f>
        <v>-74.345820596923318</v>
      </c>
      <c r="Q106" s="141">
        <f t="shared" ref="Q106:Q118" si="46">N106/K106</f>
        <v>0.90406990890719574</v>
      </c>
      <c r="R106" s="324"/>
      <c r="S106" s="142">
        <v>0.70833333333333337</v>
      </c>
      <c r="T106" s="143">
        <v>0.78836805555555556</v>
      </c>
      <c r="U106" s="144"/>
      <c r="V106" s="166"/>
      <c r="W106" s="99"/>
      <c r="X106" s="69"/>
      <c r="Y106" s="354"/>
      <c r="Z106" s="355"/>
      <c r="AA106" s="168">
        <f t="shared" ref="AA106:AA118" si="47">M106-J106</f>
        <v>-297.38328238769327</v>
      </c>
      <c r="AB106" s="141">
        <f t="shared" ref="AB106:AB118" si="48">M106/J106</f>
        <v>0.90406990890719574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146</v>
      </c>
      <c r="D107" s="321"/>
      <c r="E107" s="147">
        <v>22.28</v>
      </c>
      <c r="F107" s="97">
        <v>544</v>
      </c>
      <c r="G107" s="148">
        <f t="shared" ref="G107:G118" si="49">E107*F107</f>
        <v>12120.32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50">F107/V107*60</f>
        <v>2982.6803830802273</v>
      </c>
      <c r="N107" s="152">
        <f t="shared" si="43"/>
        <v>596.53607661604542</v>
      </c>
      <c r="O107" s="154">
        <f t="shared" si="44"/>
        <v>0</v>
      </c>
      <c r="P107" s="155">
        <f t="shared" si="45"/>
        <v>-63.46392338395458</v>
      </c>
      <c r="Q107" s="156">
        <f t="shared" si="46"/>
        <v>0.90384254032734157</v>
      </c>
      <c r="R107" s="322">
        <f>Q123</f>
        <v>0.89558321358570148</v>
      </c>
      <c r="S107" s="157">
        <v>0.70833333333333337</v>
      </c>
      <c r="T107" s="158">
        <v>0.71592592592592597</v>
      </c>
      <c r="U107" s="159"/>
      <c r="V107" s="160">
        <v>10.943177212401325</v>
      </c>
      <c r="W107" s="161"/>
      <c r="X107" s="162"/>
      <c r="Y107" s="325"/>
      <c r="Z107" s="326"/>
      <c r="AA107" s="115">
        <f t="shared" si="47"/>
        <v>-317.31961691977267</v>
      </c>
      <c r="AB107" s="156">
        <f t="shared" si="48"/>
        <v>0.90384254032734157</v>
      </c>
      <c r="AC107" s="327">
        <f>AB123</f>
        <v>0.89558321358570148</v>
      </c>
    </row>
    <row r="108" spans="1:29" ht="15.75" customHeight="1">
      <c r="A108" s="318"/>
      <c r="B108" s="100" t="s">
        <v>120</v>
      </c>
      <c r="C108" s="330" t="s">
        <v>154</v>
      </c>
      <c r="D108" s="331"/>
      <c r="E108" s="101">
        <v>25.03</v>
      </c>
      <c r="F108" s="102">
        <v>695</v>
      </c>
      <c r="G108" s="103">
        <f t="shared" si="49"/>
        <v>17395.850000000002</v>
      </c>
      <c r="H108" s="26">
        <v>2</v>
      </c>
      <c r="I108" s="104">
        <v>5</v>
      </c>
      <c r="J108" s="105">
        <v>3600</v>
      </c>
      <c r="K108" s="106">
        <f t="shared" si="39"/>
        <v>720</v>
      </c>
      <c r="L108" s="107">
        <v>5</v>
      </c>
      <c r="M108" s="105">
        <f t="shared" si="50"/>
        <v>3200.577491832219</v>
      </c>
      <c r="N108" s="106">
        <f t="shared" si="43"/>
        <v>640.11549836644383</v>
      </c>
      <c r="O108" s="108">
        <f t="shared" si="44"/>
        <v>0</v>
      </c>
      <c r="P108" s="109">
        <f t="shared" si="45"/>
        <v>-79.88450163355617</v>
      </c>
      <c r="Q108" s="110">
        <f t="shared" si="46"/>
        <v>0.88904930328672749</v>
      </c>
      <c r="R108" s="323"/>
      <c r="S108" s="47">
        <v>0.72569444444444442</v>
      </c>
      <c r="T108" s="48">
        <v>0.73473379629629632</v>
      </c>
      <c r="U108" s="111">
        <v>15</v>
      </c>
      <c r="V108" s="112">
        <v>13.028898724188741</v>
      </c>
      <c r="W108" s="113"/>
      <c r="X108" s="116"/>
      <c r="Y108" s="332"/>
      <c r="Z108" s="333"/>
      <c r="AA108" s="117">
        <f t="shared" si="47"/>
        <v>-399.42250816778096</v>
      </c>
      <c r="AB108" s="110">
        <f t="shared" si="48"/>
        <v>0.88904930328672749</v>
      </c>
      <c r="AC108" s="328"/>
    </row>
    <row r="109" spans="1:29" ht="15.75" customHeight="1">
      <c r="A109" s="318"/>
      <c r="B109" s="100" t="s">
        <v>120</v>
      </c>
      <c r="C109" s="330" t="s">
        <v>160</v>
      </c>
      <c r="D109" s="331"/>
      <c r="E109" s="101">
        <v>18.18</v>
      </c>
      <c r="F109" s="102">
        <v>440</v>
      </c>
      <c r="G109" s="103">
        <f t="shared" si="49"/>
        <v>7999.2</v>
      </c>
      <c r="H109" s="26">
        <v>2</v>
      </c>
      <c r="I109" s="104">
        <v>3</v>
      </c>
      <c r="J109" s="105">
        <v>3600</v>
      </c>
      <c r="K109" s="106">
        <f t="shared" si="39"/>
        <v>1200</v>
      </c>
      <c r="L109" s="107">
        <v>3</v>
      </c>
      <c r="M109" s="105">
        <f t="shared" si="50"/>
        <v>3200.9960598015232</v>
      </c>
      <c r="N109" s="106">
        <f t="shared" si="43"/>
        <v>1066.9986866005077</v>
      </c>
      <c r="O109" s="108">
        <f t="shared" si="44"/>
        <v>0</v>
      </c>
      <c r="P109" s="109">
        <f t="shared" si="45"/>
        <v>-133.00131339949235</v>
      </c>
      <c r="Q109" s="110">
        <f t="shared" si="46"/>
        <v>0.88916557216708969</v>
      </c>
      <c r="R109" s="323"/>
      <c r="S109" s="47">
        <v>0.7451388888888888</v>
      </c>
      <c r="T109" s="48">
        <v>0.75085648148148143</v>
      </c>
      <c r="U109" s="111">
        <v>14.983333333333171</v>
      </c>
      <c r="V109" s="112">
        <v>8.2474328324030886</v>
      </c>
      <c r="W109" s="113"/>
      <c r="X109" s="116"/>
      <c r="Y109" s="332"/>
      <c r="Z109" s="333"/>
      <c r="AA109" s="117">
        <f t="shared" si="47"/>
        <v>-399.00394019847681</v>
      </c>
      <c r="AB109" s="110">
        <f t="shared" si="48"/>
        <v>0.8891655721670898</v>
      </c>
      <c r="AC109" s="328"/>
    </row>
    <row r="110" spans="1:29" ht="15.75" customHeight="1">
      <c r="A110" s="318"/>
      <c r="B110" s="100" t="s">
        <v>120</v>
      </c>
      <c r="C110" s="330" t="s">
        <v>155</v>
      </c>
      <c r="D110" s="331"/>
      <c r="E110" s="101">
        <v>18.18</v>
      </c>
      <c r="F110" s="102">
        <v>724</v>
      </c>
      <c r="G110" s="103">
        <f t="shared" si="49"/>
        <v>13162.32</v>
      </c>
      <c r="H110" s="26">
        <v>2</v>
      </c>
      <c r="I110" s="104">
        <v>3</v>
      </c>
      <c r="J110" s="105">
        <v>3000</v>
      </c>
      <c r="K110" s="106">
        <f t="shared" si="39"/>
        <v>1000</v>
      </c>
      <c r="L110" s="107">
        <v>3</v>
      </c>
      <c r="M110" s="105">
        <f t="shared" si="50"/>
        <v>2715.0565379216537</v>
      </c>
      <c r="N110" s="106">
        <f t="shared" si="43"/>
        <v>905.01884597388459</v>
      </c>
      <c r="O110" s="108">
        <f t="shared" si="44"/>
        <v>0</v>
      </c>
      <c r="P110" s="109">
        <f t="shared" si="45"/>
        <v>-94.981154026115405</v>
      </c>
      <c r="Q110" s="110">
        <f t="shared" si="46"/>
        <v>0.9050188459738846</v>
      </c>
      <c r="R110" s="323"/>
      <c r="S110" s="47">
        <v>0.76111111111111096</v>
      </c>
      <c r="T110" s="48">
        <v>0.77221064814814799</v>
      </c>
      <c r="U110" s="111">
        <v>14.766666666666524</v>
      </c>
      <c r="V110" s="112">
        <v>15.9996668184497</v>
      </c>
      <c r="W110" s="113"/>
      <c r="X110" s="116"/>
      <c r="Y110" s="332"/>
      <c r="Z110" s="333"/>
      <c r="AA110" s="117">
        <f t="shared" si="47"/>
        <v>-284.94346207834633</v>
      </c>
      <c r="AB110" s="110">
        <f t="shared" si="48"/>
        <v>0.9050188459738846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2495</v>
      </c>
      <c r="G111" s="103">
        <f t="shared" si="49"/>
        <v>35004.85</v>
      </c>
      <c r="H111" s="26">
        <v>2</v>
      </c>
      <c r="I111" s="104">
        <v>3</v>
      </c>
      <c r="J111" s="105">
        <v>3000</v>
      </c>
      <c r="K111" s="106">
        <f t="shared" si="39"/>
        <v>1000</v>
      </c>
      <c r="L111" s="107">
        <v>3</v>
      </c>
      <c r="M111" s="105">
        <f t="shared" si="50"/>
        <v>2716.52503610651</v>
      </c>
      <c r="N111" s="106">
        <f t="shared" si="43"/>
        <v>905.50834536883667</v>
      </c>
      <c r="O111" s="108">
        <f t="shared" si="44"/>
        <v>0</v>
      </c>
      <c r="P111" s="109">
        <f t="shared" si="45"/>
        <v>-94.491654631163328</v>
      </c>
      <c r="Q111" s="110">
        <f t="shared" si="46"/>
        <v>0.90550834536883662</v>
      </c>
      <c r="R111" s="323"/>
      <c r="S111" s="47">
        <v>0.78263888888888866</v>
      </c>
      <c r="T111" s="48">
        <v>0.82090277777777754</v>
      </c>
      <c r="U111" s="111">
        <v>15.016666666666563</v>
      </c>
      <c r="V111" s="112">
        <v>55.107167432757841</v>
      </c>
      <c r="W111" s="113"/>
      <c r="X111" s="116"/>
      <c r="Y111" s="332"/>
      <c r="Z111" s="333"/>
      <c r="AA111" s="117">
        <f t="shared" si="47"/>
        <v>-283.47496389348998</v>
      </c>
      <c r="AB111" s="110">
        <f t="shared" si="48"/>
        <v>0.90550834536883662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3147</v>
      </c>
      <c r="G112" s="121">
        <f t="shared" si="49"/>
        <v>44939.159999999996</v>
      </c>
      <c r="H112" s="26">
        <v>2</v>
      </c>
      <c r="I112" s="104">
        <v>3</v>
      </c>
      <c r="J112" s="105">
        <v>3600</v>
      </c>
      <c r="K112" s="106">
        <f t="shared" si="39"/>
        <v>1200</v>
      </c>
      <c r="L112" s="107">
        <v>3</v>
      </c>
      <c r="M112" s="105">
        <f t="shared" si="50"/>
        <v>3184.5714402244939</v>
      </c>
      <c r="N112" s="106">
        <f t="shared" si="43"/>
        <v>1061.5238134081646</v>
      </c>
      <c r="O112" s="108">
        <f t="shared" si="44"/>
        <v>0</v>
      </c>
      <c r="P112" s="109">
        <f t="shared" si="45"/>
        <v>-138.47618659183536</v>
      </c>
      <c r="Q112" s="110">
        <f t="shared" si="46"/>
        <v>0.8846031778401372</v>
      </c>
      <c r="R112" s="323"/>
      <c r="S112" s="47">
        <v>0.83124999999999971</v>
      </c>
      <c r="T112" s="120">
        <v>0.87241898148148123</v>
      </c>
      <c r="U112" s="111">
        <v>14.899999999999931</v>
      </c>
      <c r="V112" s="112">
        <v>59.292122517650064</v>
      </c>
      <c r="W112" s="113"/>
      <c r="X112" s="116"/>
      <c r="Y112" s="332"/>
      <c r="Z112" s="333"/>
      <c r="AA112" s="117">
        <f t="shared" si="47"/>
        <v>-415.42855977550607</v>
      </c>
      <c r="AB112" s="110">
        <f t="shared" si="48"/>
        <v>0.8846031778401372</v>
      </c>
      <c r="AC112" s="328"/>
    </row>
    <row r="113" spans="1:29" ht="15.75" customHeight="1">
      <c r="A113" s="318"/>
      <c r="B113" s="100" t="s">
        <v>120</v>
      </c>
      <c r="C113" s="330" t="s">
        <v>146</v>
      </c>
      <c r="D113" s="331"/>
      <c r="E113" s="101">
        <v>22.28</v>
      </c>
      <c r="F113" s="102">
        <v>1475</v>
      </c>
      <c r="G113" s="121">
        <f t="shared" si="49"/>
        <v>32863</v>
      </c>
      <c r="H113" s="26"/>
      <c r="I113" s="104">
        <v>5</v>
      </c>
      <c r="J113" s="105">
        <v>3300</v>
      </c>
      <c r="K113" s="106">
        <f t="shared" si="39"/>
        <v>660</v>
      </c>
      <c r="L113" s="107">
        <v>5</v>
      </c>
      <c r="M113" s="105">
        <f t="shared" si="50"/>
        <v>2982.6803830802273</v>
      </c>
      <c r="N113" s="106">
        <f t="shared" si="43"/>
        <v>596.53607661604542</v>
      </c>
      <c r="O113" s="123">
        <f t="shared" si="44"/>
        <v>0</v>
      </c>
      <c r="P113" s="124">
        <f t="shared" si="45"/>
        <v>-63.46392338395458</v>
      </c>
      <c r="Q113" s="125">
        <f t="shared" si="46"/>
        <v>0.90384254032734157</v>
      </c>
      <c r="R113" s="323"/>
      <c r="S113" s="47">
        <v>0.88263888888888853</v>
      </c>
      <c r="T113" s="120">
        <v>0.90324074074074034</v>
      </c>
      <c r="U113" s="111">
        <v>14.716666666666516</v>
      </c>
      <c r="V113" s="112">
        <v>29.671298507889624</v>
      </c>
      <c r="W113" s="113"/>
      <c r="X113" s="116"/>
      <c r="Y113" s="332"/>
      <c r="Z113" s="333"/>
      <c r="AA113" s="117">
        <f t="shared" si="47"/>
        <v>-317.31961691977267</v>
      </c>
      <c r="AB113" s="110">
        <f t="shared" si="48"/>
        <v>0.90384254032734157</v>
      </c>
      <c r="AC113" s="328"/>
    </row>
    <row r="114" spans="1:29" ht="15.75" customHeight="1">
      <c r="A114" s="318"/>
      <c r="B114" s="100" t="s">
        <v>120</v>
      </c>
      <c r="C114" s="330" t="s">
        <v>154</v>
      </c>
      <c r="D114" s="331"/>
      <c r="E114" s="101">
        <v>25.03</v>
      </c>
      <c r="F114" s="102">
        <v>1501</v>
      </c>
      <c r="G114" s="121">
        <f t="shared" si="49"/>
        <v>37570.03</v>
      </c>
      <c r="H114" s="26"/>
      <c r="I114" s="104">
        <v>5</v>
      </c>
      <c r="J114" s="105">
        <v>3600</v>
      </c>
      <c r="K114" s="106">
        <f t="shared" si="39"/>
        <v>720</v>
      </c>
      <c r="L114" s="118">
        <v>5</v>
      </c>
      <c r="M114" s="105">
        <f t="shared" si="50"/>
        <v>3200.5774918322195</v>
      </c>
      <c r="N114" s="106">
        <f t="shared" si="43"/>
        <v>640.11549836644394</v>
      </c>
      <c r="O114" s="123">
        <f t="shared" si="44"/>
        <v>0</v>
      </c>
      <c r="P114" s="124">
        <f t="shared" si="45"/>
        <v>-79.884501633556056</v>
      </c>
      <c r="Q114" s="125">
        <f t="shared" si="46"/>
        <v>0.88904930328672771</v>
      </c>
      <c r="R114" s="323"/>
      <c r="S114" s="47">
        <v>0.91319444444444409</v>
      </c>
      <c r="T114" s="120">
        <v>0.93273148148148111</v>
      </c>
      <c r="U114" s="111">
        <v>15</v>
      </c>
      <c r="V114" s="112">
        <v>28.138671920873811</v>
      </c>
      <c r="W114" s="113"/>
      <c r="X114" s="116"/>
      <c r="Y114" s="332"/>
      <c r="Z114" s="333"/>
      <c r="AA114" s="117">
        <f t="shared" si="47"/>
        <v>-399.42250816778051</v>
      </c>
      <c r="AB114" s="110">
        <f t="shared" si="48"/>
        <v>0.8890493032867276</v>
      </c>
      <c r="AC114" s="328"/>
    </row>
    <row r="115" spans="1:29" ht="15.75" customHeight="1">
      <c r="A115" s="318"/>
      <c r="B115" s="100" t="s">
        <v>120</v>
      </c>
      <c r="C115" s="330" t="s">
        <v>160</v>
      </c>
      <c r="D115" s="331"/>
      <c r="E115" s="101">
        <v>18.18</v>
      </c>
      <c r="F115" s="102">
        <v>950</v>
      </c>
      <c r="G115" s="121">
        <f t="shared" si="49"/>
        <v>17271</v>
      </c>
      <c r="H115" s="26"/>
      <c r="I115" s="104">
        <v>3</v>
      </c>
      <c r="J115" s="105">
        <v>3600</v>
      </c>
      <c r="K115" s="106">
        <f t="shared" si="39"/>
        <v>1200</v>
      </c>
      <c r="L115" s="118">
        <v>3</v>
      </c>
      <c r="M115" s="105">
        <f t="shared" si="50"/>
        <v>3200.9960598015232</v>
      </c>
      <c r="N115" s="106">
        <f t="shared" si="43"/>
        <v>1066.9986866005077</v>
      </c>
      <c r="O115" s="123">
        <f t="shared" si="44"/>
        <v>0</v>
      </c>
      <c r="P115" s="124">
        <f t="shared" si="45"/>
        <v>-133.00131339949235</v>
      </c>
      <c r="Q115" s="125">
        <f t="shared" si="46"/>
        <v>0.88916557216708969</v>
      </c>
      <c r="R115" s="323"/>
      <c r="S115" s="47">
        <v>0.9430555555555552</v>
      </c>
      <c r="T115" s="120">
        <v>0.95541666666666636</v>
      </c>
      <c r="U115" s="111">
        <v>14.866666666666699</v>
      </c>
      <c r="V115" s="112">
        <v>17.806957251779394</v>
      </c>
      <c r="W115" s="113"/>
      <c r="X115" s="116"/>
      <c r="Y115" s="332"/>
      <c r="Z115" s="333"/>
      <c r="AA115" s="117">
        <f t="shared" si="47"/>
        <v>-399.00394019847681</v>
      </c>
      <c r="AB115" s="110">
        <f t="shared" si="48"/>
        <v>0.8891655721670898</v>
      </c>
      <c r="AC115" s="328"/>
    </row>
    <row r="116" spans="1:29" ht="15.75" customHeight="1">
      <c r="A116" s="318"/>
      <c r="B116" s="100" t="s">
        <v>120</v>
      </c>
      <c r="C116" s="330" t="s">
        <v>155</v>
      </c>
      <c r="D116" s="331"/>
      <c r="E116" s="101">
        <v>18.18</v>
      </c>
      <c r="F116" s="102">
        <v>1477</v>
      </c>
      <c r="G116" s="121">
        <f t="shared" si="49"/>
        <v>26851.86</v>
      </c>
      <c r="H116" s="26"/>
      <c r="I116" s="104">
        <v>3</v>
      </c>
      <c r="J116" s="105">
        <v>3000</v>
      </c>
      <c r="K116" s="106">
        <f t="shared" si="39"/>
        <v>1000</v>
      </c>
      <c r="L116" s="118">
        <v>3</v>
      </c>
      <c r="M116" s="105">
        <f t="shared" si="50"/>
        <v>2716.6878261335996</v>
      </c>
      <c r="N116" s="106">
        <f t="shared" si="43"/>
        <v>905.56260871119991</v>
      </c>
      <c r="O116" s="123">
        <f t="shared" si="44"/>
        <v>0</v>
      </c>
      <c r="P116" s="124">
        <f t="shared" si="45"/>
        <v>-94.437391288800086</v>
      </c>
      <c r="Q116" s="125">
        <f t="shared" si="46"/>
        <v>0.90556260871119987</v>
      </c>
      <c r="R116" s="323"/>
      <c r="S116" s="47">
        <v>0.96527777777777735</v>
      </c>
      <c r="T116" s="120">
        <v>0.98792824074074026</v>
      </c>
      <c r="U116" s="111">
        <v>15</v>
      </c>
      <c r="V116" s="112">
        <v>32.620604821616297</v>
      </c>
      <c r="W116" s="113"/>
      <c r="X116" s="116"/>
      <c r="Y116" s="332"/>
      <c r="Z116" s="333"/>
      <c r="AA116" s="117">
        <f t="shared" si="47"/>
        <v>-283.31217386640037</v>
      </c>
      <c r="AB116" s="110">
        <f t="shared" si="48"/>
        <v>0.90556260871119987</v>
      </c>
      <c r="AC116" s="328"/>
    </row>
    <row r="117" spans="1:29" ht="15.75" customHeight="1">
      <c r="A117" s="318"/>
      <c r="B117" s="100" t="s">
        <v>120</v>
      </c>
      <c r="C117" s="330" t="s">
        <v>152</v>
      </c>
      <c r="D117" s="331"/>
      <c r="E117" s="101">
        <v>14.03</v>
      </c>
      <c r="F117" s="102">
        <v>6577</v>
      </c>
      <c r="G117" s="121">
        <f t="shared" si="49"/>
        <v>92275.31</v>
      </c>
      <c r="H117" s="62"/>
      <c r="I117" s="104">
        <v>3</v>
      </c>
      <c r="J117" s="105">
        <v>3000</v>
      </c>
      <c r="K117" s="106">
        <f t="shared" si="39"/>
        <v>1000</v>
      </c>
      <c r="L117" s="118">
        <v>3</v>
      </c>
      <c r="M117" s="105">
        <f t="shared" si="50"/>
        <v>2716.5250361065105</v>
      </c>
      <c r="N117" s="106">
        <f t="shared" si="43"/>
        <v>905.50834536883679</v>
      </c>
      <c r="O117" s="123">
        <f t="shared" si="44"/>
        <v>0</v>
      </c>
      <c r="P117" s="124">
        <f t="shared" si="45"/>
        <v>-94.491654631163215</v>
      </c>
      <c r="Q117" s="125">
        <f t="shared" si="46"/>
        <v>0.90550834536883673</v>
      </c>
      <c r="R117" s="323"/>
      <c r="S117" s="47">
        <v>0.99791666666666623</v>
      </c>
      <c r="T117" s="120">
        <v>1.0987847222222218</v>
      </c>
      <c r="U117" s="111">
        <v>15</v>
      </c>
      <c r="V117" s="112">
        <v>145.2664690201396</v>
      </c>
      <c r="W117" s="126"/>
      <c r="X117" s="127"/>
      <c r="Y117" s="332"/>
      <c r="Z117" s="333"/>
      <c r="AA117" s="117">
        <f t="shared" si="47"/>
        <v>-283.47496389348953</v>
      </c>
      <c r="AB117" s="110">
        <f t="shared" si="48"/>
        <v>0.90550834536883684</v>
      </c>
      <c r="AC117" s="328"/>
    </row>
    <row r="118" spans="1:29" ht="15.75" customHeight="1">
      <c r="A118" s="318"/>
      <c r="B118" s="100" t="s">
        <v>120</v>
      </c>
      <c r="C118" s="330" t="s">
        <v>153</v>
      </c>
      <c r="D118" s="331"/>
      <c r="E118" s="101">
        <v>14.28</v>
      </c>
      <c r="F118" s="102">
        <v>8460</v>
      </c>
      <c r="G118" s="121">
        <f t="shared" si="49"/>
        <v>120808.79999999999</v>
      </c>
      <c r="H118" s="62"/>
      <c r="I118" s="104">
        <v>3</v>
      </c>
      <c r="J118" s="105">
        <v>3600</v>
      </c>
      <c r="K118" s="106">
        <f t="shared" si="39"/>
        <v>1200</v>
      </c>
      <c r="L118" s="118">
        <v>3</v>
      </c>
      <c r="M118" s="105">
        <f t="shared" si="50"/>
        <v>3184.5714402244944</v>
      </c>
      <c r="N118" s="106">
        <f t="shared" si="43"/>
        <v>1061.5238134081649</v>
      </c>
      <c r="O118" s="123">
        <f t="shared" si="44"/>
        <v>0</v>
      </c>
      <c r="P118" s="124">
        <f t="shared" si="45"/>
        <v>-138.47618659183513</v>
      </c>
      <c r="Q118" s="125">
        <f t="shared" si="46"/>
        <v>0.88460317784013742</v>
      </c>
      <c r="R118" s="323"/>
      <c r="S118" s="47">
        <v>1.1090277777777775</v>
      </c>
      <c r="T118" s="120">
        <v>1.2197106481481479</v>
      </c>
      <c r="U118" s="111">
        <v>14.750000000000227</v>
      </c>
      <c r="V118" s="112">
        <v>159.39350381293914</v>
      </c>
      <c r="W118" s="126"/>
      <c r="X118" s="127"/>
      <c r="Y118" s="332"/>
      <c r="Z118" s="333"/>
      <c r="AA118" s="117">
        <f t="shared" si="47"/>
        <v>-415.42855977550562</v>
      </c>
      <c r="AB118" s="110">
        <f t="shared" si="48"/>
        <v>0.88460317784013731</v>
      </c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51">AVERAGE(I107:I122)</f>
        <v>3.6666666666666665</v>
      </c>
      <c r="J123" s="137">
        <f t="shared" si="51"/>
        <v>3350</v>
      </c>
      <c r="K123" s="138">
        <f t="shared" ref="K123" si="52">J123/I123</f>
        <v>913.63636363636363</v>
      </c>
      <c r="L123" s="136">
        <f t="shared" ref="L123:M123" si="53">AVERAGE(L107:L122)</f>
        <v>3.6666666666666665</v>
      </c>
      <c r="M123" s="137">
        <f t="shared" si="53"/>
        <v>3000.2037655120998</v>
      </c>
      <c r="N123" s="138">
        <f t="shared" ref="N123:N135" si="54">M123/L123</f>
        <v>818.23739059420905</v>
      </c>
      <c r="O123" s="139">
        <f t="shared" ref="O123:O135" si="55">L123-I123</f>
        <v>0</v>
      </c>
      <c r="P123" s="140">
        <f t="shared" ref="P123:P135" si="56">N123-K123</f>
        <v>-95.39897304215458</v>
      </c>
      <c r="Q123" s="141">
        <f t="shared" ref="Q123:Q135" si="57">N123/K123</f>
        <v>0.89558321358570148</v>
      </c>
      <c r="R123" s="324"/>
      <c r="S123" s="142">
        <v>0.70833333333333337</v>
      </c>
      <c r="T123" s="143">
        <v>1.2197106481481479</v>
      </c>
      <c r="U123" s="144"/>
      <c r="V123" s="166"/>
      <c r="W123" s="99"/>
      <c r="X123" s="69"/>
      <c r="Y123" s="354"/>
      <c r="Z123" s="355"/>
      <c r="AA123" s="168">
        <f t="shared" ref="AA123:AA135" si="58">M123-J123</f>
        <v>-349.79623448790016</v>
      </c>
      <c r="AB123" s="141">
        <f t="shared" ref="AB123:AB135" si="59">M123/J123</f>
        <v>0.89558321358570148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158</v>
      </c>
      <c r="D124" s="321"/>
      <c r="E124" s="147">
        <v>30</v>
      </c>
      <c r="F124" s="97">
        <v>929</v>
      </c>
      <c r="G124" s="148">
        <f t="shared" ref="G124:G135" si="60">E124*F124</f>
        <v>27870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61">F124/V124*60</f>
        <v>3195.3599999999979</v>
      </c>
      <c r="N124" s="152">
        <f t="shared" si="54"/>
        <v>798.83999999999946</v>
      </c>
      <c r="O124" s="154">
        <f t="shared" si="55"/>
        <v>0</v>
      </c>
      <c r="P124" s="155">
        <f t="shared" si="56"/>
        <v>-101.16000000000054</v>
      </c>
      <c r="Q124" s="156">
        <f t="shared" si="57"/>
        <v>0.88759999999999939</v>
      </c>
      <c r="R124" s="322">
        <f>Q140</f>
        <v>0.88688486580558568</v>
      </c>
      <c r="S124" s="157">
        <v>0.70833333333333337</v>
      </c>
      <c r="T124" s="158">
        <v>0.72043981481481489</v>
      </c>
      <c r="U124" s="159"/>
      <c r="V124" s="160">
        <v>17.444043863602236</v>
      </c>
      <c r="W124" s="158"/>
      <c r="X124" s="169"/>
      <c r="Y124" s="325"/>
      <c r="Z124" s="326"/>
      <c r="AA124" s="171">
        <f t="shared" si="58"/>
        <v>-404.64000000000215</v>
      </c>
      <c r="AB124" s="156">
        <f t="shared" si="59"/>
        <v>0.88759999999999939</v>
      </c>
      <c r="AC124" s="327">
        <f>AB140</f>
        <v>0.88688486580558568</v>
      </c>
    </row>
    <row r="125" spans="1:29" ht="15.75" customHeight="1">
      <c r="A125" s="357"/>
      <c r="B125" s="100" t="s">
        <v>120</v>
      </c>
      <c r="C125" s="330" t="s">
        <v>162</v>
      </c>
      <c r="D125" s="331"/>
      <c r="E125" s="101">
        <v>18.18</v>
      </c>
      <c r="F125" s="102">
        <v>1108</v>
      </c>
      <c r="G125" s="103">
        <f t="shared" si="60"/>
        <v>20143.439999999999</v>
      </c>
      <c r="H125" s="26">
        <v>2</v>
      </c>
      <c r="I125" s="104">
        <v>3</v>
      </c>
      <c r="J125" s="105">
        <v>3600</v>
      </c>
      <c r="K125" s="106">
        <f t="shared" si="39"/>
        <v>1200</v>
      </c>
      <c r="L125" s="107">
        <v>3</v>
      </c>
      <c r="M125" s="105">
        <f t="shared" si="61"/>
        <v>3194.2834037646639</v>
      </c>
      <c r="N125" s="106">
        <f t="shared" si="54"/>
        <v>1064.7611345882212</v>
      </c>
      <c r="O125" s="108">
        <f t="shared" si="55"/>
        <v>0</v>
      </c>
      <c r="P125" s="109">
        <f t="shared" si="56"/>
        <v>-135.23886541177876</v>
      </c>
      <c r="Q125" s="110">
        <f t="shared" si="57"/>
        <v>0.88730094549018435</v>
      </c>
      <c r="R125" s="323"/>
      <c r="S125" s="47">
        <v>0.73055555555555551</v>
      </c>
      <c r="T125" s="48">
        <v>0.745</v>
      </c>
      <c r="U125" s="111">
        <v>14.566666666666492</v>
      </c>
      <c r="V125" s="112">
        <v>20.812179633669679</v>
      </c>
      <c r="W125" s="113"/>
      <c r="X125" s="13"/>
      <c r="Y125" s="332"/>
      <c r="Z125" s="333"/>
      <c r="AA125" s="172">
        <f t="shared" si="58"/>
        <v>-405.71659623533606</v>
      </c>
      <c r="AB125" s="110">
        <f t="shared" si="59"/>
        <v>0.88730094549018446</v>
      </c>
      <c r="AC125" s="328"/>
    </row>
    <row r="126" spans="1:29" ht="15.75" customHeight="1">
      <c r="A126" s="357"/>
      <c r="B126" s="100" t="s">
        <v>120</v>
      </c>
      <c r="C126" s="330" t="s">
        <v>161</v>
      </c>
      <c r="D126" s="331"/>
      <c r="E126" s="101">
        <v>16.7</v>
      </c>
      <c r="F126" s="102">
        <v>652</v>
      </c>
      <c r="G126" s="103">
        <f t="shared" si="60"/>
        <v>10888.4</v>
      </c>
      <c r="H126" s="26">
        <v>2</v>
      </c>
      <c r="I126" s="104">
        <v>3</v>
      </c>
      <c r="J126" s="105">
        <v>3600</v>
      </c>
      <c r="K126" s="106">
        <f t="shared" si="39"/>
        <v>1200</v>
      </c>
      <c r="L126" s="107">
        <v>3</v>
      </c>
      <c r="M126" s="105">
        <f t="shared" si="61"/>
        <v>3195.8023507222033</v>
      </c>
      <c r="N126" s="106">
        <f t="shared" si="54"/>
        <v>1065.2674502407344</v>
      </c>
      <c r="O126" s="108">
        <f t="shared" si="55"/>
        <v>0</v>
      </c>
      <c r="P126" s="109">
        <f t="shared" si="56"/>
        <v>-134.73254975926557</v>
      </c>
      <c r="Q126" s="110">
        <f t="shared" si="57"/>
        <v>0.88772287520061199</v>
      </c>
      <c r="R126" s="323"/>
      <c r="S126" s="47">
        <v>0.75486111111111098</v>
      </c>
      <c r="T126" s="48">
        <v>0.76335648148148139</v>
      </c>
      <c r="U126" s="111">
        <v>15</v>
      </c>
      <c r="V126" s="112">
        <v>12.241057395542457</v>
      </c>
      <c r="W126" s="113"/>
      <c r="X126" s="13"/>
      <c r="Y126" s="332"/>
      <c r="Z126" s="333"/>
      <c r="AA126" s="172">
        <f t="shared" si="58"/>
        <v>-404.1976492777967</v>
      </c>
      <c r="AB126" s="110">
        <f t="shared" si="59"/>
        <v>0.88772287520061199</v>
      </c>
      <c r="AC126" s="328"/>
    </row>
    <row r="127" spans="1:29" ht="15.75" customHeight="1">
      <c r="A127" s="357"/>
      <c r="B127" s="100" t="s">
        <v>120</v>
      </c>
      <c r="C127" s="330" t="s">
        <v>159</v>
      </c>
      <c r="D127" s="331"/>
      <c r="E127" s="101">
        <v>24.82</v>
      </c>
      <c r="F127" s="102">
        <v>913</v>
      </c>
      <c r="G127" s="103">
        <f t="shared" si="60"/>
        <v>22660.66</v>
      </c>
      <c r="H127" s="26">
        <v>2</v>
      </c>
      <c r="I127" s="104">
        <v>5</v>
      </c>
      <c r="J127" s="105">
        <v>3600</v>
      </c>
      <c r="K127" s="106">
        <f t="shared" si="39"/>
        <v>720</v>
      </c>
      <c r="L127" s="107">
        <v>5</v>
      </c>
      <c r="M127" s="105">
        <f t="shared" si="61"/>
        <v>3188.6717796373841</v>
      </c>
      <c r="N127" s="106">
        <f t="shared" si="54"/>
        <v>637.73435592747683</v>
      </c>
      <c r="O127" s="108">
        <f t="shared" si="55"/>
        <v>0</v>
      </c>
      <c r="P127" s="109">
        <f t="shared" si="56"/>
        <v>-82.265644072523173</v>
      </c>
      <c r="Q127" s="110">
        <f t="shared" si="57"/>
        <v>0.8857421610103845</v>
      </c>
      <c r="R127" s="323"/>
      <c r="S127" s="47">
        <v>0.77361111111111092</v>
      </c>
      <c r="T127" s="48">
        <v>0.78553240740740726</v>
      </c>
      <c r="U127" s="111">
        <v>14.766666666666524</v>
      </c>
      <c r="V127" s="112">
        <v>17.179566849689866</v>
      </c>
      <c r="W127" s="113"/>
      <c r="X127" s="13"/>
      <c r="Y127" s="332"/>
      <c r="Z127" s="333"/>
      <c r="AA127" s="172">
        <f t="shared" si="58"/>
        <v>-411.32822036261587</v>
      </c>
      <c r="AB127" s="110">
        <f t="shared" si="59"/>
        <v>0.8857421610103845</v>
      </c>
      <c r="AC127" s="328"/>
    </row>
    <row r="128" spans="1:29" ht="15.75" customHeight="1">
      <c r="A128" s="358"/>
      <c r="B128" s="100" t="s">
        <v>120</v>
      </c>
      <c r="C128" s="330" t="s">
        <v>147</v>
      </c>
      <c r="D128" s="331"/>
      <c r="E128" s="101">
        <v>17.89</v>
      </c>
      <c r="F128" s="102">
        <v>1677</v>
      </c>
      <c r="G128" s="103">
        <f t="shared" si="60"/>
        <v>30001.530000000002</v>
      </c>
      <c r="H128" s="26">
        <v>2</v>
      </c>
      <c r="I128" s="104">
        <v>4</v>
      </c>
      <c r="J128" s="105">
        <v>3600</v>
      </c>
      <c r="K128" s="106">
        <f t="shared" si="39"/>
        <v>900</v>
      </c>
      <c r="L128" s="107">
        <v>4</v>
      </c>
      <c r="M128" s="105">
        <f t="shared" si="61"/>
        <v>3188.727669904948</v>
      </c>
      <c r="N128" s="106">
        <f t="shared" si="54"/>
        <v>797.181917476237</v>
      </c>
      <c r="O128" s="108">
        <f t="shared" si="55"/>
        <v>0</v>
      </c>
      <c r="P128" s="109">
        <f t="shared" si="56"/>
        <v>-102.818082523763</v>
      </c>
      <c r="Q128" s="110">
        <f t="shared" si="57"/>
        <v>0.88575768608470773</v>
      </c>
      <c r="R128" s="323"/>
      <c r="S128" s="47">
        <v>0.79583333333333306</v>
      </c>
      <c r="T128" s="48">
        <v>0.81774305555555526</v>
      </c>
      <c r="U128" s="111">
        <v>14.833333333333147</v>
      </c>
      <c r="V128" s="112">
        <v>31.554905409341323</v>
      </c>
      <c r="W128" s="113"/>
      <c r="X128" s="116"/>
      <c r="Y128" s="332"/>
      <c r="Z128" s="333"/>
      <c r="AA128" s="172">
        <f t="shared" si="58"/>
        <v>-411.27233009505198</v>
      </c>
      <c r="AB128" s="110">
        <f t="shared" si="59"/>
        <v>0.88575768608470773</v>
      </c>
      <c r="AC128" s="328"/>
    </row>
    <row r="129" spans="1:29" ht="15.75" customHeight="1">
      <c r="A129" s="358"/>
      <c r="B129" s="100" t="s">
        <v>120</v>
      </c>
      <c r="C129" s="330" t="s">
        <v>157</v>
      </c>
      <c r="D129" s="331"/>
      <c r="E129" s="101">
        <v>16.66</v>
      </c>
      <c r="F129" s="102">
        <v>2715</v>
      </c>
      <c r="G129" s="121">
        <f t="shared" si="60"/>
        <v>45231.9</v>
      </c>
      <c r="H129" s="26">
        <v>2</v>
      </c>
      <c r="I129" s="104">
        <v>5</v>
      </c>
      <c r="J129" s="105">
        <v>3600</v>
      </c>
      <c r="K129" s="106">
        <f t="shared" si="39"/>
        <v>720</v>
      </c>
      <c r="L129" s="107">
        <v>5</v>
      </c>
      <c r="M129" s="105">
        <f t="shared" si="61"/>
        <v>3193.8678973714536</v>
      </c>
      <c r="N129" s="106">
        <f t="shared" si="54"/>
        <v>638.77357947429073</v>
      </c>
      <c r="O129" s="108">
        <f t="shared" si="55"/>
        <v>0</v>
      </c>
      <c r="P129" s="109">
        <f t="shared" si="56"/>
        <v>-81.226420525709273</v>
      </c>
      <c r="Q129" s="110">
        <f t="shared" si="57"/>
        <v>0.88718552704762599</v>
      </c>
      <c r="R129" s="323"/>
      <c r="S129" s="47">
        <v>0.8277777777777775</v>
      </c>
      <c r="T129" s="120">
        <v>0.86319444444444415</v>
      </c>
      <c r="U129" s="111">
        <v>15</v>
      </c>
      <c r="V129" s="112">
        <v>51.003988027828683</v>
      </c>
      <c r="W129" s="113"/>
      <c r="X129" s="50"/>
      <c r="Y129" s="332"/>
      <c r="Z129" s="333"/>
      <c r="AA129" s="172">
        <f t="shared" si="58"/>
        <v>-406.13210262854636</v>
      </c>
      <c r="AB129" s="110">
        <f t="shared" si="59"/>
        <v>0.88718552704762599</v>
      </c>
      <c r="AC129" s="328"/>
    </row>
    <row r="130" spans="1:29" ht="15.75" customHeight="1">
      <c r="A130" s="358"/>
      <c r="B130" s="100" t="s">
        <v>120</v>
      </c>
      <c r="C130" s="330" t="s">
        <v>158</v>
      </c>
      <c r="D130" s="331"/>
      <c r="E130" s="101">
        <v>30</v>
      </c>
      <c r="F130" s="102">
        <v>2231</v>
      </c>
      <c r="G130" s="121">
        <f t="shared" si="60"/>
        <v>66930</v>
      </c>
      <c r="H130" s="26"/>
      <c r="I130" s="104">
        <v>4</v>
      </c>
      <c r="J130" s="105">
        <v>3600</v>
      </c>
      <c r="K130" s="106">
        <f t="shared" si="39"/>
        <v>900</v>
      </c>
      <c r="L130" s="107">
        <v>4</v>
      </c>
      <c r="M130" s="105">
        <f t="shared" si="61"/>
        <v>3195.3599999999979</v>
      </c>
      <c r="N130" s="106">
        <f t="shared" si="54"/>
        <v>798.83999999999946</v>
      </c>
      <c r="O130" s="123">
        <f t="shared" si="55"/>
        <v>0</v>
      </c>
      <c r="P130" s="124">
        <f t="shared" si="56"/>
        <v>-101.16000000000054</v>
      </c>
      <c r="Q130" s="125">
        <f t="shared" si="57"/>
        <v>0.88759999999999939</v>
      </c>
      <c r="R130" s="323"/>
      <c r="S130" s="47">
        <v>0.87361111111111078</v>
      </c>
      <c r="T130" s="120">
        <v>0.90269675925925896</v>
      </c>
      <c r="U130" s="111">
        <v>14.999999999999947</v>
      </c>
      <c r="V130" s="112">
        <v>41.891993390416133</v>
      </c>
      <c r="W130" s="113"/>
      <c r="X130" s="116"/>
      <c r="Y130" s="332"/>
      <c r="Z130" s="333"/>
      <c r="AA130" s="172">
        <f t="shared" si="58"/>
        <v>-404.64000000000215</v>
      </c>
      <c r="AB130" s="110">
        <f t="shared" si="59"/>
        <v>0.88759999999999939</v>
      </c>
      <c r="AC130" s="328"/>
    </row>
    <row r="131" spans="1:29" ht="15.75" customHeight="1">
      <c r="A131" s="358"/>
      <c r="B131" s="100" t="s">
        <v>120</v>
      </c>
      <c r="C131" s="330" t="s">
        <v>162</v>
      </c>
      <c r="D131" s="331"/>
      <c r="E131" s="101">
        <v>18.18</v>
      </c>
      <c r="F131" s="102">
        <v>2862</v>
      </c>
      <c r="G131" s="121">
        <f t="shared" si="60"/>
        <v>52031.159999999996</v>
      </c>
      <c r="H131" s="26"/>
      <c r="I131" s="104">
        <v>3</v>
      </c>
      <c r="J131" s="105">
        <v>3600</v>
      </c>
      <c r="K131" s="106">
        <f t="shared" si="39"/>
        <v>1200</v>
      </c>
      <c r="L131" s="118">
        <v>3</v>
      </c>
      <c r="M131" s="105">
        <f t="shared" si="61"/>
        <v>3194.2834037646639</v>
      </c>
      <c r="N131" s="106">
        <f t="shared" si="54"/>
        <v>1064.7611345882212</v>
      </c>
      <c r="O131" s="123">
        <f t="shared" si="55"/>
        <v>0</v>
      </c>
      <c r="P131" s="124">
        <f t="shared" si="56"/>
        <v>-135.23886541177876</v>
      </c>
      <c r="Q131" s="125">
        <f t="shared" si="57"/>
        <v>0.88730094549018435</v>
      </c>
      <c r="R131" s="323"/>
      <c r="S131" s="47">
        <v>0.91249999999999964</v>
      </c>
      <c r="T131" s="120">
        <v>0.94982638888888848</v>
      </c>
      <c r="U131" s="111">
        <v>15</v>
      </c>
      <c r="V131" s="112">
        <v>53.758536201771321</v>
      </c>
      <c r="W131" s="113"/>
      <c r="X131" s="116"/>
      <c r="Y131" s="332"/>
      <c r="Z131" s="333"/>
      <c r="AA131" s="172">
        <f t="shared" si="58"/>
        <v>-405.71659623533606</v>
      </c>
      <c r="AB131" s="110">
        <f t="shared" si="59"/>
        <v>0.88730094549018446</v>
      </c>
      <c r="AC131" s="328"/>
    </row>
    <row r="132" spans="1:29" ht="15.75" customHeight="1">
      <c r="A132" s="358"/>
      <c r="B132" s="100" t="s">
        <v>120</v>
      </c>
      <c r="C132" s="330" t="s">
        <v>161</v>
      </c>
      <c r="D132" s="331"/>
      <c r="E132" s="101">
        <v>16.7</v>
      </c>
      <c r="F132" s="102">
        <v>1500</v>
      </c>
      <c r="G132" s="121">
        <f t="shared" si="60"/>
        <v>25050</v>
      </c>
      <c r="H132" s="26"/>
      <c r="I132" s="104">
        <v>3</v>
      </c>
      <c r="J132" s="105">
        <v>3600</v>
      </c>
      <c r="K132" s="106">
        <f t="shared" si="39"/>
        <v>1200</v>
      </c>
      <c r="L132" s="118">
        <v>3</v>
      </c>
      <c r="M132" s="105">
        <f t="shared" si="61"/>
        <v>3195.8023507222033</v>
      </c>
      <c r="N132" s="106">
        <f t="shared" si="54"/>
        <v>1065.2674502407344</v>
      </c>
      <c r="O132" s="123">
        <f t="shared" si="55"/>
        <v>0</v>
      </c>
      <c r="P132" s="124">
        <f t="shared" si="56"/>
        <v>-134.73254975926557</v>
      </c>
      <c r="Q132" s="125">
        <f t="shared" si="57"/>
        <v>0.88772287520061199</v>
      </c>
      <c r="R132" s="323"/>
      <c r="S132" s="47">
        <v>0.95972222222222181</v>
      </c>
      <c r="T132" s="120">
        <v>0.97927083333333287</v>
      </c>
      <c r="U132" s="111">
        <v>15</v>
      </c>
      <c r="V132" s="112">
        <v>28.161941860910563</v>
      </c>
      <c r="W132" s="126"/>
      <c r="X132" s="127"/>
      <c r="Y132" s="332"/>
      <c r="Z132" s="333"/>
      <c r="AA132" s="172">
        <f t="shared" si="58"/>
        <v>-404.1976492777967</v>
      </c>
      <c r="AB132" s="110">
        <f t="shared" si="59"/>
        <v>0.88772287520061199</v>
      </c>
      <c r="AC132" s="328"/>
    </row>
    <row r="133" spans="1:29" ht="15.75" customHeight="1">
      <c r="A133" s="358"/>
      <c r="B133" s="100" t="s">
        <v>120</v>
      </c>
      <c r="C133" s="330" t="s">
        <v>159</v>
      </c>
      <c r="D133" s="331"/>
      <c r="E133" s="101">
        <v>24.82</v>
      </c>
      <c r="F133" s="102">
        <v>2098</v>
      </c>
      <c r="G133" s="121">
        <f t="shared" si="60"/>
        <v>52072.36</v>
      </c>
      <c r="H133" s="26"/>
      <c r="I133" s="104">
        <v>5</v>
      </c>
      <c r="J133" s="105">
        <v>3600</v>
      </c>
      <c r="K133" s="106">
        <f t="shared" si="39"/>
        <v>720</v>
      </c>
      <c r="L133" s="118">
        <v>5</v>
      </c>
      <c r="M133" s="105">
        <f t="shared" si="61"/>
        <v>3188.6717796373841</v>
      </c>
      <c r="N133" s="106">
        <f t="shared" si="54"/>
        <v>637.73435592747683</v>
      </c>
      <c r="O133" s="123">
        <f t="shared" si="55"/>
        <v>0</v>
      </c>
      <c r="P133" s="124">
        <f t="shared" si="56"/>
        <v>-82.265644072523173</v>
      </c>
      <c r="Q133" s="125">
        <f t="shared" si="57"/>
        <v>0.8857421610103845</v>
      </c>
      <c r="R133" s="323"/>
      <c r="S133" s="47">
        <v>0.98958333333333293</v>
      </c>
      <c r="T133" s="120">
        <v>1.0169907407407404</v>
      </c>
      <c r="U133" s="111">
        <v>14.850000000000083</v>
      </c>
      <c r="V133" s="112">
        <v>39.477252191291718</v>
      </c>
      <c r="W133" s="126"/>
      <c r="X133" s="127"/>
      <c r="Y133" s="332"/>
      <c r="Z133" s="333"/>
      <c r="AA133" s="172">
        <f t="shared" si="58"/>
        <v>-411.32822036261587</v>
      </c>
      <c r="AB133" s="110">
        <f t="shared" si="59"/>
        <v>0.8857421610103845</v>
      </c>
      <c r="AC133" s="328"/>
    </row>
    <row r="134" spans="1:29" ht="15.75" customHeight="1">
      <c r="A134" s="358"/>
      <c r="B134" s="100" t="s">
        <v>120</v>
      </c>
      <c r="C134" s="330" t="s">
        <v>147</v>
      </c>
      <c r="D134" s="331"/>
      <c r="E134" s="101">
        <v>17.89</v>
      </c>
      <c r="F134" s="102">
        <v>4446</v>
      </c>
      <c r="G134" s="121">
        <f t="shared" si="60"/>
        <v>79538.94</v>
      </c>
      <c r="H134" s="62"/>
      <c r="I134" s="104">
        <v>4</v>
      </c>
      <c r="J134" s="105">
        <v>3600</v>
      </c>
      <c r="K134" s="106">
        <f t="shared" si="39"/>
        <v>900</v>
      </c>
      <c r="L134" s="118">
        <v>4</v>
      </c>
      <c r="M134" s="105">
        <f t="shared" si="61"/>
        <v>3188.727669904948</v>
      </c>
      <c r="N134" s="106">
        <f t="shared" si="54"/>
        <v>797.181917476237</v>
      </c>
      <c r="O134" s="123">
        <f t="shared" si="55"/>
        <v>0</v>
      </c>
      <c r="P134" s="124">
        <f t="shared" si="56"/>
        <v>-102.818082523763</v>
      </c>
      <c r="Q134" s="125">
        <f t="shared" si="57"/>
        <v>0.88575768608470773</v>
      </c>
      <c r="R134" s="323"/>
      <c r="S134" s="47">
        <v>1.0270833333333329</v>
      </c>
      <c r="T134" s="120">
        <v>1.0851736111111108</v>
      </c>
      <c r="U134" s="111">
        <v>14.53333333333326</v>
      </c>
      <c r="V134" s="112">
        <v>83.657191085230494</v>
      </c>
      <c r="W134" s="126"/>
      <c r="X134" s="127"/>
      <c r="Y134" s="332"/>
      <c r="Z134" s="333"/>
      <c r="AA134" s="172">
        <f t="shared" si="58"/>
        <v>-411.27233009505198</v>
      </c>
      <c r="AB134" s="110">
        <f t="shared" si="59"/>
        <v>0.88575768608470773</v>
      </c>
      <c r="AC134" s="328"/>
    </row>
    <row r="135" spans="1:29" ht="15.75" customHeight="1">
      <c r="A135" s="358"/>
      <c r="B135" s="100" t="s">
        <v>120</v>
      </c>
      <c r="C135" s="330" t="s">
        <v>157</v>
      </c>
      <c r="D135" s="331"/>
      <c r="E135" s="101">
        <v>16.66</v>
      </c>
      <c r="F135" s="102">
        <v>6981</v>
      </c>
      <c r="G135" s="121">
        <f t="shared" si="60"/>
        <v>116303.46</v>
      </c>
      <c r="H135" s="62"/>
      <c r="I135" s="104">
        <v>5</v>
      </c>
      <c r="J135" s="105">
        <v>3600</v>
      </c>
      <c r="K135" s="106">
        <f t="shared" si="39"/>
        <v>720</v>
      </c>
      <c r="L135" s="118">
        <v>5</v>
      </c>
      <c r="M135" s="105">
        <f t="shared" si="61"/>
        <v>3193.8678973714536</v>
      </c>
      <c r="N135" s="106">
        <f t="shared" si="54"/>
        <v>638.77357947429073</v>
      </c>
      <c r="O135" s="123">
        <f t="shared" si="55"/>
        <v>0</v>
      </c>
      <c r="P135" s="124">
        <f t="shared" si="56"/>
        <v>-81.226420525709273</v>
      </c>
      <c r="Q135" s="125">
        <f t="shared" si="57"/>
        <v>0.88718552704762599</v>
      </c>
      <c r="R135" s="323"/>
      <c r="S135" s="47">
        <v>1.0951388888888884</v>
      </c>
      <c r="T135" s="120">
        <v>1.1862037037037032</v>
      </c>
      <c r="U135" s="111">
        <v>15</v>
      </c>
      <c r="V135" s="112">
        <v>131.14506092901365</v>
      </c>
      <c r="W135" s="126"/>
      <c r="X135" s="127"/>
      <c r="Y135" s="332"/>
      <c r="Z135" s="333"/>
      <c r="AA135" s="172">
        <f t="shared" si="58"/>
        <v>-406.13210262854636</v>
      </c>
      <c r="AB135" s="110">
        <f t="shared" si="59"/>
        <v>0.88718552704762599</v>
      </c>
      <c r="AC135" s="328"/>
    </row>
    <row r="136" spans="1:29" ht="15.75" customHeight="1">
      <c r="A136" s="358"/>
      <c r="B136" s="100"/>
      <c r="C136" s="330"/>
      <c r="D136" s="33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26"/>
      <c r="X136" s="127"/>
      <c r="Y136" s="332"/>
      <c r="Z136" s="333"/>
      <c r="AA136" s="172"/>
      <c r="AB136" s="110"/>
      <c r="AC136" s="328"/>
    </row>
    <row r="137" spans="1:29" ht="15.75" customHeight="1">
      <c r="A137" s="358"/>
      <c r="B137" s="100"/>
      <c r="C137" s="330"/>
      <c r="D137" s="33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13"/>
      <c r="X137" s="116"/>
      <c r="Y137" s="332"/>
      <c r="Z137" s="333"/>
      <c r="AA137" s="172"/>
      <c r="AB137" s="110"/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2">AVERAGE(I124:I139)</f>
        <v>4</v>
      </c>
      <c r="J140" s="137">
        <f t="shared" si="62"/>
        <v>3600</v>
      </c>
      <c r="K140" s="138">
        <f t="shared" ref="K140" si="63">J140/I140</f>
        <v>900</v>
      </c>
      <c r="L140" s="136">
        <f t="shared" ref="L140:M140" si="64">AVERAGE(L124:L139)</f>
        <v>4</v>
      </c>
      <c r="M140" s="137">
        <f t="shared" si="64"/>
        <v>3192.7855169001086</v>
      </c>
      <c r="N140" s="138">
        <f>M140/L140</f>
        <v>798.19637922502716</v>
      </c>
      <c r="O140" s="139">
        <f>L140-I140</f>
        <v>0</v>
      </c>
      <c r="P140" s="140">
        <f>N140-K140</f>
        <v>-101.80362077497284</v>
      </c>
      <c r="Q140" s="141">
        <f>N140/K140</f>
        <v>0.88688486580558568</v>
      </c>
      <c r="R140" s="324"/>
      <c r="S140" s="142">
        <v>0.70833333333333337</v>
      </c>
      <c r="T140" s="143">
        <v>1.1862037037037032</v>
      </c>
      <c r="U140" s="144"/>
      <c r="V140" s="166"/>
      <c r="W140" s="167"/>
      <c r="X140" s="138"/>
      <c r="Y140" s="354"/>
      <c r="Z140" s="355"/>
      <c r="AA140" s="174">
        <f>M140-J140</f>
        <v>-407.21448309989137</v>
      </c>
      <c r="AB140" s="141">
        <f>M140/J140</f>
        <v>0.88688486580558568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322" priority="1" operator="greaterThan">
      <formula>0</formula>
    </cfRule>
  </conditionalFormatting>
  <conditionalFormatting sqref="P5:P140 AA5:AA140">
    <cfRule type="cellIs" dxfId="321" priority="4" operator="lessThan">
      <formula>0</formula>
    </cfRule>
  </conditionalFormatting>
  <conditionalFormatting sqref="Q5:Q140 AB5:AB140">
    <cfRule type="cellIs" dxfId="320" priority="2" operator="greaterThan">
      <formula>1</formula>
    </cfRule>
    <cfRule type="cellIs" dxfId="319" priority="3" operator="lessThan">
      <formula>0.8</formula>
    </cfRule>
  </conditionalFormatting>
  <conditionalFormatting sqref="AC5:AC6 R5:R140 AC73:AC78">
    <cfRule type="cellIs" dxfId="318" priority="5" operator="lessThan">
      <formula>0.8</formula>
    </cfRule>
  </conditionalFormatting>
  <conditionalFormatting sqref="AC12:AC20">
    <cfRule type="cellIs" dxfId="317" priority="12" operator="lessThan">
      <formula>0.8</formula>
    </cfRule>
  </conditionalFormatting>
  <conditionalFormatting sqref="AC22">
    <cfRule type="cellIs" dxfId="316" priority="11" operator="lessThan">
      <formula>0.8</formula>
    </cfRule>
  </conditionalFormatting>
  <conditionalFormatting sqref="AC39">
    <cfRule type="cellIs" dxfId="315" priority="7" operator="lessThan">
      <formula>0.8</formula>
    </cfRule>
  </conditionalFormatting>
  <conditionalFormatting sqref="AC56:AC61">
    <cfRule type="cellIs" dxfId="314" priority="6" operator="lessThan">
      <formula>0.8</formula>
    </cfRule>
  </conditionalFormatting>
  <conditionalFormatting sqref="AC90">
    <cfRule type="cellIs" dxfId="313" priority="10" operator="lessThan">
      <formula>0.8</formula>
    </cfRule>
  </conditionalFormatting>
  <conditionalFormatting sqref="AC107">
    <cfRule type="cellIs" dxfId="312" priority="9" operator="lessThan">
      <formula>0.8</formula>
    </cfRule>
  </conditionalFormatting>
  <conditionalFormatting sqref="AC124:AC129">
    <cfRule type="cellIs" dxfId="311" priority="8" operator="lessThan">
      <formula>0.8</formula>
    </cfRule>
  </conditionalFormatting>
  <dataValidations count="1">
    <dataValidation type="list" allowBlank="1" showInputMessage="1" showErrorMessage="1" sqref="Y5:Z140" xr:uid="{0AB04C74-36B2-4D3A-B950-BB4EBF884D73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B62A3-50ED-49D6-BCE8-766930AE8575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I34" sqref="I3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SUM(F5:F140)</f>
        <v>111022</v>
      </c>
      <c r="E1" s="88" t="s">
        <v>4</v>
      </c>
      <c r="F1" s="89">
        <f>SUM(G5:G140)</f>
        <v>4974965.6500000004</v>
      </c>
      <c r="G1" s="90" t="s">
        <v>85</v>
      </c>
      <c r="H1" s="91">
        <f>L21+L38+L55+L72+L89+L106+L123+L140</f>
        <v>134.65277777777777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46187</v>
      </c>
      <c r="B2" s="295"/>
      <c r="C2" s="92" t="s">
        <v>41</v>
      </c>
      <c r="D2" s="93">
        <f>AVERAGE(N21,N38,N55,N72,N89,N106,N123,N140)</f>
        <v>196.77355658089786</v>
      </c>
      <c r="E2" s="93" t="s">
        <v>92</v>
      </c>
      <c r="F2" s="94">
        <f>F1/D1</f>
        <v>44.810628974437499</v>
      </c>
      <c r="G2" s="95" t="s">
        <v>93</v>
      </c>
      <c r="H2" s="96">
        <f>COUNT(H5:H140)</f>
        <v>4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SUM(Y21,Y38,Y55,Y72,Y89,Y106,Y123,Y140)</f>
        <v>0</v>
      </c>
      <c r="Z2" s="193">
        <f>SUM(Z21,Z38,Z55,Z72,Z89,Z106,Z123,Z140)</f>
        <v>0</v>
      </c>
      <c r="AA2" s="363"/>
      <c r="AB2" s="364"/>
      <c r="AC2" s="201">
        <f>SUM(AC21,AC38,AC55,AC72,AC89,AC106,AC123,AC140)</f>
        <v>61</v>
      </c>
      <c r="AD2" s="202">
        <f>SUM(AD21,AD38,AD55,AD72,AD89,AD106,AD123,AD140)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187</v>
      </c>
      <c r="C5" s="367" t="s">
        <v>188</v>
      </c>
      <c r="D5" s="367"/>
      <c r="E5" s="147">
        <v>56.77</v>
      </c>
      <c r="F5" s="151">
        <v>3967</v>
      </c>
      <c r="G5" s="148">
        <f t="shared" ref="G5:G10" si="0">E5*F5</f>
        <v>225206.59000000003</v>
      </c>
      <c r="H5" s="149"/>
      <c r="I5" s="150">
        <v>24</v>
      </c>
      <c r="J5" s="151">
        <v>2000</v>
      </c>
      <c r="K5" s="152">
        <f>J5/I5</f>
        <v>83.333333333333329</v>
      </c>
      <c r="L5" s="107">
        <v>24</v>
      </c>
      <c r="M5" s="151">
        <f t="shared" ref="M5:M10" si="1">F5/V5*60</f>
        <v>1793.6740741931817</v>
      </c>
      <c r="N5" s="152">
        <f t="shared" ref="N5:N10" si="2">M5/L5</f>
        <v>74.736419758049237</v>
      </c>
      <c r="O5" s="154">
        <f t="shared" ref="O5:O10" si="3">L5-I5</f>
        <v>0</v>
      </c>
      <c r="P5" s="155">
        <f t="shared" ref="P5:P10" si="4">N5-K5</f>
        <v>-8.5969135752840913</v>
      </c>
      <c r="Q5" s="156">
        <f t="shared" ref="Q5:Q10" si="5">N5/K5</f>
        <v>0.89683703709659091</v>
      </c>
      <c r="R5" s="322">
        <f>Q21</f>
        <v>0.90642886431296332</v>
      </c>
      <c r="S5" s="157">
        <v>0.16666666666666666</v>
      </c>
      <c r="T5" s="158">
        <v>0.25880787037037034</v>
      </c>
      <c r="U5" s="159"/>
      <c r="V5" s="160">
        <v>132.69969356448692</v>
      </c>
      <c r="W5" s="181"/>
      <c r="X5" s="152"/>
      <c r="Y5" s="12"/>
      <c r="Z5" s="198"/>
      <c r="AA5" s="325"/>
      <c r="AB5" s="326"/>
      <c r="AC5" s="12">
        <v>3</v>
      </c>
      <c r="AD5" s="198"/>
      <c r="AE5" s="178">
        <f t="shared" ref="AE5:AE10" si="6">M5-J5</f>
        <v>-206.3259258068183</v>
      </c>
      <c r="AF5" s="132">
        <f t="shared" ref="AF5:AF10" si="7">M5/J5</f>
        <v>0.89683703709659079</v>
      </c>
      <c r="AG5" s="368">
        <f>AF21</f>
        <v>0.93232683186476228</v>
      </c>
    </row>
    <row r="6" spans="1:33" ht="15.75" customHeight="1">
      <c r="A6" s="318"/>
      <c r="B6" s="100" t="s">
        <v>189</v>
      </c>
      <c r="C6" s="371" t="s">
        <v>190</v>
      </c>
      <c r="D6" s="371"/>
      <c r="E6" s="101">
        <v>77.349999999999994</v>
      </c>
      <c r="F6" s="102">
        <v>1388</v>
      </c>
      <c r="G6" s="103">
        <f t="shared" si="0"/>
        <v>107361.79999999999</v>
      </c>
      <c r="H6" s="26"/>
      <c r="I6" s="104">
        <v>25</v>
      </c>
      <c r="J6" s="105">
        <v>2000</v>
      </c>
      <c r="K6" s="106">
        <f t="shared" ref="K6:K46" si="8">J6/I6</f>
        <v>80</v>
      </c>
      <c r="L6" s="107">
        <v>25</v>
      </c>
      <c r="M6" s="105">
        <f t="shared" si="1"/>
        <v>1786.5662025924184</v>
      </c>
      <c r="N6" s="106">
        <f t="shared" si="2"/>
        <v>71.462648103696736</v>
      </c>
      <c r="O6" s="108">
        <f t="shared" si="3"/>
        <v>0</v>
      </c>
      <c r="P6" s="109">
        <f t="shared" si="4"/>
        <v>-8.5373518963032637</v>
      </c>
      <c r="Q6" s="110">
        <f t="shared" si="5"/>
        <v>0.89328310129620925</v>
      </c>
      <c r="R6" s="323"/>
      <c r="S6" s="47">
        <v>0.26180555555555551</v>
      </c>
      <c r="T6" s="48">
        <v>0.29416666666666663</v>
      </c>
      <c r="U6" s="111">
        <v>5</v>
      </c>
      <c r="V6" s="112">
        <v>46.614561430276439</v>
      </c>
      <c r="W6" s="113"/>
      <c r="X6" s="116"/>
      <c r="Y6" s="12"/>
      <c r="Z6" s="198"/>
      <c r="AA6" s="332"/>
      <c r="AB6" s="333"/>
      <c r="AC6" s="12">
        <v>1</v>
      </c>
      <c r="AD6" s="198"/>
      <c r="AE6" s="117">
        <f t="shared" si="6"/>
        <v>-213.43379740758155</v>
      </c>
      <c r="AF6" s="110">
        <f t="shared" si="7"/>
        <v>0.89328310129620925</v>
      </c>
      <c r="AG6" s="369"/>
    </row>
    <row r="7" spans="1:33" ht="15.75" customHeight="1">
      <c r="A7" s="318"/>
      <c r="B7" s="100" t="s">
        <v>189</v>
      </c>
      <c r="C7" s="371" t="s">
        <v>191</v>
      </c>
      <c r="D7" s="371"/>
      <c r="E7" s="101">
        <v>59.34</v>
      </c>
      <c r="F7" s="102">
        <v>2104</v>
      </c>
      <c r="G7" s="103">
        <f t="shared" si="0"/>
        <v>124851.36</v>
      </c>
      <c r="H7" s="26"/>
      <c r="I7" s="104">
        <v>23</v>
      </c>
      <c r="J7" s="105">
        <v>2000</v>
      </c>
      <c r="K7" s="106">
        <f t="shared" si="8"/>
        <v>86.956521739130437</v>
      </c>
      <c r="L7" s="107">
        <v>23</v>
      </c>
      <c r="M7" s="105">
        <f t="shared" si="1"/>
        <v>1789.0082313195092</v>
      </c>
      <c r="N7" s="106">
        <f t="shared" si="2"/>
        <v>77.7829665791091</v>
      </c>
      <c r="O7" s="108">
        <f t="shared" si="3"/>
        <v>0</v>
      </c>
      <c r="P7" s="109">
        <f t="shared" si="4"/>
        <v>-9.173555160021337</v>
      </c>
      <c r="Q7" s="110">
        <f t="shared" si="5"/>
        <v>0.89450411565975463</v>
      </c>
      <c r="R7" s="323"/>
      <c r="S7" s="47">
        <v>0.29722222222222217</v>
      </c>
      <c r="T7" s="48">
        <v>0.34621527777777772</v>
      </c>
      <c r="U7" s="111">
        <v>5</v>
      </c>
      <c r="V7" s="112">
        <v>70.564236536178399</v>
      </c>
      <c r="W7" s="113"/>
      <c r="X7" s="116"/>
      <c r="Y7" s="12"/>
      <c r="Z7" s="198"/>
      <c r="AA7" s="332"/>
      <c r="AB7" s="333"/>
      <c r="AC7" s="12">
        <v>2</v>
      </c>
      <c r="AD7" s="198"/>
      <c r="AE7" s="117">
        <f t="shared" si="6"/>
        <v>-210.99176868049085</v>
      </c>
      <c r="AF7" s="110">
        <f t="shared" si="7"/>
        <v>0.89450411565975463</v>
      </c>
      <c r="AG7" s="369"/>
    </row>
    <row r="8" spans="1:33" ht="15.75" customHeight="1">
      <c r="A8" s="318"/>
      <c r="B8" s="100" t="s">
        <v>189</v>
      </c>
      <c r="C8" s="371" t="s">
        <v>192</v>
      </c>
      <c r="D8" s="371"/>
      <c r="E8" s="101">
        <v>77.34</v>
      </c>
      <c r="F8" s="102">
        <v>2943</v>
      </c>
      <c r="G8" s="103">
        <f t="shared" si="0"/>
        <v>227611.62000000002</v>
      </c>
      <c r="H8" s="26"/>
      <c r="I8" s="104">
        <v>23</v>
      </c>
      <c r="J8" s="105">
        <v>2000</v>
      </c>
      <c r="K8" s="106">
        <f t="shared" si="8"/>
        <v>86.956521739130437</v>
      </c>
      <c r="L8" s="107">
        <v>23</v>
      </c>
      <c r="M8" s="105">
        <f t="shared" si="1"/>
        <v>1791.8192297084643</v>
      </c>
      <c r="N8" s="106">
        <f t="shared" si="2"/>
        <v>77.905183900368016</v>
      </c>
      <c r="O8" s="108">
        <f t="shared" si="3"/>
        <v>0</v>
      </c>
      <c r="P8" s="109">
        <f t="shared" si="4"/>
        <v>-9.0513378387624215</v>
      </c>
      <c r="Q8" s="110">
        <f t="shared" si="5"/>
        <v>0.89590961485423215</v>
      </c>
      <c r="R8" s="323"/>
      <c r="S8" s="47">
        <v>0.34930555555555548</v>
      </c>
      <c r="T8" s="48">
        <v>0.41773148148148143</v>
      </c>
      <c r="U8" s="111">
        <v>5</v>
      </c>
      <c r="V8" s="112">
        <v>98.547887572749303</v>
      </c>
      <c r="W8" s="113">
        <v>0.41773148148148143</v>
      </c>
      <c r="X8" s="116">
        <v>0.45694444444444432</v>
      </c>
      <c r="Y8" s="12"/>
      <c r="Z8" s="198"/>
      <c r="AA8" s="332"/>
      <c r="AB8" s="333"/>
      <c r="AC8" s="12">
        <v>2</v>
      </c>
      <c r="AD8" s="198"/>
      <c r="AE8" s="117">
        <f t="shared" si="6"/>
        <v>-208.18077029153574</v>
      </c>
      <c r="AF8" s="110">
        <f t="shared" si="7"/>
        <v>0.89590961485423215</v>
      </c>
      <c r="AG8" s="369"/>
    </row>
    <row r="9" spans="1:33" ht="15.75" customHeight="1">
      <c r="A9" s="318"/>
      <c r="B9" s="100" t="s">
        <v>201</v>
      </c>
      <c r="C9" s="371" t="s">
        <v>202</v>
      </c>
      <c r="D9" s="371"/>
      <c r="E9" s="101">
        <v>29.97</v>
      </c>
      <c r="F9" s="102">
        <v>3018</v>
      </c>
      <c r="G9" s="103">
        <f t="shared" si="0"/>
        <v>90449.459999999992</v>
      </c>
      <c r="H9" s="13"/>
      <c r="I9" s="104">
        <v>21</v>
      </c>
      <c r="J9" s="105">
        <v>2790</v>
      </c>
      <c r="K9" s="106">
        <f t="shared" si="8"/>
        <v>132.85714285714286</v>
      </c>
      <c r="L9" s="107">
        <v>25</v>
      </c>
      <c r="M9" s="105">
        <f t="shared" si="1"/>
        <v>2964.9807692307695</v>
      </c>
      <c r="N9" s="106">
        <f t="shared" si="2"/>
        <v>118.59923076923079</v>
      </c>
      <c r="O9" s="108">
        <f t="shared" si="3"/>
        <v>4</v>
      </c>
      <c r="P9" s="109">
        <f t="shared" si="4"/>
        <v>-14.257912087912075</v>
      </c>
      <c r="Q9" s="110">
        <f t="shared" si="5"/>
        <v>0.89268238213399509</v>
      </c>
      <c r="R9" s="323"/>
      <c r="S9" s="47">
        <v>0.45694444444444432</v>
      </c>
      <c r="T9" s="48">
        <v>0.49935185185185171</v>
      </c>
      <c r="U9" s="111">
        <v>56.466666666666569</v>
      </c>
      <c r="V9" s="112">
        <v>61.072908761893643</v>
      </c>
      <c r="W9" s="113"/>
      <c r="X9" s="116"/>
      <c r="Y9" s="12"/>
      <c r="Z9" s="198"/>
      <c r="AA9" s="332"/>
      <c r="AB9" s="333"/>
      <c r="AC9" s="12">
        <v>0</v>
      </c>
      <c r="AD9" s="198"/>
      <c r="AE9" s="117">
        <f t="shared" si="6"/>
        <v>174.98076923076951</v>
      </c>
      <c r="AF9" s="110">
        <f t="shared" si="7"/>
        <v>1.0627171215880895</v>
      </c>
      <c r="AG9" s="369"/>
    </row>
    <row r="10" spans="1:33" ht="15.75" customHeight="1">
      <c r="A10" s="318"/>
      <c r="B10" s="100" t="s">
        <v>189</v>
      </c>
      <c r="C10" s="371" t="s">
        <v>193</v>
      </c>
      <c r="D10" s="371"/>
      <c r="E10" s="101">
        <v>59.52</v>
      </c>
      <c r="F10" s="102">
        <v>6047</v>
      </c>
      <c r="G10" s="121">
        <f t="shared" si="0"/>
        <v>359917.44</v>
      </c>
      <c r="H10" s="122"/>
      <c r="I10" s="104">
        <v>24</v>
      </c>
      <c r="J10" s="105">
        <v>2000</v>
      </c>
      <c r="K10" s="106">
        <f t="shared" si="8"/>
        <v>83.333333333333329</v>
      </c>
      <c r="L10" s="107">
        <v>24</v>
      </c>
      <c r="M10" s="105">
        <f t="shared" si="1"/>
        <v>1798.4116725059669</v>
      </c>
      <c r="N10" s="106">
        <f t="shared" si="2"/>
        <v>74.933819687748624</v>
      </c>
      <c r="O10" s="108">
        <f t="shared" si="3"/>
        <v>0</v>
      </c>
      <c r="P10" s="109">
        <f t="shared" si="4"/>
        <v>-8.3995136455847046</v>
      </c>
      <c r="Q10" s="110">
        <f t="shared" si="5"/>
        <v>0.89920583625298356</v>
      </c>
      <c r="R10" s="323"/>
      <c r="S10" s="47">
        <v>0.5034722222222221</v>
      </c>
      <c r="T10" s="120">
        <v>0.64356481481481476</v>
      </c>
      <c r="U10" s="111">
        <v>5.9333333333333549</v>
      </c>
      <c r="V10" s="112">
        <v>201.74468701842582</v>
      </c>
      <c r="W10" s="113"/>
      <c r="X10" s="116"/>
      <c r="Y10" s="12"/>
      <c r="Z10" s="198"/>
      <c r="AA10" s="332"/>
      <c r="AB10" s="333"/>
      <c r="AC10" s="12">
        <v>3</v>
      </c>
      <c r="AD10" s="198"/>
      <c r="AE10" s="117">
        <f t="shared" si="6"/>
        <v>-201.58832749403314</v>
      </c>
      <c r="AF10" s="110">
        <f t="shared" si="7"/>
        <v>0.89920583625298345</v>
      </c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07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07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9">AVERAGE(I5:I20)</f>
        <v>23.333333333333332</v>
      </c>
      <c r="J21" s="137">
        <f t="shared" si="9"/>
        <v>2131.6666666666665</v>
      </c>
      <c r="K21" s="138">
        <f t="shared" ref="K21" si="10">J21/I21</f>
        <v>91.357142857142861</v>
      </c>
      <c r="L21" s="136">
        <f t="shared" ref="L21:M21" si="11">AVERAGE(L5:L20)</f>
        <v>24</v>
      </c>
      <c r="M21" s="137">
        <f t="shared" si="11"/>
        <v>1987.4100299250515</v>
      </c>
      <c r="N21" s="138">
        <f t="shared" ref="N21:N27" si="12">M21/L21</f>
        <v>82.808751246877151</v>
      </c>
      <c r="O21" s="139">
        <f t="shared" ref="O21:O27" si="13">L21-I21</f>
        <v>0.66666666666666785</v>
      </c>
      <c r="P21" s="140">
        <f t="shared" ref="P21:P27" si="14">N21-K21</f>
        <v>-8.5483916102657105</v>
      </c>
      <c r="Q21" s="141">
        <f t="shared" ref="Q21:Q27" si="15">N21/K21</f>
        <v>0.90642886431296332</v>
      </c>
      <c r="R21" s="324"/>
      <c r="S21" s="142">
        <v>0.16666666666666666</v>
      </c>
      <c r="T21" s="143">
        <v>0.64356481481481476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11</v>
      </c>
      <c r="AD21" s="180">
        <f>SUM(AD5:AD20)</f>
        <v>0</v>
      </c>
      <c r="AE21" s="168">
        <f t="shared" ref="AE21:AE27" si="16">M21-J21</f>
        <v>-144.25663674161501</v>
      </c>
      <c r="AF21" s="141">
        <f t="shared" ref="AF21:AF27" si="17">M21/J21</f>
        <v>0.93232683186476228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3676</v>
      </c>
      <c r="G22" s="148">
        <f t="shared" ref="G22:G27" si="18">E22*F22</f>
        <v>133990.20000000001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7" si="19">F22/V22*60</f>
        <v>1896.5858710424936</v>
      </c>
      <c r="N22" s="152">
        <f t="shared" si="12"/>
        <v>94.829293552124682</v>
      </c>
      <c r="O22" s="154">
        <f t="shared" si="13"/>
        <v>0</v>
      </c>
      <c r="P22" s="155">
        <f t="shared" si="14"/>
        <v>-10.170706447875318</v>
      </c>
      <c r="Q22" s="156">
        <f t="shared" si="15"/>
        <v>0.90313612906785412</v>
      </c>
      <c r="R22" s="322">
        <f>Q38</f>
        <v>0.89980135653542292</v>
      </c>
      <c r="S22" s="157">
        <v>0.16666666666666666</v>
      </c>
      <c r="T22" s="158">
        <v>0.24741898148148148</v>
      </c>
      <c r="U22" s="159"/>
      <c r="V22" s="160">
        <v>116.29317889981174</v>
      </c>
      <c r="W22" s="97"/>
      <c r="X22" s="98"/>
      <c r="Y22" s="12"/>
      <c r="Z22" s="198"/>
      <c r="AA22" s="325"/>
      <c r="AB22" s="326"/>
      <c r="AC22" s="12">
        <v>2</v>
      </c>
      <c r="AD22" s="198"/>
      <c r="AE22" s="115">
        <f t="shared" si="16"/>
        <v>-203.41412895750636</v>
      </c>
      <c r="AF22" s="156">
        <f t="shared" si="17"/>
        <v>0.90313612906785412</v>
      </c>
      <c r="AG22" s="376">
        <f>AF38</f>
        <v>0.89980135653542281</v>
      </c>
    </row>
    <row r="23" spans="1:33" ht="15.75" customHeight="1">
      <c r="A23" s="357"/>
      <c r="B23" s="163" t="s">
        <v>185</v>
      </c>
      <c r="C23" s="330" t="s">
        <v>197</v>
      </c>
      <c r="D23" s="331"/>
      <c r="E23" s="101">
        <v>31.72</v>
      </c>
      <c r="F23" s="111">
        <v>1959</v>
      </c>
      <c r="G23" s="103">
        <f t="shared" si="18"/>
        <v>62139.479999999996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1799.8389296867458</v>
      </c>
      <c r="N23" s="106">
        <f t="shared" si="12"/>
        <v>81.810860440306627</v>
      </c>
      <c r="O23" s="108">
        <f t="shared" si="13"/>
        <v>0</v>
      </c>
      <c r="P23" s="109">
        <f t="shared" si="14"/>
        <v>-9.0982304687842799</v>
      </c>
      <c r="Q23" s="110">
        <f t="shared" si="15"/>
        <v>0.89991946484337293</v>
      </c>
      <c r="R23" s="323"/>
      <c r="S23" s="47">
        <v>0.25069444444444444</v>
      </c>
      <c r="T23" s="48">
        <v>0.29604166666666665</v>
      </c>
      <c r="U23" s="111">
        <v>4.7166666666666712</v>
      </c>
      <c r="V23" s="112">
        <v>65.305843795954189</v>
      </c>
      <c r="W23" s="113"/>
      <c r="X23" s="116"/>
      <c r="Y23" s="12"/>
      <c r="Z23" s="198"/>
      <c r="AA23" s="332"/>
      <c r="AB23" s="333"/>
      <c r="AC23" s="12">
        <v>1</v>
      </c>
      <c r="AD23" s="198"/>
      <c r="AE23" s="117">
        <f t="shared" si="16"/>
        <v>-200.16107031325419</v>
      </c>
      <c r="AF23" s="110">
        <f t="shared" si="17"/>
        <v>0.89991946484337293</v>
      </c>
      <c r="AG23" s="369"/>
    </row>
    <row r="24" spans="1:33" ht="15.75" customHeight="1">
      <c r="A24" s="357"/>
      <c r="B24" s="163" t="s">
        <v>185</v>
      </c>
      <c r="C24" s="330" t="s">
        <v>198</v>
      </c>
      <c r="D24" s="331"/>
      <c r="E24" s="101">
        <v>34.79</v>
      </c>
      <c r="F24" s="111">
        <v>2159</v>
      </c>
      <c r="G24" s="103">
        <f t="shared" si="18"/>
        <v>75111.61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1805.4477300916669</v>
      </c>
      <c r="N24" s="106">
        <f t="shared" si="12"/>
        <v>164.13161182651518</v>
      </c>
      <c r="O24" s="108">
        <f t="shared" si="13"/>
        <v>0</v>
      </c>
      <c r="P24" s="109">
        <f t="shared" si="14"/>
        <v>-17.68656999166663</v>
      </c>
      <c r="Q24" s="110">
        <f t="shared" si="15"/>
        <v>0.90272386504583357</v>
      </c>
      <c r="R24" s="323"/>
      <c r="S24" s="47">
        <v>0.3</v>
      </c>
      <c r="T24" s="48">
        <v>0.3498148148148148</v>
      </c>
      <c r="U24" s="111">
        <v>5.7000000000000117</v>
      </c>
      <c r="V24" s="112">
        <v>71.74951555835014</v>
      </c>
      <c r="W24" s="113"/>
      <c r="X24" s="116"/>
      <c r="Y24" s="12"/>
      <c r="Z24" s="198"/>
      <c r="AA24" s="332"/>
      <c r="AB24" s="333"/>
      <c r="AC24" s="12">
        <v>1</v>
      </c>
      <c r="AD24" s="198"/>
      <c r="AE24" s="117">
        <f t="shared" si="16"/>
        <v>-194.55226990833307</v>
      </c>
      <c r="AF24" s="110">
        <f t="shared" si="17"/>
        <v>0.90272386504583346</v>
      </c>
      <c r="AG24" s="369"/>
    </row>
    <row r="25" spans="1:33" ht="15.75" customHeight="1">
      <c r="A25" s="357"/>
      <c r="B25" s="163" t="s">
        <v>185</v>
      </c>
      <c r="C25" s="330" t="s">
        <v>200</v>
      </c>
      <c r="D25" s="331"/>
      <c r="E25" s="101">
        <v>51.44</v>
      </c>
      <c r="F25" s="111">
        <v>3678</v>
      </c>
      <c r="G25" s="103">
        <f t="shared" si="18"/>
        <v>189196.31999999998</v>
      </c>
      <c r="H25" s="26">
        <v>2</v>
      </c>
      <c r="I25" s="107">
        <v>19</v>
      </c>
      <c r="J25" s="105">
        <v>2000</v>
      </c>
      <c r="K25" s="106">
        <f t="shared" si="8"/>
        <v>105.26315789473684</v>
      </c>
      <c r="L25" s="107">
        <v>19</v>
      </c>
      <c r="M25" s="105">
        <f t="shared" si="19"/>
        <v>1789.0813356789638</v>
      </c>
      <c r="N25" s="106">
        <f t="shared" si="12"/>
        <v>94.16217556205072</v>
      </c>
      <c r="O25" s="108">
        <f t="shared" si="13"/>
        <v>0</v>
      </c>
      <c r="P25" s="109">
        <f t="shared" si="14"/>
        <v>-11.100982332686115</v>
      </c>
      <c r="Q25" s="110">
        <f t="shared" si="15"/>
        <v>0.89454066783948194</v>
      </c>
      <c r="R25" s="323"/>
      <c r="S25" s="47">
        <v>0.35277777777777775</v>
      </c>
      <c r="T25" s="48">
        <v>0.43842592592592589</v>
      </c>
      <c r="U25" s="111">
        <v>5</v>
      </c>
      <c r="V25" s="112">
        <v>123.348221011009</v>
      </c>
      <c r="W25" s="113">
        <v>0.43842592592592589</v>
      </c>
      <c r="X25" s="116">
        <v>0.47638888888888886</v>
      </c>
      <c r="Y25" s="12"/>
      <c r="Z25" s="198"/>
      <c r="AA25" s="332"/>
      <c r="AB25" s="333"/>
      <c r="AC25" s="12">
        <v>2</v>
      </c>
      <c r="AD25" s="198"/>
      <c r="AE25" s="117">
        <f t="shared" si="16"/>
        <v>-210.9186643210362</v>
      </c>
      <c r="AF25" s="110">
        <f t="shared" si="17"/>
        <v>0.89454066783948194</v>
      </c>
      <c r="AG25" s="369"/>
    </row>
    <row r="26" spans="1:33" ht="15.75" customHeight="1">
      <c r="A26" s="358"/>
      <c r="B26" s="163" t="s">
        <v>185</v>
      </c>
      <c r="C26" s="330" t="s">
        <v>199</v>
      </c>
      <c r="D26" s="331"/>
      <c r="E26" s="101">
        <v>33.200000000000003</v>
      </c>
      <c r="F26" s="111">
        <v>3656</v>
      </c>
      <c r="G26" s="103">
        <f t="shared" si="18"/>
        <v>121379.20000000001</v>
      </c>
      <c r="H26" s="13"/>
      <c r="I26" s="118">
        <v>11</v>
      </c>
      <c r="J26" s="105">
        <v>2000</v>
      </c>
      <c r="K26" s="106">
        <f t="shared" si="8"/>
        <v>181.81818181818181</v>
      </c>
      <c r="L26" s="107">
        <v>11</v>
      </c>
      <c r="M26" s="105">
        <f t="shared" si="19"/>
        <v>1804.6556379158674</v>
      </c>
      <c r="N26" s="106">
        <f t="shared" si="12"/>
        <v>164.05960344689703</v>
      </c>
      <c r="O26" s="108">
        <f t="shared" si="13"/>
        <v>0</v>
      </c>
      <c r="P26" s="109">
        <f t="shared" si="14"/>
        <v>-17.758578371284784</v>
      </c>
      <c r="Q26" s="110">
        <f t="shared" si="15"/>
        <v>0.90232781895793368</v>
      </c>
      <c r="R26" s="323"/>
      <c r="S26" s="47">
        <v>0.47638888888888886</v>
      </c>
      <c r="T26" s="48">
        <v>0.56079861111111107</v>
      </c>
      <c r="U26" s="111">
        <v>54.666666666666686</v>
      </c>
      <c r="V26" s="112">
        <v>121.55227589753969</v>
      </c>
      <c r="W26" s="113"/>
      <c r="X26" s="116"/>
      <c r="Y26" s="12"/>
      <c r="Z26" s="198"/>
      <c r="AA26" s="332"/>
      <c r="AB26" s="333"/>
      <c r="AC26" s="12">
        <v>3</v>
      </c>
      <c r="AD26" s="198"/>
      <c r="AE26" s="117">
        <f t="shared" si="16"/>
        <v>-195.34436208413263</v>
      </c>
      <c r="AF26" s="110">
        <f t="shared" si="17"/>
        <v>0.90232781895793368</v>
      </c>
      <c r="AG26" s="369"/>
    </row>
    <row r="27" spans="1:33" ht="15.75" customHeight="1">
      <c r="A27" s="358"/>
      <c r="B27" s="163" t="s">
        <v>185</v>
      </c>
      <c r="C27" s="330" t="s">
        <v>200</v>
      </c>
      <c r="D27" s="331"/>
      <c r="E27" s="101">
        <v>51.44</v>
      </c>
      <c r="F27" s="111">
        <v>2751</v>
      </c>
      <c r="G27" s="121">
        <f t="shared" si="18"/>
        <v>141511.44</v>
      </c>
      <c r="H27" s="122"/>
      <c r="I27" s="107">
        <v>19</v>
      </c>
      <c r="J27" s="105">
        <v>2000</v>
      </c>
      <c r="K27" s="106">
        <f t="shared" si="8"/>
        <v>105.26315789473684</v>
      </c>
      <c r="L27" s="107">
        <v>19</v>
      </c>
      <c r="M27" s="105">
        <f t="shared" si="19"/>
        <v>1791.9869096628795</v>
      </c>
      <c r="N27" s="106">
        <f t="shared" si="12"/>
        <v>94.315100508572598</v>
      </c>
      <c r="O27" s="108">
        <f t="shared" si="13"/>
        <v>0</v>
      </c>
      <c r="P27" s="109">
        <f t="shared" si="14"/>
        <v>-10.948057386164237</v>
      </c>
      <c r="Q27" s="110">
        <f t="shared" si="15"/>
        <v>0.89599345483143977</v>
      </c>
      <c r="R27" s="323"/>
      <c r="S27" s="47">
        <v>0.56458333333333333</v>
      </c>
      <c r="T27" s="120">
        <v>0.62854166666666667</v>
      </c>
      <c r="U27" s="111">
        <v>5.4500000000000526</v>
      </c>
      <c r="V27" s="112">
        <v>92.110047852443401</v>
      </c>
      <c r="W27" s="113"/>
      <c r="X27" s="116"/>
      <c r="Y27" s="12"/>
      <c r="Z27" s="198"/>
      <c r="AA27" s="332"/>
      <c r="AB27" s="333"/>
      <c r="AC27" s="12">
        <v>2</v>
      </c>
      <c r="AD27" s="198"/>
      <c r="AE27" s="117">
        <f t="shared" si="16"/>
        <v>-208.0130903371205</v>
      </c>
      <c r="AF27" s="110">
        <f t="shared" si="17"/>
        <v>0.89599345483143977</v>
      </c>
      <c r="AG27" s="369"/>
    </row>
    <row r="28" spans="1:33" ht="15.75" customHeight="1">
      <c r="A28" s="358"/>
      <c r="B28" s="163"/>
      <c r="C28" s="330"/>
      <c r="D28" s="33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12"/>
      <c r="Z28" s="198"/>
      <c r="AA28" s="332"/>
      <c r="AB28" s="333"/>
      <c r="AC28" s="12"/>
      <c r="AD28" s="198"/>
      <c r="AE28" s="117"/>
      <c r="AF28" s="110"/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20">AVERAGE(I22:I37)</f>
        <v>17</v>
      </c>
      <c r="J38" s="137">
        <f t="shared" si="20"/>
        <v>2016.6666666666667</v>
      </c>
      <c r="K38" s="138">
        <f t="shared" ref="K38" si="21">J38/I38</f>
        <v>118.62745098039215</v>
      </c>
      <c r="L38" s="136">
        <f t="shared" ref="L38:M38" si="22">AVERAGE(L22:L37)</f>
        <v>17</v>
      </c>
      <c r="M38" s="137">
        <f t="shared" si="22"/>
        <v>1814.5994023464361</v>
      </c>
      <c r="N38" s="138">
        <f t="shared" ref="N38:N46" si="23">M38/L38</f>
        <v>106.74114131449625</v>
      </c>
      <c r="O38" s="139">
        <f t="shared" ref="O38:O46" si="24">L38-I38</f>
        <v>0</v>
      </c>
      <c r="P38" s="140">
        <f t="shared" ref="P38:P46" si="25">N38-K38</f>
        <v>-11.886309665895908</v>
      </c>
      <c r="Q38" s="141">
        <f t="shared" ref="Q38:Q46" si="26">N38/K38</f>
        <v>0.89980135653542292</v>
      </c>
      <c r="R38" s="324"/>
      <c r="S38" s="142">
        <v>0.16666666666666666</v>
      </c>
      <c r="T38" s="143">
        <v>0.62854166666666667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11</v>
      </c>
      <c r="AD38" s="180">
        <f>SUM(AD22:AD37)</f>
        <v>0</v>
      </c>
      <c r="AE38" s="168">
        <f t="shared" ref="AE38:AE46" si="27">M38-J38</f>
        <v>-202.06726432023061</v>
      </c>
      <c r="AF38" s="141">
        <f t="shared" ref="AF38:AF46" si="28">M38/J38</f>
        <v>0.89980135653542281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1698</v>
      </c>
      <c r="G39" s="148">
        <f t="shared" ref="G39:G46" si="29">E39*F39</f>
        <v>33450.6</v>
      </c>
      <c r="H39" s="149">
        <v>2</v>
      </c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6" si="30">F39/V39*60</f>
        <v>1079.9277035037926</v>
      </c>
      <c r="N39" s="152">
        <f t="shared" si="23"/>
        <v>83.071361807984047</v>
      </c>
      <c r="O39" s="154">
        <f t="shared" si="24"/>
        <v>0</v>
      </c>
      <c r="P39" s="155">
        <f t="shared" si="25"/>
        <v>-9.2363304997082594</v>
      </c>
      <c r="Q39" s="156">
        <f t="shared" si="26"/>
        <v>0.8999397529198272</v>
      </c>
      <c r="R39" s="322">
        <f>Q55</f>
        <v>0.89622914010322896</v>
      </c>
      <c r="S39" s="157">
        <v>0.16666666666666666</v>
      </c>
      <c r="T39" s="158">
        <v>0.2321759259259259</v>
      </c>
      <c r="U39" s="159"/>
      <c r="V39" s="160">
        <v>94.339648542632474</v>
      </c>
      <c r="W39" s="158"/>
      <c r="X39" s="169"/>
      <c r="Y39" s="12"/>
      <c r="Z39" s="198"/>
      <c r="AA39" s="325"/>
      <c r="AB39" s="326"/>
      <c r="AC39" s="12">
        <v>2</v>
      </c>
      <c r="AD39" s="198"/>
      <c r="AE39" s="115">
        <f t="shared" si="27"/>
        <v>-120.0722964962074</v>
      </c>
      <c r="AF39" s="156">
        <f t="shared" si="28"/>
        <v>0.8999397529198272</v>
      </c>
      <c r="AG39" s="327">
        <f>AF55</f>
        <v>0.89622914010322896</v>
      </c>
    </row>
    <row r="40" spans="1:33" ht="15.75" customHeight="1">
      <c r="A40" s="318"/>
      <c r="B40" s="163" t="s">
        <v>189</v>
      </c>
      <c r="C40" s="330" t="s">
        <v>205</v>
      </c>
      <c r="D40" s="331"/>
      <c r="E40" s="101">
        <v>53.76</v>
      </c>
      <c r="F40" s="102">
        <v>3405</v>
      </c>
      <c r="G40" s="103">
        <f t="shared" si="29"/>
        <v>183052.79999999999</v>
      </c>
      <c r="H40" s="26"/>
      <c r="I40" s="104">
        <v>20</v>
      </c>
      <c r="J40" s="105">
        <v>2000</v>
      </c>
      <c r="K40" s="106">
        <f t="shared" si="8"/>
        <v>100</v>
      </c>
      <c r="L40" s="107">
        <v>20</v>
      </c>
      <c r="M40" s="105">
        <f t="shared" si="30"/>
        <v>1788.6669812825853</v>
      </c>
      <c r="N40" s="106">
        <f t="shared" si="23"/>
        <v>89.43334906412926</v>
      </c>
      <c r="O40" s="108">
        <f t="shared" si="24"/>
        <v>0</v>
      </c>
      <c r="P40" s="109">
        <f t="shared" si="25"/>
        <v>-10.56665093587074</v>
      </c>
      <c r="Q40" s="110">
        <f t="shared" si="26"/>
        <v>0.89433349064129264</v>
      </c>
      <c r="R40" s="323"/>
      <c r="S40" s="47">
        <v>0.23541666666666666</v>
      </c>
      <c r="T40" s="48">
        <v>0.31473379629629628</v>
      </c>
      <c r="U40" s="111">
        <v>4.6666666666667034</v>
      </c>
      <c r="V40" s="112">
        <v>114.21913756886384</v>
      </c>
      <c r="W40" s="113"/>
      <c r="X40" s="116"/>
      <c r="Y40" s="12"/>
      <c r="Z40" s="198"/>
      <c r="AA40" s="332"/>
      <c r="AB40" s="333"/>
      <c r="AC40" s="12">
        <v>2</v>
      </c>
      <c r="AD40" s="198"/>
      <c r="AE40" s="117">
        <f t="shared" si="27"/>
        <v>-211.33301871741469</v>
      </c>
      <c r="AF40" s="110">
        <f t="shared" si="28"/>
        <v>0.89433349064129264</v>
      </c>
      <c r="AG40" s="328"/>
    </row>
    <row r="41" spans="1:33" ht="15.75" customHeight="1">
      <c r="A41" s="318"/>
      <c r="B41" s="163" t="s">
        <v>189</v>
      </c>
      <c r="C41" s="330" t="s">
        <v>206</v>
      </c>
      <c r="D41" s="331"/>
      <c r="E41" s="101">
        <v>71.55</v>
      </c>
      <c r="F41" s="102">
        <v>2881</v>
      </c>
      <c r="G41" s="103">
        <f t="shared" si="29"/>
        <v>206135.55</v>
      </c>
      <c r="H41" s="26"/>
      <c r="I41" s="104">
        <v>22</v>
      </c>
      <c r="J41" s="105">
        <v>2000</v>
      </c>
      <c r="K41" s="106">
        <f t="shared" si="8"/>
        <v>90.909090909090907</v>
      </c>
      <c r="L41" s="107">
        <v>22</v>
      </c>
      <c r="M41" s="105">
        <f t="shared" si="30"/>
        <v>1789.1254554985753</v>
      </c>
      <c r="N41" s="106">
        <f t="shared" si="23"/>
        <v>81.32388434084433</v>
      </c>
      <c r="O41" s="108">
        <f t="shared" si="24"/>
        <v>0</v>
      </c>
      <c r="P41" s="109">
        <f t="shared" si="25"/>
        <v>-9.5852065682465764</v>
      </c>
      <c r="Q41" s="110">
        <f t="shared" si="26"/>
        <v>0.89456272774928769</v>
      </c>
      <c r="R41" s="323"/>
      <c r="S41" s="47">
        <v>0.31805555555555554</v>
      </c>
      <c r="T41" s="48">
        <v>0.38515046296296296</v>
      </c>
      <c r="U41" s="111">
        <v>4.783333333333335</v>
      </c>
      <c r="V41" s="112">
        <v>96.617036814687282</v>
      </c>
      <c r="W41" s="113"/>
      <c r="X41" s="116"/>
      <c r="Y41" s="12"/>
      <c r="Z41" s="198"/>
      <c r="AA41" s="332"/>
      <c r="AB41" s="333"/>
      <c r="AC41" s="12">
        <v>2</v>
      </c>
      <c r="AD41" s="198"/>
      <c r="AE41" s="117">
        <f t="shared" si="27"/>
        <v>-210.87454450142468</v>
      </c>
      <c r="AF41" s="110">
        <f t="shared" si="28"/>
        <v>0.89456272774928769</v>
      </c>
      <c r="AG41" s="328"/>
    </row>
    <row r="42" spans="1:33" ht="15.75" customHeight="1">
      <c r="A42" s="318"/>
      <c r="B42" s="163" t="s">
        <v>189</v>
      </c>
      <c r="C42" s="330" t="s">
        <v>207</v>
      </c>
      <c r="D42" s="331"/>
      <c r="E42" s="101">
        <v>58.67</v>
      </c>
      <c r="F42" s="102">
        <v>1321</v>
      </c>
      <c r="G42" s="103">
        <f t="shared" si="29"/>
        <v>77503.070000000007</v>
      </c>
      <c r="H42" s="26">
        <v>2</v>
      </c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1789.727005255608</v>
      </c>
      <c r="N42" s="106">
        <f t="shared" si="23"/>
        <v>77.814217619809043</v>
      </c>
      <c r="O42" s="108">
        <f t="shared" si="24"/>
        <v>0</v>
      </c>
      <c r="P42" s="109">
        <f t="shared" si="25"/>
        <v>-9.1423041193213948</v>
      </c>
      <c r="Q42" s="110">
        <f t="shared" si="26"/>
        <v>0.89486350262780401</v>
      </c>
      <c r="R42" s="323"/>
      <c r="S42" s="47">
        <v>0.38888888888888884</v>
      </c>
      <c r="T42" s="48">
        <v>0.41964120370370367</v>
      </c>
      <c r="U42" s="111">
        <v>5.3833333333332689</v>
      </c>
      <c r="V42" s="112">
        <v>44.286083725199262</v>
      </c>
      <c r="W42" s="113"/>
      <c r="X42" s="116"/>
      <c r="Y42" s="12"/>
      <c r="Z42" s="198"/>
      <c r="AA42" s="332"/>
      <c r="AB42" s="333"/>
      <c r="AC42" s="12">
        <v>1</v>
      </c>
      <c r="AD42" s="198"/>
      <c r="AE42" s="117">
        <f t="shared" si="27"/>
        <v>-210.27299474439201</v>
      </c>
      <c r="AF42" s="110">
        <f t="shared" si="28"/>
        <v>0.89486350262780401</v>
      </c>
      <c r="AG42" s="328"/>
    </row>
    <row r="43" spans="1:33" ht="15.75" customHeight="1">
      <c r="A43" s="318"/>
      <c r="B43" s="163" t="s">
        <v>189</v>
      </c>
      <c r="C43" s="330" t="s">
        <v>208</v>
      </c>
      <c r="D43" s="331"/>
      <c r="E43" s="101">
        <v>59.54</v>
      </c>
      <c r="F43" s="102">
        <v>1105</v>
      </c>
      <c r="G43" s="103">
        <f t="shared" si="29"/>
        <v>65791.7</v>
      </c>
      <c r="H43" s="13">
        <v>2</v>
      </c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1796.4815964524696</v>
      </c>
      <c r="N43" s="106">
        <f t="shared" si="23"/>
        <v>78.107895497933455</v>
      </c>
      <c r="O43" s="108">
        <f t="shared" si="24"/>
        <v>0</v>
      </c>
      <c r="P43" s="109">
        <f t="shared" si="25"/>
        <v>-8.8486262411969818</v>
      </c>
      <c r="Q43" s="110">
        <f t="shared" si="26"/>
        <v>0.8982407982262347</v>
      </c>
      <c r="R43" s="323"/>
      <c r="S43" s="47">
        <v>0.42291666666666661</v>
      </c>
      <c r="T43" s="48">
        <v>0.44854166666666662</v>
      </c>
      <c r="U43" s="111">
        <v>4.7166666666666313</v>
      </c>
      <c r="V43" s="112">
        <v>36.905471300637473</v>
      </c>
      <c r="W43" s="113">
        <v>0.44854166666666662</v>
      </c>
      <c r="X43" s="116">
        <v>0.48611111111111105</v>
      </c>
      <c r="Y43" s="12"/>
      <c r="Z43" s="198"/>
      <c r="AA43" s="332"/>
      <c r="AB43" s="333"/>
      <c r="AC43" s="12">
        <v>1</v>
      </c>
      <c r="AD43" s="198"/>
      <c r="AE43" s="117">
        <f t="shared" si="27"/>
        <v>-203.5184035475304</v>
      </c>
      <c r="AF43" s="110">
        <f t="shared" si="28"/>
        <v>0.89824079822623482</v>
      </c>
      <c r="AG43" s="328"/>
    </row>
    <row r="44" spans="1:33" ht="15.75" customHeight="1">
      <c r="A44" s="318"/>
      <c r="B44" s="163" t="s">
        <v>189</v>
      </c>
      <c r="C44" s="330" t="s">
        <v>209</v>
      </c>
      <c r="D44" s="331"/>
      <c r="E44" s="101">
        <v>61.09</v>
      </c>
      <c r="F44" s="102">
        <v>3633</v>
      </c>
      <c r="G44" s="121">
        <f t="shared" si="29"/>
        <v>221939.97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30"/>
        <v>1792.5455858679722</v>
      </c>
      <c r="N44" s="106">
        <f t="shared" si="23"/>
        <v>89.627279293398615</v>
      </c>
      <c r="O44" s="108">
        <f t="shared" si="24"/>
        <v>0</v>
      </c>
      <c r="P44" s="109">
        <f t="shared" si="25"/>
        <v>-10.372720706601385</v>
      </c>
      <c r="Q44" s="110">
        <f t="shared" si="26"/>
        <v>0.89627279293398621</v>
      </c>
      <c r="R44" s="323"/>
      <c r="S44" s="47">
        <v>0.48611111111111105</v>
      </c>
      <c r="T44" s="120">
        <v>0.57055555555555548</v>
      </c>
      <c r="U44" s="111">
        <v>55</v>
      </c>
      <c r="V44" s="112">
        <v>121.60360200516266</v>
      </c>
      <c r="W44" s="113"/>
      <c r="X44" s="116"/>
      <c r="Y44" s="12"/>
      <c r="Z44" s="198"/>
      <c r="AA44" s="332"/>
      <c r="AB44" s="333"/>
      <c r="AC44" s="12">
        <v>2</v>
      </c>
      <c r="AD44" s="198"/>
      <c r="AE44" s="117">
        <f t="shared" si="27"/>
        <v>-207.45441413202775</v>
      </c>
      <c r="AF44" s="110">
        <f t="shared" si="28"/>
        <v>0.8962727929339861</v>
      </c>
      <c r="AG44" s="328"/>
    </row>
    <row r="45" spans="1:33" ht="15.75" customHeight="1">
      <c r="A45" s="318"/>
      <c r="B45" s="163" t="s">
        <v>189</v>
      </c>
      <c r="C45" s="330" t="s">
        <v>208</v>
      </c>
      <c r="D45" s="331"/>
      <c r="E45" s="101">
        <v>59.54</v>
      </c>
      <c r="F45" s="102">
        <v>2714</v>
      </c>
      <c r="G45" s="121">
        <f t="shared" si="29"/>
        <v>161591.56</v>
      </c>
      <c r="H45" s="62"/>
      <c r="I45" s="104">
        <v>23</v>
      </c>
      <c r="J45" s="105">
        <v>2000</v>
      </c>
      <c r="K45" s="106">
        <f t="shared" si="8"/>
        <v>86.956521739130437</v>
      </c>
      <c r="L45" s="107">
        <v>23</v>
      </c>
      <c r="M45" s="105">
        <f t="shared" si="30"/>
        <v>1796.4815964524696</v>
      </c>
      <c r="N45" s="106">
        <f t="shared" si="23"/>
        <v>78.107895497933455</v>
      </c>
      <c r="O45" s="123">
        <f t="shared" si="24"/>
        <v>0</v>
      </c>
      <c r="P45" s="124">
        <f t="shared" si="25"/>
        <v>-8.8486262411969818</v>
      </c>
      <c r="Q45" s="125">
        <f t="shared" si="26"/>
        <v>0.8982407982262347</v>
      </c>
      <c r="R45" s="323"/>
      <c r="S45" s="119">
        <v>0.57430555555555551</v>
      </c>
      <c r="T45" s="120">
        <v>0.63724537037037032</v>
      </c>
      <c r="U45" s="111">
        <v>5.4000000000000448</v>
      </c>
      <c r="V45" s="112">
        <v>90.643845348353025</v>
      </c>
      <c r="W45" s="120"/>
      <c r="X45" s="189"/>
      <c r="Y45" s="12"/>
      <c r="Z45" s="198"/>
      <c r="AA45" s="332"/>
      <c r="AB45" s="333"/>
      <c r="AC45" s="12">
        <v>2</v>
      </c>
      <c r="AD45" s="198"/>
      <c r="AE45" s="117">
        <f t="shared" si="27"/>
        <v>-203.5184035475304</v>
      </c>
      <c r="AF45" s="110">
        <f t="shared" si="28"/>
        <v>0.89824079822623482</v>
      </c>
      <c r="AG45" s="328"/>
    </row>
    <row r="46" spans="1:33" ht="15.75" customHeight="1">
      <c r="A46" s="318"/>
      <c r="B46" s="163" t="s">
        <v>189</v>
      </c>
      <c r="C46" s="330" t="s">
        <v>207</v>
      </c>
      <c r="D46" s="331"/>
      <c r="E46" s="101">
        <v>58.67</v>
      </c>
      <c r="F46" s="102">
        <v>3218</v>
      </c>
      <c r="G46" s="121">
        <f t="shared" si="29"/>
        <v>188800.06</v>
      </c>
      <c r="H46" s="62"/>
      <c r="I46" s="104">
        <v>23</v>
      </c>
      <c r="J46" s="105">
        <v>2000</v>
      </c>
      <c r="K46" s="106">
        <f t="shared" si="8"/>
        <v>86.956521739130437</v>
      </c>
      <c r="L46" s="118">
        <v>23</v>
      </c>
      <c r="M46" s="105">
        <f t="shared" si="30"/>
        <v>1789.727005255608</v>
      </c>
      <c r="N46" s="106">
        <f t="shared" si="23"/>
        <v>77.814217619809043</v>
      </c>
      <c r="O46" s="123">
        <f t="shared" si="24"/>
        <v>0</v>
      </c>
      <c r="P46" s="124">
        <f t="shared" si="25"/>
        <v>-9.1423041193213948</v>
      </c>
      <c r="Q46" s="125">
        <f t="shared" si="26"/>
        <v>0.89486350262780401</v>
      </c>
      <c r="R46" s="323"/>
      <c r="S46" s="119">
        <v>0.64097222222222217</v>
      </c>
      <c r="T46" s="120">
        <v>0.71587962962962959</v>
      </c>
      <c r="U46" s="111">
        <v>5.3666666666666529</v>
      </c>
      <c r="V46" s="112">
        <v>107.88237503988738</v>
      </c>
      <c r="W46" s="120"/>
      <c r="X46" s="189"/>
      <c r="Y46" s="12"/>
      <c r="Z46" s="198"/>
      <c r="AA46" s="332"/>
      <c r="AB46" s="333"/>
      <c r="AC46" s="12">
        <v>3</v>
      </c>
      <c r="AD46" s="198"/>
      <c r="AE46" s="117">
        <f t="shared" si="27"/>
        <v>-210.27299474439201</v>
      </c>
      <c r="AF46" s="110">
        <f t="shared" si="28"/>
        <v>0.89486350262780401</v>
      </c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31">AVERAGE(I39:I54)</f>
        <v>20.875</v>
      </c>
      <c r="J55" s="137">
        <f t="shared" si="31"/>
        <v>1900</v>
      </c>
      <c r="K55" s="138">
        <f t="shared" ref="K55" si="32">J55/I55</f>
        <v>91.017964071856284</v>
      </c>
      <c r="L55" s="136">
        <f t="shared" ref="L55:M55" si="33">AVERAGE(L39:L54)</f>
        <v>20.875</v>
      </c>
      <c r="M55" s="137">
        <f t="shared" si="33"/>
        <v>1702.8353661961351</v>
      </c>
      <c r="N55" s="138">
        <f t="shared" ref="N55:N64" si="34">M55/L55</f>
        <v>81.572951674066346</v>
      </c>
      <c r="O55" s="139">
        <f t="shared" ref="O55:O64" si="35">L55-I55</f>
        <v>0</v>
      </c>
      <c r="P55" s="140">
        <f t="shared" ref="P55:P64" si="36">N55-K55</f>
        <v>-9.4450123977899381</v>
      </c>
      <c r="Q55" s="141">
        <f t="shared" ref="Q55:Q64" si="37">N55/K55</f>
        <v>0.89622914010322896</v>
      </c>
      <c r="R55" s="324"/>
      <c r="S55" s="142">
        <v>0.16666666666666666</v>
      </c>
      <c r="T55" s="143">
        <v>0.71587962962962959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15</v>
      </c>
      <c r="AD55" s="191">
        <f>SUM(AD39:AD54)</f>
        <v>0</v>
      </c>
      <c r="AE55" s="168">
        <f t="shared" ref="AE55:AE64" si="38">M55-J55</f>
        <v>-197.16463380386494</v>
      </c>
      <c r="AF55" s="141">
        <f t="shared" ref="AF55:AF64" si="39">M55/J55</f>
        <v>0.89622914010322896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2507</v>
      </c>
      <c r="G56" s="148">
        <f t="shared" ref="G56:G64" si="40">E56*F56</f>
        <v>72352.02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41">F56/V56*60</f>
        <v>3186.4379423240121</v>
      </c>
      <c r="N56" s="152">
        <f t="shared" si="34"/>
        <v>167.70726012231643</v>
      </c>
      <c r="O56" s="154">
        <f t="shared" si="35"/>
        <v>0</v>
      </c>
      <c r="P56" s="155">
        <f t="shared" si="36"/>
        <v>-21.766424088209902</v>
      </c>
      <c r="Q56" s="156">
        <f t="shared" si="37"/>
        <v>0.88512165064555881</v>
      </c>
      <c r="R56" s="322">
        <f>Q72</f>
        <v>0.89530924246333843</v>
      </c>
      <c r="S56" s="157">
        <v>0.16666666666666666</v>
      </c>
      <c r="T56" s="158">
        <v>0.19944444444444442</v>
      </c>
      <c r="U56" s="159"/>
      <c r="V56" s="160">
        <v>47.206317123594111</v>
      </c>
      <c r="W56" s="158"/>
      <c r="X56" s="169"/>
      <c r="Y56" s="12"/>
      <c r="Z56" s="198"/>
      <c r="AA56" s="325"/>
      <c r="AB56" s="326"/>
      <c r="AC56" s="12">
        <v>1</v>
      </c>
      <c r="AD56" s="198"/>
      <c r="AE56" s="115">
        <f t="shared" si="38"/>
        <v>-413.56205767598794</v>
      </c>
      <c r="AF56" s="156">
        <f t="shared" si="39"/>
        <v>0.88512165064555892</v>
      </c>
      <c r="AG56" s="327">
        <f>AF72</f>
        <v>0.89530924246333832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3601</v>
      </c>
      <c r="G57" s="103">
        <f t="shared" si="40"/>
        <v>112027.11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3183.3597053071926</v>
      </c>
      <c r="N57" s="106">
        <f t="shared" si="34"/>
        <v>167.54524764774698</v>
      </c>
      <c r="O57" s="108">
        <f t="shared" si="35"/>
        <v>0</v>
      </c>
      <c r="P57" s="109">
        <f t="shared" si="36"/>
        <v>-21.928436562779353</v>
      </c>
      <c r="Q57" s="110">
        <f t="shared" si="37"/>
        <v>0.88426658480755338</v>
      </c>
      <c r="R57" s="323"/>
      <c r="S57" s="47">
        <v>0.20347222222222222</v>
      </c>
      <c r="T57" s="48">
        <v>0.25060185185185185</v>
      </c>
      <c r="U57" s="111">
        <v>5.8000000000000274</v>
      </c>
      <c r="V57" s="112">
        <v>67.871689033379383</v>
      </c>
      <c r="W57" s="113"/>
      <c r="X57" s="116"/>
      <c r="Y57" s="12"/>
      <c r="Z57" s="198"/>
      <c r="AA57" s="332"/>
      <c r="AB57" s="333"/>
      <c r="AC57" s="12">
        <v>2</v>
      </c>
      <c r="AD57" s="198"/>
      <c r="AE57" s="117">
        <f t="shared" si="38"/>
        <v>-416.6402946928074</v>
      </c>
      <c r="AF57" s="110">
        <f t="shared" si="39"/>
        <v>0.88426658480755349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1889</v>
      </c>
      <c r="G58" s="103">
        <f t="shared" si="40"/>
        <v>73652.11</v>
      </c>
      <c r="H58" s="26"/>
      <c r="I58" s="104">
        <v>19</v>
      </c>
      <c r="J58" s="105">
        <v>3600</v>
      </c>
      <c r="K58" s="106">
        <f t="shared" si="42"/>
        <v>189.47368421052633</v>
      </c>
      <c r="L58" s="107">
        <v>19</v>
      </c>
      <c r="M58" s="105">
        <f t="shared" si="41"/>
        <v>3185.4244953908101</v>
      </c>
      <c r="N58" s="106">
        <f t="shared" si="34"/>
        <v>167.65392081004265</v>
      </c>
      <c r="O58" s="108">
        <f t="shared" si="35"/>
        <v>0</v>
      </c>
      <c r="P58" s="109">
        <f t="shared" si="36"/>
        <v>-21.81976340048368</v>
      </c>
      <c r="Q58" s="110">
        <f t="shared" si="37"/>
        <v>0.8848401376085584</v>
      </c>
      <c r="R58" s="323"/>
      <c r="S58" s="47">
        <v>0.25347222222222221</v>
      </c>
      <c r="T58" s="48">
        <v>0.27817129629629628</v>
      </c>
      <c r="U58" s="111">
        <v>5</v>
      </c>
      <c r="V58" s="112">
        <v>35.580815104548464</v>
      </c>
      <c r="W58" s="113"/>
      <c r="X58" s="116"/>
      <c r="Y58" s="12"/>
      <c r="Z58" s="198"/>
      <c r="AA58" s="332"/>
      <c r="AB58" s="333"/>
      <c r="AC58" s="12">
        <v>1</v>
      </c>
      <c r="AD58" s="198"/>
      <c r="AE58" s="117">
        <f t="shared" si="38"/>
        <v>-414.57550460918992</v>
      </c>
      <c r="AF58" s="110">
        <f t="shared" si="39"/>
        <v>0.8848401376085584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5200</v>
      </c>
      <c r="G59" s="103">
        <f t="shared" si="40"/>
        <v>186628</v>
      </c>
      <c r="H59" s="26"/>
      <c r="I59" s="104">
        <v>19</v>
      </c>
      <c r="J59" s="105">
        <v>3600</v>
      </c>
      <c r="K59" s="106">
        <f t="shared" si="42"/>
        <v>189.47368421052633</v>
      </c>
      <c r="L59" s="107">
        <v>19</v>
      </c>
      <c r="M59" s="105">
        <f t="shared" si="41"/>
        <v>3189.3553767506878</v>
      </c>
      <c r="N59" s="106">
        <f t="shared" si="34"/>
        <v>167.86080930266778</v>
      </c>
      <c r="O59" s="108">
        <f t="shared" si="35"/>
        <v>0</v>
      </c>
      <c r="P59" s="109">
        <f t="shared" si="36"/>
        <v>-21.612874907858554</v>
      </c>
      <c r="Q59" s="110">
        <f t="shared" si="37"/>
        <v>0.88593204909741319</v>
      </c>
      <c r="R59" s="323"/>
      <c r="S59" s="47">
        <v>0.28194444444444444</v>
      </c>
      <c r="T59" s="48">
        <v>0.34987268518518522</v>
      </c>
      <c r="U59" s="111">
        <v>5.4333333333333567</v>
      </c>
      <c r="V59" s="112">
        <v>97.825410825765445</v>
      </c>
      <c r="W59" s="113"/>
      <c r="X59" s="116"/>
      <c r="Y59" s="12"/>
      <c r="Z59" s="198"/>
      <c r="AA59" s="332"/>
      <c r="AB59" s="333"/>
      <c r="AC59" s="12">
        <v>2</v>
      </c>
      <c r="AD59" s="198"/>
      <c r="AE59" s="199">
        <f t="shared" si="38"/>
        <v>-410.64462324931219</v>
      </c>
      <c r="AF59" s="200">
        <f t="shared" si="39"/>
        <v>0.8859320490974133</v>
      </c>
      <c r="AG59" s="328"/>
    </row>
    <row r="60" spans="1:33" ht="15.75" customHeight="1">
      <c r="A60" s="358"/>
      <c r="B60" s="100" t="s">
        <v>211</v>
      </c>
      <c r="C60" s="371" t="s">
        <v>216</v>
      </c>
      <c r="D60" s="371"/>
      <c r="E60" s="101">
        <v>43.96</v>
      </c>
      <c r="F60" s="105">
        <v>2643</v>
      </c>
      <c r="G60" s="103">
        <f t="shared" si="40"/>
        <v>116186.28</v>
      </c>
      <c r="H60" s="13"/>
      <c r="I60" s="104">
        <v>24</v>
      </c>
      <c r="J60" s="105">
        <v>3600</v>
      </c>
      <c r="K60" s="106">
        <f t="shared" si="42"/>
        <v>150</v>
      </c>
      <c r="L60" s="107">
        <v>24</v>
      </c>
      <c r="M60" s="105">
        <f t="shared" si="41"/>
        <v>3259.8731485149397</v>
      </c>
      <c r="N60" s="106">
        <f t="shared" si="34"/>
        <v>135.82804785478916</v>
      </c>
      <c r="O60" s="108">
        <f t="shared" si="35"/>
        <v>0</v>
      </c>
      <c r="P60" s="109">
        <f t="shared" si="36"/>
        <v>-14.171952145210838</v>
      </c>
      <c r="Q60" s="110">
        <f t="shared" si="37"/>
        <v>0.90552031903192776</v>
      </c>
      <c r="R60" s="323"/>
      <c r="S60" s="47">
        <v>0.35347222222222219</v>
      </c>
      <c r="T60" s="48">
        <v>0.38724537037037032</v>
      </c>
      <c r="U60" s="111">
        <v>5.1833333333332376</v>
      </c>
      <c r="V60" s="112">
        <v>48.646064670412819</v>
      </c>
      <c r="W60" s="113"/>
      <c r="X60" s="116"/>
      <c r="Y60" s="12"/>
      <c r="Z60" s="198"/>
      <c r="AA60" s="332"/>
      <c r="AB60" s="333"/>
      <c r="AC60" s="12">
        <v>1</v>
      </c>
      <c r="AD60" s="198"/>
      <c r="AE60" s="199">
        <f t="shared" si="38"/>
        <v>-340.12685148506034</v>
      </c>
      <c r="AF60" s="200">
        <f t="shared" si="39"/>
        <v>0.90552031903192765</v>
      </c>
      <c r="AG60" s="328"/>
    </row>
    <row r="61" spans="1:33" ht="15.75" customHeight="1">
      <c r="A61" s="358"/>
      <c r="B61" s="100" t="s">
        <v>211</v>
      </c>
      <c r="C61" s="371" t="s">
        <v>217</v>
      </c>
      <c r="D61" s="371"/>
      <c r="E61" s="101">
        <v>46.93</v>
      </c>
      <c r="F61" s="105">
        <v>2445</v>
      </c>
      <c r="G61" s="121">
        <f t="shared" si="40"/>
        <v>114743.85</v>
      </c>
      <c r="H61" s="122"/>
      <c r="I61" s="104">
        <v>24</v>
      </c>
      <c r="J61" s="105">
        <v>3600</v>
      </c>
      <c r="K61" s="106">
        <f t="shared" si="42"/>
        <v>150</v>
      </c>
      <c r="L61" s="107">
        <v>24</v>
      </c>
      <c r="M61" s="105">
        <f t="shared" si="41"/>
        <v>3259.6525959878118</v>
      </c>
      <c r="N61" s="106">
        <f t="shared" si="34"/>
        <v>135.81885816615883</v>
      </c>
      <c r="O61" s="108">
        <f t="shared" si="35"/>
        <v>0</v>
      </c>
      <c r="P61" s="109">
        <f t="shared" si="36"/>
        <v>-14.181141833841167</v>
      </c>
      <c r="Q61" s="110">
        <f t="shared" si="37"/>
        <v>0.9054590544410589</v>
      </c>
      <c r="R61" s="323"/>
      <c r="S61" s="47">
        <v>0.39097222222222217</v>
      </c>
      <c r="T61" s="120">
        <v>0.42222222222222217</v>
      </c>
      <c r="U61" s="111">
        <v>5.3666666666666529</v>
      </c>
      <c r="V61" s="112">
        <v>45.004795965241115</v>
      </c>
      <c r="W61" s="113"/>
      <c r="X61" s="116"/>
      <c r="Y61" s="12"/>
      <c r="Z61" s="198"/>
      <c r="AA61" s="332"/>
      <c r="AB61" s="333"/>
      <c r="AC61" s="12">
        <v>1</v>
      </c>
      <c r="AD61" s="198"/>
      <c r="AE61" s="199">
        <f t="shared" si="38"/>
        <v>-340.34740401218824</v>
      </c>
      <c r="AF61" s="200">
        <f t="shared" si="39"/>
        <v>0.90545905444105879</v>
      </c>
      <c r="AG61" s="328"/>
    </row>
    <row r="62" spans="1:33" ht="15.75" customHeight="1">
      <c r="A62" s="358"/>
      <c r="B62" s="100" t="s">
        <v>211</v>
      </c>
      <c r="C62" s="371" t="s">
        <v>218</v>
      </c>
      <c r="D62" s="371"/>
      <c r="E62" s="101">
        <v>38.479999999999997</v>
      </c>
      <c r="F62" s="105">
        <v>5607</v>
      </c>
      <c r="G62" s="121">
        <f t="shared" si="40"/>
        <v>215757.36</v>
      </c>
      <c r="H62" s="62"/>
      <c r="I62" s="104">
        <v>20</v>
      </c>
      <c r="J62" s="105">
        <v>3600</v>
      </c>
      <c r="K62" s="106">
        <f t="shared" si="42"/>
        <v>180</v>
      </c>
      <c r="L62" s="107">
        <v>20</v>
      </c>
      <c r="M62" s="105">
        <f t="shared" si="41"/>
        <v>3256.956522144761</v>
      </c>
      <c r="N62" s="106">
        <f t="shared" si="34"/>
        <v>162.84782610723806</v>
      </c>
      <c r="O62" s="123">
        <f t="shared" si="35"/>
        <v>0</v>
      </c>
      <c r="P62" s="124">
        <f t="shared" si="36"/>
        <v>-17.152173892761937</v>
      </c>
      <c r="Q62" s="125">
        <f t="shared" si="37"/>
        <v>0.90471014504021141</v>
      </c>
      <c r="R62" s="323"/>
      <c r="S62" s="47">
        <v>0.42569444444444438</v>
      </c>
      <c r="T62" s="120">
        <v>0.49741898148148139</v>
      </c>
      <c r="U62" s="111">
        <v>4.9999999999999822</v>
      </c>
      <c r="V62" s="112">
        <v>103.2927512886975</v>
      </c>
      <c r="W62" s="113">
        <v>0.49741898148148139</v>
      </c>
      <c r="X62" s="116">
        <v>0.53680555555555542</v>
      </c>
      <c r="Y62" s="12"/>
      <c r="Z62" s="198"/>
      <c r="AA62" s="332"/>
      <c r="AB62" s="333"/>
      <c r="AC62" s="12">
        <v>2</v>
      </c>
      <c r="AD62" s="198"/>
      <c r="AE62" s="199">
        <f t="shared" si="38"/>
        <v>-343.04347785523896</v>
      </c>
      <c r="AF62" s="200">
        <f t="shared" si="39"/>
        <v>0.90471014504021141</v>
      </c>
      <c r="AG62" s="328"/>
    </row>
    <row r="63" spans="1:33" ht="15.75" customHeight="1">
      <c r="A63" s="358"/>
      <c r="B63" s="100" t="s">
        <v>211</v>
      </c>
      <c r="C63" s="371" t="s">
        <v>219</v>
      </c>
      <c r="D63" s="371"/>
      <c r="E63" s="101">
        <v>37.799999999999997</v>
      </c>
      <c r="F63" s="105">
        <v>6942</v>
      </c>
      <c r="G63" s="121">
        <f t="shared" si="40"/>
        <v>262407.59999999998</v>
      </c>
      <c r="H63" s="62"/>
      <c r="I63" s="104">
        <v>21</v>
      </c>
      <c r="J63" s="105">
        <v>3600</v>
      </c>
      <c r="K63" s="106">
        <f t="shared" si="42"/>
        <v>171.42857142857142</v>
      </c>
      <c r="L63" s="107">
        <v>21</v>
      </c>
      <c r="M63" s="105">
        <f t="shared" si="41"/>
        <v>3258.2897839761476</v>
      </c>
      <c r="N63" s="106">
        <f t="shared" si="34"/>
        <v>155.15665637981655</v>
      </c>
      <c r="O63" s="123">
        <f t="shared" si="35"/>
        <v>0</v>
      </c>
      <c r="P63" s="124">
        <f t="shared" si="36"/>
        <v>-16.271915048754863</v>
      </c>
      <c r="Q63" s="125">
        <f t="shared" si="37"/>
        <v>0.90508049554893</v>
      </c>
      <c r="R63" s="323"/>
      <c r="S63" s="47">
        <v>0.53680555555555542</v>
      </c>
      <c r="T63" s="120">
        <v>0.62557870370370361</v>
      </c>
      <c r="U63" s="111">
        <v>56.716666666666605</v>
      </c>
      <c r="V63" s="112">
        <v>127.83393363242033</v>
      </c>
      <c r="W63" s="113"/>
      <c r="X63" s="116"/>
      <c r="Y63" s="12"/>
      <c r="Z63" s="198"/>
      <c r="AA63" s="332"/>
      <c r="AB63" s="333"/>
      <c r="AC63" s="12">
        <v>2</v>
      </c>
      <c r="AD63" s="198"/>
      <c r="AE63" s="199">
        <f t="shared" si="38"/>
        <v>-341.71021602385235</v>
      </c>
      <c r="AF63" s="200">
        <f t="shared" si="39"/>
        <v>0.90508049554892989</v>
      </c>
      <c r="AG63" s="328"/>
    </row>
    <row r="64" spans="1:33" ht="15.75" customHeight="1">
      <c r="A64" s="358"/>
      <c r="B64" s="100" t="s">
        <v>185</v>
      </c>
      <c r="C64" s="371" t="s">
        <v>186</v>
      </c>
      <c r="D64" s="371"/>
      <c r="E64" s="101">
        <v>19.7</v>
      </c>
      <c r="F64" s="105">
        <v>1776</v>
      </c>
      <c r="G64" s="121">
        <f t="shared" si="40"/>
        <v>34987.199999999997</v>
      </c>
      <c r="H64" s="62"/>
      <c r="I64" s="104">
        <v>13</v>
      </c>
      <c r="J64" s="105">
        <v>1200</v>
      </c>
      <c r="K64" s="106">
        <f t="shared" si="42"/>
        <v>92.307692307692307</v>
      </c>
      <c r="L64" s="107">
        <v>13</v>
      </c>
      <c r="M64" s="105">
        <f t="shared" si="41"/>
        <v>1079.9277035037928</v>
      </c>
      <c r="N64" s="106">
        <f t="shared" si="34"/>
        <v>83.071361807984061</v>
      </c>
      <c r="O64" s="123">
        <f t="shared" si="35"/>
        <v>0</v>
      </c>
      <c r="P64" s="124">
        <f t="shared" si="36"/>
        <v>-9.2363304997082452</v>
      </c>
      <c r="Q64" s="125">
        <f t="shared" si="37"/>
        <v>0.89993975291982731</v>
      </c>
      <c r="R64" s="323"/>
      <c r="S64" s="47">
        <v>0.6284722222222221</v>
      </c>
      <c r="T64" s="120">
        <v>0.69699074074074063</v>
      </c>
      <c r="U64" s="111">
        <v>5</v>
      </c>
      <c r="V64" s="112">
        <v>98.673271973919469</v>
      </c>
      <c r="W64" s="113"/>
      <c r="X64" s="116"/>
      <c r="Y64" s="12"/>
      <c r="Z64" s="198"/>
      <c r="AA64" s="332"/>
      <c r="AB64" s="333"/>
      <c r="AC64" s="12">
        <v>2</v>
      </c>
      <c r="AD64" s="198"/>
      <c r="AE64" s="199">
        <f t="shared" si="38"/>
        <v>-120.07229649620717</v>
      </c>
      <c r="AF64" s="200">
        <f t="shared" si="39"/>
        <v>0.89993975291982731</v>
      </c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43">AVERAGE(I56:I71)</f>
        <v>19.777777777777779</v>
      </c>
      <c r="J72" s="137">
        <f t="shared" si="43"/>
        <v>3333.3333333333335</v>
      </c>
      <c r="K72" s="138">
        <f t="shared" ref="K72:K74" si="44">J72/I72</f>
        <v>168.53932584269663</v>
      </c>
      <c r="L72" s="136">
        <f t="shared" ref="L72:M72" si="45">AVERAGE(L56:L71)</f>
        <v>19.777777777777779</v>
      </c>
      <c r="M72" s="137">
        <f t="shared" si="45"/>
        <v>2984.3641415444613</v>
      </c>
      <c r="N72" s="138">
        <f>M72/L72</f>
        <v>150.89481614550647</v>
      </c>
      <c r="O72" s="139">
        <f>L72-I72</f>
        <v>0</v>
      </c>
      <c r="P72" s="140">
        <f>N72-K72</f>
        <v>-17.644509697190159</v>
      </c>
      <c r="Q72" s="141">
        <f>N72/K72</f>
        <v>0.89530924246333843</v>
      </c>
      <c r="R72" s="324"/>
      <c r="S72" s="142">
        <v>0.16666666666666666</v>
      </c>
      <c r="T72" s="143">
        <v>0.69699074074074063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14</v>
      </c>
      <c r="AD72" s="191">
        <f>SUM(AD56:AD71)</f>
        <v>0</v>
      </c>
      <c r="AE72" s="168">
        <f>M72-J72</f>
        <v>-348.96919178887219</v>
      </c>
      <c r="AF72" s="141">
        <f>M72/J72</f>
        <v>0.89530924246333832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220</v>
      </c>
      <c r="D73" s="331"/>
      <c r="E73" s="101">
        <v>27.05</v>
      </c>
      <c r="F73" s="102">
        <v>1449</v>
      </c>
      <c r="G73" s="103">
        <f t="shared" ref="G73:G74" si="46">E73*F73</f>
        <v>39195.450000000004</v>
      </c>
      <c r="H73" s="13"/>
      <c r="I73" s="104">
        <v>5</v>
      </c>
      <c r="J73" s="105">
        <v>3273</v>
      </c>
      <c r="K73" s="106">
        <f t="shared" si="44"/>
        <v>654.6</v>
      </c>
      <c r="L73" s="107">
        <v>5</v>
      </c>
      <c r="M73" s="105">
        <f>F73/V73*60</f>
        <v>2959.3507775921894</v>
      </c>
      <c r="N73" s="106">
        <f>M73/L73</f>
        <v>591.87015551843785</v>
      </c>
      <c r="O73" s="108">
        <f>L73-I73</f>
        <v>0</v>
      </c>
      <c r="P73" s="109">
        <f>N73-K73</f>
        <v>-62.729844481562168</v>
      </c>
      <c r="Q73" s="110">
        <f>N73/K73</f>
        <v>0.90417072337066584</v>
      </c>
      <c r="R73" s="322">
        <f>Q89</f>
        <v>0.90424476842525836</v>
      </c>
      <c r="S73" s="47">
        <v>0.41180555555555554</v>
      </c>
      <c r="T73" s="48">
        <v>0.43219907407407404</v>
      </c>
      <c r="U73" s="111">
        <v>5.8166666666666433</v>
      </c>
      <c r="V73" s="112">
        <v>29.378065168312631</v>
      </c>
      <c r="W73" s="161"/>
      <c r="X73" s="162"/>
      <c r="Y73" s="12"/>
      <c r="Z73" s="198"/>
      <c r="AA73" s="325"/>
      <c r="AB73" s="326"/>
      <c r="AC73" s="12">
        <v>0</v>
      </c>
      <c r="AD73" s="198"/>
      <c r="AE73" s="115">
        <f>M73-J73</f>
        <v>-313.64922240781061</v>
      </c>
      <c r="AF73" s="156">
        <f>M73/J73</f>
        <v>0.90417072337066584</v>
      </c>
      <c r="AG73" s="327">
        <f>AF89</f>
        <v>0.90424476842525847</v>
      </c>
    </row>
    <row r="74" spans="1:33" ht="15.75" customHeight="1">
      <c r="A74" s="318"/>
      <c r="B74" s="100" t="s">
        <v>195</v>
      </c>
      <c r="C74" s="330" t="s">
        <v>221</v>
      </c>
      <c r="D74" s="331"/>
      <c r="E74" s="101">
        <v>27.05</v>
      </c>
      <c r="F74" s="102">
        <v>3061</v>
      </c>
      <c r="G74" s="121">
        <f t="shared" si="46"/>
        <v>82800.05</v>
      </c>
      <c r="H74" s="12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2959.8354765195522</v>
      </c>
      <c r="N74" s="106">
        <f>M74/L74</f>
        <v>591.96709530391047</v>
      </c>
      <c r="O74" s="108">
        <f>L74-I74</f>
        <v>0</v>
      </c>
      <c r="P74" s="109">
        <f>N74-K74</f>
        <v>-62.632904696089554</v>
      </c>
      <c r="Q74" s="110">
        <f>N74/K74</f>
        <v>0.90431881347985099</v>
      </c>
      <c r="R74" s="323"/>
      <c r="S74" s="47">
        <v>0.43541666666666662</v>
      </c>
      <c r="T74" s="120">
        <v>0.47850694444444442</v>
      </c>
      <c r="U74" s="111">
        <v>4.6333333333333115</v>
      </c>
      <c r="V74" s="112">
        <v>62.050746217814904</v>
      </c>
      <c r="W74" s="113"/>
      <c r="X74" s="116"/>
      <c r="Y74" s="12"/>
      <c r="Z74" s="198"/>
      <c r="AA74" s="332"/>
      <c r="AB74" s="333"/>
      <c r="AC74" s="12">
        <v>0</v>
      </c>
      <c r="AD74" s="198"/>
      <c r="AE74" s="117">
        <f>M74-J74</f>
        <v>-313.16452348044777</v>
      </c>
      <c r="AF74" s="110">
        <f>M74/J74</f>
        <v>0.90431881347985099</v>
      </c>
      <c r="AG74" s="328"/>
    </row>
    <row r="75" spans="1:33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16"/>
      <c r="Y75" s="12"/>
      <c r="Z75" s="198"/>
      <c r="AA75" s="332"/>
      <c r="AB75" s="333"/>
      <c r="AC75" s="12"/>
      <c r="AD75" s="198"/>
      <c r="AE75" s="117"/>
      <c r="AF75" s="110"/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</v>
      </c>
      <c r="M89" s="137">
        <f t="shared" si="49"/>
        <v>2959.5931270558708</v>
      </c>
      <c r="N89" s="138">
        <f>M89/L89</f>
        <v>591.91862541117416</v>
      </c>
      <c r="O89" s="139">
        <f>L89-I89</f>
        <v>0</v>
      </c>
      <c r="P89" s="140">
        <f>N89-K89</f>
        <v>-62.681374588825861</v>
      </c>
      <c r="Q89" s="141">
        <f>N89/K89</f>
        <v>0.90424476842525836</v>
      </c>
      <c r="R89" s="324"/>
      <c r="S89" s="142">
        <v>0.25</v>
      </c>
      <c r="T89" s="143">
        <v>0.47850694444444442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0</v>
      </c>
      <c r="AD89" s="191">
        <f>SUM(AD73:AD88)</f>
        <v>0</v>
      </c>
      <c r="AE89" s="168">
        <f>M89-J89</f>
        <v>-313.40687294412919</v>
      </c>
      <c r="AF89" s="141">
        <f>M89/J89</f>
        <v>0.90424476842525847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2793</v>
      </c>
      <c r="G90" s="148">
        <f t="shared" ref="G90:G91" si="50">E90*F90</f>
        <v>43319.43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2348.298756239541</v>
      </c>
      <c r="N90" s="152">
        <f>M90/L90</f>
        <v>391.38312603992352</v>
      </c>
      <c r="O90" s="154">
        <f>L90-I90</f>
        <v>0</v>
      </c>
      <c r="P90" s="155">
        <f>N90-K90</f>
        <v>-41.95020729340979</v>
      </c>
      <c r="Q90" s="156">
        <f>N90/K90</f>
        <v>0.90319182932290043</v>
      </c>
      <c r="R90" s="322">
        <f>Q106</f>
        <v>0.90316067780109843</v>
      </c>
      <c r="S90" s="157">
        <v>0.25</v>
      </c>
      <c r="T90" s="158">
        <v>0.29954861111111108</v>
      </c>
      <c r="U90" s="159"/>
      <c r="V90" s="160">
        <v>71.362299858453696</v>
      </c>
      <c r="W90" s="158"/>
      <c r="X90" s="169"/>
      <c r="Y90" s="12"/>
      <c r="Z90" s="198"/>
      <c r="AA90" s="325"/>
      <c r="AB90" s="326"/>
      <c r="AC90" s="12">
        <v>1</v>
      </c>
      <c r="AD90" s="198"/>
      <c r="AE90" s="115">
        <f>M90-J90</f>
        <v>-251.70124376045896</v>
      </c>
      <c r="AF90" s="156">
        <f>M90/J90</f>
        <v>0.90319182932290043</v>
      </c>
      <c r="AG90" s="327">
        <f>AF106</f>
        <v>0.90316067780109843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2856</v>
      </c>
      <c r="G91" s="103">
        <f t="shared" si="50"/>
        <v>42868.56</v>
      </c>
      <c r="H91" s="26"/>
      <c r="I91" s="104">
        <v>6</v>
      </c>
      <c r="J91" s="105">
        <v>2600</v>
      </c>
      <c r="K91" s="106">
        <f t="shared" si="42"/>
        <v>433.33333333333331</v>
      </c>
      <c r="L91" s="107">
        <v>6</v>
      </c>
      <c r="M91" s="105">
        <f>F91/V91*60</f>
        <v>2348.1367683261701</v>
      </c>
      <c r="N91" s="106">
        <f>M91/L91</f>
        <v>391.3561280543617</v>
      </c>
      <c r="O91" s="108">
        <f>L91-I91</f>
        <v>0</v>
      </c>
      <c r="P91" s="109">
        <f>N91-K91</f>
        <v>-41.97720527897161</v>
      </c>
      <c r="Q91" s="110">
        <f>N91/K91</f>
        <v>0.90312952627929632</v>
      </c>
      <c r="R91" s="323"/>
      <c r="S91" s="47">
        <v>0.3034722222222222</v>
      </c>
      <c r="T91" s="48">
        <v>0.3541435185185185</v>
      </c>
      <c r="U91" s="111">
        <v>5.6500000000000039</v>
      </c>
      <c r="V91" s="112">
        <v>72.977009819641424</v>
      </c>
      <c r="W91" s="113"/>
      <c r="X91" s="13"/>
      <c r="Y91" s="12"/>
      <c r="Z91" s="198"/>
      <c r="AA91" s="332"/>
      <c r="AB91" s="333"/>
      <c r="AC91" s="12">
        <v>1</v>
      </c>
      <c r="AD91" s="198"/>
      <c r="AE91" s="117">
        <f>M91-J91</f>
        <v>-251.86323167382989</v>
      </c>
      <c r="AF91" s="110">
        <f>M91/J91</f>
        <v>0.90312952627929621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2600</v>
      </c>
      <c r="K106" s="138">
        <f t="shared" ref="K106" si="52">J106/I106</f>
        <v>433.33333333333331</v>
      </c>
      <c r="L106" s="136">
        <f t="shared" ref="L106:M106" si="53">AVERAGE(L90:L105)</f>
        <v>6</v>
      </c>
      <c r="M106" s="137">
        <f t="shared" si="53"/>
        <v>2348.2177622828558</v>
      </c>
      <c r="N106" s="138">
        <f>M106/L106</f>
        <v>391.36962704714261</v>
      </c>
      <c r="O106" s="139">
        <f>L106-I106</f>
        <v>0</v>
      </c>
      <c r="P106" s="140">
        <f>N106-K106</f>
        <v>-41.9637062861907</v>
      </c>
      <c r="Q106" s="141">
        <f>N106/K106</f>
        <v>0.90316067780109843</v>
      </c>
      <c r="R106" s="324"/>
      <c r="S106" s="142">
        <v>0.25</v>
      </c>
      <c r="T106" s="143">
        <v>0.3541435185185185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2</v>
      </c>
      <c r="AD106" s="191">
        <f>SUM(AD90:AD105)</f>
        <v>0</v>
      </c>
      <c r="AE106" s="168">
        <f>M106-J106</f>
        <v>-251.7822377171442</v>
      </c>
      <c r="AF106" s="141">
        <f>M106/J106</f>
        <v>0.90316067780109843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1232</v>
      </c>
      <c r="G107" s="148">
        <f t="shared" ref="G107:G109" si="54">E107*F107</f>
        <v>55415.359999999993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1610.7063004633637</v>
      </c>
      <c r="N107" s="152">
        <f>M107/L107</f>
        <v>76.700300022064937</v>
      </c>
      <c r="O107" s="154">
        <f>L107-I107</f>
        <v>0</v>
      </c>
      <c r="P107" s="155">
        <f>N107-K107</f>
        <v>-9.0139856922207713</v>
      </c>
      <c r="Q107" s="156">
        <f>N107/K107</f>
        <v>0.89483683359075761</v>
      </c>
      <c r="R107" s="322">
        <f>Q123</f>
        <v>0.92563724055456287</v>
      </c>
      <c r="S107" s="157">
        <v>0.70833333333333337</v>
      </c>
      <c r="T107" s="158">
        <v>0.74019675925925932</v>
      </c>
      <c r="U107" s="159"/>
      <c r="V107" s="160">
        <v>45.892910444774998</v>
      </c>
      <c r="W107" s="158"/>
      <c r="X107" s="169"/>
      <c r="Y107" s="196"/>
      <c r="Z107" s="197"/>
      <c r="AA107" s="325"/>
      <c r="AB107" s="326"/>
      <c r="AC107" s="196">
        <v>1</v>
      </c>
      <c r="AD107" s="197"/>
      <c r="AE107" s="115">
        <f>M107-J107</f>
        <v>-189.29369953663627</v>
      </c>
      <c r="AF107" s="156">
        <f>M107/J107</f>
        <v>0.89483683359075761</v>
      </c>
      <c r="AG107" s="327">
        <f>AF123</f>
        <v>0.89425970697644197</v>
      </c>
    </row>
    <row r="108" spans="1:33" ht="15.75" customHeight="1">
      <c r="A108" s="318"/>
      <c r="B108" s="163" t="s">
        <v>187</v>
      </c>
      <c r="C108" s="330" t="s">
        <v>234</v>
      </c>
      <c r="D108" s="331"/>
      <c r="E108" s="101">
        <v>58.17</v>
      </c>
      <c r="F108" s="102">
        <v>2308</v>
      </c>
      <c r="G108" s="103">
        <f t="shared" si="54"/>
        <v>134256.36000000002</v>
      </c>
      <c r="H108" s="26"/>
      <c r="I108" s="104">
        <v>18</v>
      </c>
      <c r="J108" s="105">
        <v>2000</v>
      </c>
      <c r="K108" s="106">
        <f t="shared" ref="K108:K109" si="55">J108/I108</f>
        <v>111.11111111111111</v>
      </c>
      <c r="L108" s="107">
        <v>17</v>
      </c>
      <c r="M108" s="105">
        <f>F108/V108*60</f>
        <v>1788</v>
      </c>
      <c r="N108" s="106">
        <f>M108/L108</f>
        <v>105.17647058823529</v>
      </c>
      <c r="O108" s="108">
        <f>L108-I108</f>
        <v>-1</v>
      </c>
      <c r="P108" s="109">
        <f>N108-K108</f>
        <v>-5.9346405228758243</v>
      </c>
      <c r="Q108" s="110">
        <f>N108/K108</f>
        <v>0.94658823529411762</v>
      </c>
      <c r="R108" s="323"/>
      <c r="S108" s="47">
        <v>0.74305555555555558</v>
      </c>
      <c r="T108" s="48">
        <v>0.79682870370370373</v>
      </c>
      <c r="U108" s="111">
        <v>5</v>
      </c>
      <c r="V108" s="112">
        <v>77.449664429530202</v>
      </c>
      <c r="W108" s="113"/>
      <c r="X108" s="116"/>
      <c r="Y108" s="12"/>
      <c r="Z108" s="198"/>
      <c r="AA108" s="332"/>
      <c r="AB108" s="333"/>
      <c r="AC108" s="12">
        <v>2</v>
      </c>
      <c r="AD108" s="198"/>
      <c r="AE108" s="117">
        <f>M108-J108</f>
        <v>-212</v>
      </c>
      <c r="AF108" s="110">
        <f>M108/J108</f>
        <v>0.89400000000000002</v>
      </c>
      <c r="AG108" s="328"/>
    </row>
    <row r="109" spans="1:33" ht="15.75" customHeight="1">
      <c r="A109" s="318"/>
      <c r="B109" s="163" t="s">
        <v>187</v>
      </c>
      <c r="C109" s="330" t="s">
        <v>235</v>
      </c>
      <c r="D109" s="331"/>
      <c r="E109" s="101">
        <v>50.67</v>
      </c>
      <c r="F109" s="102">
        <v>1654</v>
      </c>
      <c r="G109" s="103">
        <f t="shared" si="54"/>
        <v>83808.180000000008</v>
      </c>
      <c r="H109" s="26"/>
      <c r="I109" s="104">
        <v>20</v>
      </c>
      <c r="J109" s="105">
        <v>2000</v>
      </c>
      <c r="K109" s="106">
        <f t="shared" si="55"/>
        <v>100</v>
      </c>
      <c r="L109" s="107">
        <v>19</v>
      </c>
      <c r="M109" s="105">
        <f>F109/V109*60</f>
        <v>1788</v>
      </c>
      <c r="N109" s="106">
        <f>M109/L109</f>
        <v>94.10526315789474</v>
      </c>
      <c r="O109" s="108">
        <f>L109-I109</f>
        <v>-1</v>
      </c>
      <c r="P109" s="109">
        <f>N109-K109</f>
        <v>-5.8947368421052602</v>
      </c>
      <c r="Q109" s="110">
        <f>N109/K109</f>
        <v>0.94105263157894736</v>
      </c>
      <c r="R109" s="323"/>
      <c r="S109" s="47">
        <v>0.8</v>
      </c>
      <c r="T109" s="48">
        <v>0.83854166666666674</v>
      </c>
      <c r="U109" s="111">
        <v>4.5666666666666877</v>
      </c>
      <c r="V109" s="112">
        <v>55.503355704697988</v>
      </c>
      <c r="W109" s="113"/>
      <c r="X109" s="116"/>
      <c r="Y109" s="12"/>
      <c r="Z109" s="198"/>
      <c r="AA109" s="332"/>
      <c r="AB109" s="333"/>
      <c r="AC109" s="12">
        <v>1</v>
      </c>
      <c r="AD109" s="198"/>
      <c r="AE109" s="117">
        <f>M109-J109</f>
        <v>-212</v>
      </c>
      <c r="AF109" s="110">
        <f>M109/J109</f>
        <v>0.89400000000000002</v>
      </c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56">AVERAGE(I107:I122)</f>
        <v>19.666666666666668</v>
      </c>
      <c r="J123" s="137">
        <f t="shared" si="56"/>
        <v>1933.3333333333333</v>
      </c>
      <c r="K123" s="138">
        <f t="shared" ref="K123" si="57">J123/I123</f>
        <v>98.305084745762699</v>
      </c>
      <c r="L123" s="136">
        <f t="shared" ref="L123:M123" si="58">AVERAGE(L107:L122)</f>
        <v>19</v>
      </c>
      <c r="M123" s="137">
        <f t="shared" si="58"/>
        <v>1728.9021001544545</v>
      </c>
      <c r="N123" s="138">
        <f>M123/L123</f>
        <v>90.99484737655024</v>
      </c>
      <c r="O123" s="139">
        <f>L123-I123</f>
        <v>-0.66666666666666785</v>
      </c>
      <c r="P123" s="140">
        <f>N123-K123</f>
        <v>-7.3102373692124587</v>
      </c>
      <c r="Q123" s="141">
        <f>N123/K123</f>
        <v>0.92563724055456287</v>
      </c>
      <c r="R123" s="324"/>
      <c r="S123" s="142">
        <v>0.70833333333333337</v>
      </c>
      <c r="T123" s="143">
        <v>0.83854166666666674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4"/>
      <c r="AB123" s="355"/>
      <c r="AC123" s="179">
        <f t="shared" ref="AC123" si="60">SUM(AC107:AC122)</f>
        <v>4</v>
      </c>
      <c r="AD123" s="180">
        <f t="shared" ref="AD123" si="61">SUM(AD107:AD122)</f>
        <v>0</v>
      </c>
      <c r="AE123" s="168">
        <f>M123-J123</f>
        <v>-204.43123317887876</v>
      </c>
      <c r="AF123" s="141">
        <f>M123/J123</f>
        <v>0.89425970697644197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229</v>
      </c>
      <c r="D124" s="321"/>
      <c r="E124" s="147">
        <v>56.87</v>
      </c>
      <c r="F124" s="159">
        <v>1558</v>
      </c>
      <c r="G124" s="148">
        <f t="shared" ref="G124:G126" si="62">E124*F124</f>
        <v>88603.459999999992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1791.1607611406555</v>
      </c>
      <c r="N124" s="152">
        <f>M124/L124</f>
        <v>77.876554832202416</v>
      </c>
      <c r="O124" s="154">
        <f>L124-I124</f>
        <v>0</v>
      </c>
      <c r="P124" s="155">
        <f>N124-K124</f>
        <v>-9.0799669069280213</v>
      </c>
      <c r="Q124" s="156">
        <f>N124/K124</f>
        <v>0.89558038057032774</v>
      </c>
      <c r="R124" s="322">
        <f>Q140</f>
        <v>0.89570846296075213</v>
      </c>
      <c r="S124" s="157">
        <v>0.70833333333333337</v>
      </c>
      <c r="T124" s="158">
        <v>0.74457175925925934</v>
      </c>
      <c r="U124" s="159"/>
      <c r="V124" s="160">
        <v>52.189620288728094</v>
      </c>
      <c r="W124" s="97"/>
      <c r="X124" s="98"/>
      <c r="Y124" s="196"/>
      <c r="Z124" s="197"/>
      <c r="AA124" s="325"/>
      <c r="AB124" s="326"/>
      <c r="AC124" s="196">
        <v>1</v>
      </c>
      <c r="AD124" s="197"/>
      <c r="AE124" s="115">
        <f>M124-J124</f>
        <v>-208.8392388593445</v>
      </c>
      <c r="AF124" s="156">
        <f>M124/J124</f>
        <v>0.89558038057032774</v>
      </c>
      <c r="AG124" s="376">
        <f>AF140</f>
        <v>0.89570846296075213</v>
      </c>
    </row>
    <row r="125" spans="1:33" ht="15.75" customHeight="1">
      <c r="A125" s="357"/>
      <c r="B125" s="163" t="s">
        <v>187</v>
      </c>
      <c r="C125" s="330" t="s">
        <v>230</v>
      </c>
      <c r="D125" s="331"/>
      <c r="E125" s="101">
        <v>56.79</v>
      </c>
      <c r="F125" s="111">
        <v>2176</v>
      </c>
      <c r="G125" s="103">
        <f t="shared" si="62"/>
        <v>123575.03999999999</v>
      </c>
      <c r="H125" s="26"/>
      <c r="I125" s="104">
        <v>23</v>
      </c>
      <c r="J125" s="105">
        <v>2000</v>
      </c>
      <c r="K125" s="106">
        <f t="shared" ref="K125:K126" si="63">J125/I125</f>
        <v>86.956521739130437</v>
      </c>
      <c r="L125" s="107">
        <v>23</v>
      </c>
      <c r="M125" s="105">
        <f>F125/V125*60</f>
        <v>1792.0716658094861</v>
      </c>
      <c r="N125" s="106">
        <f>M125/L125</f>
        <v>77.916159383021139</v>
      </c>
      <c r="O125" s="108">
        <f>L125-I125</f>
        <v>0</v>
      </c>
      <c r="P125" s="109">
        <f>N125-K125</f>
        <v>-9.0403623561092985</v>
      </c>
      <c r="Q125" s="110">
        <f>N125/K125</f>
        <v>0.89603583290474309</v>
      </c>
      <c r="R125" s="323"/>
      <c r="S125" s="47">
        <v>0.74861111111111112</v>
      </c>
      <c r="T125" s="48">
        <v>0.79920138888888892</v>
      </c>
      <c r="U125" s="111">
        <v>5.8166666666665634</v>
      </c>
      <c r="V125" s="112">
        <v>72.854229264891316</v>
      </c>
      <c r="W125" s="113"/>
      <c r="X125" s="116"/>
      <c r="Y125" s="12"/>
      <c r="Z125" s="198"/>
      <c r="AA125" s="332"/>
      <c r="AB125" s="333"/>
      <c r="AC125" s="12">
        <v>2</v>
      </c>
      <c r="AD125" s="198"/>
      <c r="AE125" s="117">
        <f>M125-J125</f>
        <v>-207.92833419051385</v>
      </c>
      <c r="AF125" s="110">
        <f>M125/J125</f>
        <v>0.89603583290474309</v>
      </c>
      <c r="AG125" s="369"/>
    </row>
    <row r="126" spans="1:33" ht="15.75" customHeight="1">
      <c r="A126" s="357"/>
      <c r="B126" s="163" t="s">
        <v>187</v>
      </c>
      <c r="C126" s="330" t="s">
        <v>231</v>
      </c>
      <c r="D126" s="331"/>
      <c r="E126" s="101">
        <v>47.6</v>
      </c>
      <c r="F126" s="111">
        <v>2004</v>
      </c>
      <c r="G126" s="103">
        <f t="shared" si="62"/>
        <v>95390.400000000009</v>
      </c>
      <c r="H126" s="26"/>
      <c r="I126" s="104">
        <v>23</v>
      </c>
      <c r="J126" s="105">
        <v>2000</v>
      </c>
      <c r="K126" s="106">
        <f t="shared" si="63"/>
        <v>86.956521739130437</v>
      </c>
      <c r="L126" s="107">
        <v>23</v>
      </c>
      <c r="M126" s="105">
        <f>F126/V126*60</f>
        <v>1791.0183508143716</v>
      </c>
      <c r="N126" s="106">
        <f>M126/L126</f>
        <v>77.870363078885717</v>
      </c>
      <c r="O126" s="108">
        <f>L126-I126</f>
        <v>0</v>
      </c>
      <c r="P126" s="109">
        <f>N126-K126</f>
        <v>-9.0861586602447204</v>
      </c>
      <c r="Q126" s="110">
        <f>N126/K126</f>
        <v>0.89550917540718566</v>
      </c>
      <c r="R126" s="323"/>
      <c r="S126" s="47">
        <v>0.80277777777777781</v>
      </c>
      <c r="T126" s="48">
        <v>0.84939814814814818</v>
      </c>
      <c r="U126" s="111">
        <v>5.1500000000000057</v>
      </c>
      <c r="V126" s="112">
        <v>67.134990518286529</v>
      </c>
      <c r="W126" s="113"/>
      <c r="X126" s="116"/>
      <c r="Y126" s="12"/>
      <c r="Z126" s="198"/>
      <c r="AA126" s="332"/>
      <c r="AB126" s="333"/>
      <c r="AC126" s="12">
        <v>1</v>
      </c>
      <c r="AD126" s="198"/>
      <c r="AE126" s="117">
        <f>M126-J126</f>
        <v>-208.98164918562838</v>
      </c>
      <c r="AF126" s="110">
        <f>M126/J126</f>
        <v>0.89550917540718578</v>
      </c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4">AVERAGE(I124:I139)</f>
        <v>23</v>
      </c>
      <c r="J140" s="137">
        <f t="shared" si="64"/>
        <v>2000</v>
      </c>
      <c r="K140" s="138">
        <f t="shared" ref="K140" si="65">J140/I140</f>
        <v>86.956521739130437</v>
      </c>
      <c r="L140" s="136">
        <f t="shared" ref="L140:M140" si="66">AVERAGE(L124:L139)</f>
        <v>23</v>
      </c>
      <c r="M140" s="137">
        <f t="shared" si="66"/>
        <v>1791.4169259215043</v>
      </c>
      <c r="N140" s="138">
        <f>M140/L140</f>
        <v>77.887692431369757</v>
      </c>
      <c r="O140" s="139">
        <f>L140-I140</f>
        <v>0</v>
      </c>
      <c r="P140" s="140">
        <f>N140-K140</f>
        <v>-9.0688293077606801</v>
      </c>
      <c r="Q140" s="141">
        <f>N140/K140</f>
        <v>0.89570846296075213</v>
      </c>
      <c r="R140" s="324"/>
      <c r="S140" s="142">
        <v>0.70833333333333337</v>
      </c>
      <c r="T140" s="143">
        <v>0.84939814814814818</v>
      </c>
      <c r="U140" s="144"/>
      <c r="V140" s="166"/>
      <c r="W140" s="187"/>
      <c r="X140" s="188"/>
      <c r="Y140" s="179">
        <f t="shared" ref="Y140:Z140" si="67">SUM(Y124:Y139)</f>
        <v>0</v>
      </c>
      <c r="Z140" s="180">
        <f t="shared" si="67"/>
        <v>0</v>
      </c>
      <c r="AA140" s="354"/>
      <c r="AB140" s="355"/>
      <c r="AC140" s="179">
        <f t="shared" ref="AC140" si="68">SUM(AC124:AC139)</f>
        <v>4</v>
      </c>
      <c r="AD140" s="180">
        <f t="shared" ref="AD140" si="69">SUM(AD124:AD139)</f>
        <v>0</v>
      </c>
      <c r="AE140" s="168">
        <f>M140-J140</f>
        <v>-208.58307407849566</v>
      </c>
      <c r="AF140" s="141">
        <f>M140/J140</f>
        <v>0.89570846296075213</v>
      </c>
      <c r="AG140" s="370"/>
    </row>
    <row r="142" spans="1:33">
      <c r="AA142" s="360" t="s">
        <v>163</v>
      </c>
      <c r="AB142" s="360"/>
    </row>
    <row r="143" spans="1:33">
      <c r="AA143" s="360" t="s">
        <v>164</v>
      </c>
      <c r="AB143" s="360"/>
    </row>
    <row r="144" spans="1:33">
      <c r="AA144" s="360" t="s">
        <v>165</v>
      </c>
      <c r="AB144" s="360"/>
    </row>
    <row r="145" spans="27:28">
      <c r="AA145" s="360" t="s">
        <v>166</v>
      </c>
      <c r="AB145" s="360"/>
    </row>
    <row r="146" spans="27:28">
      <c r="AA146" s="360" t="s">
        <v>167</v>
      </c>
      <c r="AB146" s="360"/>
    </row>
    <row r="147" spans="27:28">
      <c r="AA147" s="360" t="s">
        <v>168</v>
      </c>
      <c r="AB147" s="360"/>
    </row>
    <row r="148" spans="27:28">
      <c r="AA148" s="360" t="s">
        <v>169</v>
      </c>
      <c r="AB148" s="360"/>
    </row>
    <row r="149" spans="27:28">
      <c r="AA149" s="360" t="s">
        <v>170</v>
      </c>
      <c r="AB149" s="360"/>
    </row>
    <row r="150" spans="27:28">
      <c r="AA150" s="360" t="s">
        <v>171</v>
      </c>
      <c r="AB150" s="360"/>
    </row>
    <row r="151" spans="27:28">
      <c r="AA151" s="360" t="s">
        <v>172</v>
      </c>
      <c r="AB151" s="360"/>
    </row>
    <row r="152" spans="27:28">
      <c r="AA152" s="360" t="s">
        <v>173</v>
      </c>
      <c r="AB152" s="360"/>
    </row>
    <row r="153" spans="27:28">
      <c r="AA153" s="360" t="s">
        <v>174</v>
      </c>
      <c r="AB153" s="360"/>
    </row>
    <row r="154" spans="27:28">
      <c r="AA154" s="360" t="s">
        <v>175</v>
      </c>
      <c r="AB154" s="360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310" priority="2" operator="greaterThan">
      <formula>0</formula>
    </cfRule>
  </conditionalFormatting>
  <conditionalFormatting sqref="P5:P140 AE5:AE140">
    <cfRule type="cellIs" dxfId="309" priority="5" operator="lessThan">
      <formula>0</formula>
    </cfRule>
  </conditionalFormatting>
  <conditionalFormatting sqref="Q5:Q140 AF5:AF140">
    <cfRule type="cellIs" dxfId="308" priority="3" operator="greaterThan">
      <formula>1</formula>
    </cfRule>
    <cfRule type="cellIs" dxfId="307" priority="4" operator="lessThan">
      <formula>0.8</formula>
    </cfRule>
  </conditionalFormatting>
  <conditionalFormatting sqref="AG5 R5:R140 AG107:AG124">
    <cfRule type="cellIs" dxfId="306" priority="6" operator="lessThan">
      <formula>0.8</formula>
    </cfRule>
  </conditionalFormatting>
  <conditionalFormatting sqref="AG22">
    <cfRule type="cellIs" dxfId="305" priority="11" operator="lessThan">
      <formula>0.8</formula>
    </cfRule>
  </conditionalFormatting>
  <conditionalFormatting sqref="AG37">
    <cfRule type="cellIs" dxfId="304" priority="10" operator="lessThan">
      <formula>0.8</formula>
    </cfRule>
  </conditionalFormatting>
  <conditionalFormatting sqref="AG39:AG74">
    <cfRule type="cellIs" dxfId="303" priority="8" operator="lessThan">
      <formula>0.8</formula>
    </cfRule>
  </conditionalFormatting>
  <conditionalFormatting sqref="AG80:AG88">
    <cfRule type="cellIs" dxfId="302" priority="9" operator="lessThan">
      <formula>0.8</formula>
    </cfRule>
  </conditionalFormatting>
  <conditionalFormatting sqref="AG90:AG95">
    <cfRule type="cellIs" dxfId="301" priority="7" operator="lessThan">
      <formula>0.8</formula>
    </cfRule>
  </conditionalFormatting>
  <conditionalFormatting sqref="AG139">
    <cfRule type="cellIs" dxfId="300" priority="1" operator="lessThan">
      <formula>0.8</formula>
    </cfRule>
  </conditionalFormatting>
  <dataValidations count="1">
    <dataValidation type="list" allowBlank="1" showInputMessage="1" showErrorMessage="1" sqref="AA5:AB140" xr:uid="{CB90AC97-DF03-4D3D-BA4E-384FC4AA449C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C1AEB-3968-4F3B-A5A6-D0AE025C18E7}">
  <sheetPr>
    <tabColor theme="9" tint="0.59999389629810485"/>
  </sheetPr>
  <dimension ref="B1:AR42"/>
  <sheetViews>
    <sheetView zoomScale="70" zoomScaleNormal="70" workbookViewId="0">
      <selection activeCell="Q12" sqref="Q12:Z2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253</v>
      </c>
      <c r="D3" s="209"/>
      <c r="E3" s="3" t="s">
        <v>3</v>
      </c>
      <c r="F3" s="210">
        <f>'0613(18度C)'!D1+'0613(4度C)'!D1</f>
        <v>182660</v>
      </c>
      <c r="G3" s="211"/>
      <c r="H3" s="3" t="s">
        <v>4</v>
      </c>
      <c r="I3" s="212">
        <f>'0613(18度C)'!F1+'0613(4度C)'!F1</f>
        <v>5581661.3300000001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492.51922572672663</v>
      </c>
      <c r="F6" s="246" t="e">
        <f>AVERAGE(#REF!,D14:K14)</f>
        <v>#REF!</v>
      </c>
      <c r="G6" s="247">
        <f>AVERAGE(D14:K14)</f>
        <v>261.34333185945303</v>
      </c>
      <c r="H6" s="248"/>
      <c r="I6" s="247">
        <f>AVERAGE(L14:O14)</f>
        <v>92.630803242446575</v>
      </c>
      <c r="J6" s="248"/>
      <c r="K6" s="247">
        <f>AVERAGE(D32:O32)</f>
        <v>812.58741258741259</v>
      </c>
      <c r="L6" s="248"/>
      <c r="M6" s="247">
        <f>AVERAGE(P32:X32)</f>
        <v>719.15909090909088</v>
      </c>
      <c r="N6" s="248"/>
      <c r="O6" s="236">
        <f>'0613(4度C)'!Y2</f>
        <v>0</v>
      </c>
      <c r="P6" s="236">
        <f>'0613(4度C)'!Z2</f>
        <v>0</v>
      </c>
      <c r="Q6" s="236">
        <f>'0613(4度C)'!AC2</f>
        <v>48</v>
      </c>
      <c r="R6" s="236">
        <f>'0613(4度C)'!AD2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441.3323060524167</v>
      </c>
      <c r="F7" s="242" t="e">
        <f>AVERAGE(#REF!,D15:K15)</f>
        <v>#REF!</v>
      </c>
      <c r="G7" s="243">
        <f>AVERAGE(D15:K15)</f>
        <v>235.76046735861271</v>
      </c>
      <c r="H7" s="244"/>
      <c r="I7" s="243">
        <f>AVERAGE(L15:O15)</f>
        <v>84.420485123301347</v>
      </c>
      <c r="J7" s="244"/>
      <c r="K7" s="243">
        <f>AVERAGE(D33:O33)</f>
        <v>726.54118244849758</v>
      </c>
      <c r="L7" s="244"/>
      <c r="M7" s="243">
        <f>AVERAGE(P33:X33)</f>
        <v>642.93709816159924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0.89742011575561009</v>
      </c>
      <c r="F8" s="261" t="e">
        <f>AVERAGE(D16:K16,#REF!)</f>
        <v>#REF!</v>
      </c>
      <c r="G8" s="249">
        <f>AVERAGE(D16:K16)</f>
        <v>0.90061803491919912</v>
      </c>
      <c r="H8" s="250"/>
      <c r="I8" s="249">
        <f>AVERAGE(L16:O16)</f>
        <v>0.91044795210233165</v>
      </c>
      <c r="J8" s="250"/>
      <c r="K8" s="249">
        <f>AVERAGE(D34:O34)</f>
        <v>0.89075522675525076</v>
      </c>
      <c r="L8" s="250"/>
      <c r="M8" s="249">
        <f>AVERAGE(P34:X34)</f>
        <v>0.89277420783722539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91.357142857142861</v>
      </c>
      <c r="F14" s="28">
        <v>121.68674698795179</v>
      </c>
      <c r="G14" s="28">
        <v>92.537313432835816</v>
      </c>
      <c r="H14" s="28">
        <v>174.54545454545453</v>
      </c>
      <c r="I14" s="28">
        <v>654.6</v>
      </c>
      <c r="J14" s="28">
        <v>433.33333333333331</v>
      </c>
      <c r="K14" s="29" t="s">
        <v>43</v>
      </c>
      <c r="L14" s="27" t="s">
        <v>43</v>
      </c>
      <c r="M14" s="30">
        <v>98.305084745762699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82.808751246877165</v>
      </c>
      <c r="F15" s="35">
        <v>109.33423835203168</v>
      </c>
      <c r="G15" s="35">
        <v>82.957925607199982</v>
      </c>
      <c r="H15" s="35">
        <v>156.22757315391735</v>
      </c>
      <c r="I15" s="35">
        <v>591.95135541117429</v>
      </c>
      <c r="J15" s="35">
        <v>391.28296038047591</v>
      </c>
      <c r="K15" s="36" t="s">
        <v>43</v>
      </c>
      <c r="L15" s="34" t="s">
        <v>43</v>
      </c>
      <c r="M15" s="37">
        <v>90.973567670305385</v>
      </c>
      <c r="N15" s="35">
        <v>77.867402576297295</v>
      </c>
      <c r="O15" s="38" t="s">
        <v>43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0.90642886431296343</v>
      </c>
      <c r="F16" s="43">
        <f t="shared" si="0"/>
        <v>0.89848928546719109</v>
      </c>
      <c r="G16" s="43">
        <f t="shared" si="0"/>
        <v>0.89648080898103211</v>
      </c>
      <c r="H16" s="43">
        <f t="shared" si="0"/>
        <v>0.89505380452765149</v>
      </c>
      <c r="I16" s="43">
        <f t="shared" si="0"/>
        <v>0.90429476842525858</v>
      </c>
      <c r="J16" s="43">
        <f t="shared" si="0"/>
        <v>0.90296067780109834</v>
      </c>
      <c r="K16" s="44" t="s">
        <v>43</v>
      </c>
      <c r="L16" s="42" t="s">
        <v>43</v>
      </c>
      <c r="M16" s="45">
        <f t="shared" ref="M16:N16" si="1">M15/M14</f>
        <v>0.92542077457724459</v>
      </c>
      <c r="N16" s="43">
        <f t="shared" si="1"/>
        <v>0.89547512962741882</v>
      </c>
      <c r="O16" s="46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0.25</v>
      </c>
      <c r="F17" s="48">
        <v>0.16666666666666666</v>
      </c>
      <c r="G17" s="48">
        <v>0.16666666666666666</v>
      </c>
      <c r="H17" s="48">
        <v>0.20833333333333334</v>
      </c>
      <c r="I17" s="48">
        <v>0.25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0.57334490740740729</v>
      </c>
      <c r="F18" s="48">
        <v>0.49313657407407402</v>
      </c>
      <c r="G18" s="48">
        <v>0.63589120370370344</v>
      </c>
      <c r="H18" s="48">
        <v>0.59784722222222209</v>
      </c>
      <c r="I18" s="48">
        <v>0.43140046296296286</v>
      </c>
      <c r="J18" s="48">
        <v>0.33902777777777782</v>
      </c>
      <c r="K18" s="48" t="s">
        <v>43</v>
      </c>
      <c r="L18" s="47" t="s">
        <v>43</v>
      </c>
      <c r="M18" s="49">
        <v>0.82848379629629632</v>
      </c>
      <c r="N18" s="48">
        <v>0.83267361111111104</v>
      </c>
      <c r="O18" s="50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>
        <v>8</v>
      </c>
      <c r="F21" s="52">
        <v>9</v>
      </c>
      <c r="G21" s="52">
        <v>13</v>
      </c>
      <c r="H21" s="52">
        <v>11</v>
      </c>
      <c r="I21" s="52">
        <v>0</v>
      </c>
      <c r="J21" s="52">
        <v>0</v>
      </c>
      <c r="K21" s="53"/>
      <c r="L21" s="54"/>
      <c r="M21" s="55">
        <v>4</v>
      </c>
      <c r="N21" s="52">
        <v>3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</v>
      </c>
      <c r="F23" s="58">
        <v>16.600000000000001</v>
      </c>
      <c r="G23" s="58">
        <v>19.142857142857142</v>
      </c>
      <c r="H23" s="58">
        <v>20.625</v>
      </c>
      <c r="I23" s="58">
        <v>5</v>
      </c>
      <c r="J23" s="58">
        <v>6</v>
      </c>
      <c r="K23" s="59" t="s">
        <v>43</v>
      </c>
      <c r="L23" s="57" t="s">
        <v>43</v>
      </c>
      <c r="M23" s="60">
        <v>19</v>
      </c>
      <c r="N23" s="58">
        <v>23</v>
      </c>
      <c r="O23" s="61" t="s">
        <v>43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1100</v>
      </c>
      <c r="N32" s="28">
        <v>923.07692307692298</v>
      </c>
      <c r="O32" s="28">
        <v>900</v>
      </c>
      <c r="P32" s="27">
        <v>288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775</v>
      </c>
      <c r="W32" s="28">
        <v>913.63636363636363</v>
      </c>
      <c r="X32" s="31">
        <v>900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287.02637846636685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996.19476039923791</v>
      </c>
      <c r="N33" s="35">
        <v>824.63022874565388</v>
      </c>
      <c r="O33" s="35">
        <v>798.31336218273202</v>
      </c>
      <c r="P33" s="34">
        <v>254.79937297427469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700.60622848145249</v>
      </c>
      <c r="W33" s="35">
        <v>818.13141196564277</v>
      </c>
      <c r="X33" s="38">
        <v>798.21137922502703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0.8770250453138988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0.90563160036294355</v>
      </c>
      <c r="N34" s="43">
        <f>N33/N32</f>
        <v>0.89334941447445848</v>
      </c>
      <c r="O34" s="43">
        <f>O33/O32</f>
        <v>0.88701484686970222</v>
      </c>
      <c r="P34" s="42">
        <f>P33/P32</f>
        <v>0.88472004504956492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0.90400803675026131</v>
      </c>
      <c r="W34" s="43">
        <f>W33/W32</f>
        <v>0.89546721707682297</v>
      </c>
      <c r="X34" s="46">
        <f>X33/X32</f>
        <v>0.88690153247225223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0.25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0.36319444444444449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0.43140046296296286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0.39340277777777782</v>
      </c>
      <c r="N36" s="48">
        <v>0.52971064814814839</v>
      </c>
      <c r="O36" s="48">
        <v>0.50559027777777776</v>
      </c>
      <c r="P36" s="47">
        <v>0.74283564814814818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0.77818287037037048</v>
      </c>
      <c r="W36" s="48">
        <v>1.1652430555555551</v>
      </c>
      <c r="X36" s="50">
        <v>1.1382407407407404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3</v>
      </c>
      <c r="N37" s="58">
        <v>3.7142857142857144</v>
      </c>
      <c r="O37" s="58">
        <v>4</v>
      </c>
      <c r="P37" s="57">
        <v>12.5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</v>
      </c>
      <c r="W37" s="58">
        <v>3.6666666666666665</v>
      </c>
      <c r="X37" s="61">
        <v>4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958CA-4ED7-4DF9-9428-E499F42E48E1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M42" sqref="M42"/>
      <selection activeCell="M42" sqref="M4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96896</v>
      </c>
      <c r="E1" s="88" t="s">
        <v>4</v>
      </c>
      <c r="F1" s="89">
        <f>SUM(G5:G140)</f>
        <v>1885966.7800000005</v>
      </c>
      <c r="G1" s="90" t="s">
        <v>85</v>
      </c>
      <c r="H1" s="91">
        <f>L21+L38+L55+L72+L89+L106+L123+L140</f>
        <v>45.88095238095238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46186</v>
      </c>
      <c r="B2" s="295"/>
      <c r="C2" s="92" t="s">
        <v>41</v>
      </c>
      <c r="D2" s="93">
        <f>AVERAGE(N21,N38,N55,N72,N89,N106,N123,N140)</f>
        <v>684.73914030504852</v>
      </c>
      <c r="E2" s="93" t="s">
        <v>92</v>
      </c>
      <c r="F2" s="94">
        <f>F1/D1</f>
        <v>19.463824925693533</v>
      </c>
      <c r="G2" s="95" t="s">
        <v>93</v>
      </c>
      <c r="H2" s="96">
        <f>COUNT(H5:H140)</f>
        <v>12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1410</v>
      </c>
      <c r="G5" s="148">
        <f t="shared" ref="G5:G8" si="0">E5*F5</f>
        <v>36152.400000000001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3211.295591182889</v>
      </c>
      <c r="N5" s="152">
        <f>M5/L5</f>
        <v>321.12955911828891</v>
      </c>
      <c r="O5" s="154">
        <f>L5-I5</f>
        <v>0</v>
      </c>
      <c r="P5" s="155">
        <f>N5-K5</f>
        <v>-38.87044088171109</v>
      </c>
      <c r="Q5" s="156">
        <f>N5/K5</f>
        <v>0.89202655310635803</v>
      </c>
      <c r="R5" s="322">
        <f>Q21</f>
        <v>0.8770250453138988</v>
      </c>
      <c r="S5" s="157">
        <v>0.25</v>
      </c>
      <c r="T5" s="158">
        <v>0.26828703703703705</v>
      </c>
      <c r="U5" s="159"/>
      <c r="V5" s="160">
        <v>26.344507255041375</v>
      </c>
      <c r="W5" s="161"/>
      <c r="X5" s="162"/>
      <c r="Y5" s="325"/>
      <c r="Z5" s="326"/>
      <c r="AA5" s="115">
        <f>M5-J5</f>
        <v>-388.70440881711102</v>
      </c>
      <c r="AB5" s="156">
        <f>M5/J5</f>
        <v>0.89202655310635803</v>
      </c>
      <c r="AC5" s="327">
        <f>AB21</f>
        <v>0.8770250453138988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2385</v>
      </c>
      <c r="G6" s="103">
        <f t="shared" si="0"/>
        <v>70405.2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3154.997989971067</v>
      </c>
      <c r="N6" s="106">
        <f>M6/L6</f>
        <v>286.81799908827884</v>
      </c>
      <c r="O6" s="108">
        <f>L6-I6</f>
        <v>0</v>
      </c>
      <c r="P6" s="109">
        <f>N6-K6</f>
        <v>-40.454728184448413</v>
      </c>
      <c r="Q6" s="110">
        <f>N6/K6</f>
        <v>0.87638833054751875</v>
      </c>
      <c r="R6" s="323"/>
      <c r="S6" s="47">
        <v>0.27152777777777776</v>
      </c>
      <c r="T6" s="48">
        <v>0.30302083333333329</v>
      </c>
      <c r="U6" s="111">
        <v>4.6666666666666234</v>
      </c>
      <c r="V6" s="112">
        <v>45.356605758507094</v>
      </c>
      <c r="W6" s="113"/>
      <c r="X6" s="116"/>
      <c r="Y6" s="332"/>
      <c r="Z6" s="333"/>
      <c r="AA6" s="117">
        <f>M6-J6</f>
        <v>-445.002010028933</v>
      </c>
      <c r="AB6" s="110">
        <f>M6/J6</f>
        <v>0.87638833054751863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2706</v>
      </c>
      <c r="G7" s="103">
        <f t="shared" si="0"/>
        <v>80774.100000000006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3151.423595195743</v>
      </c>
      <c r="N7" s="106">
        <f>M7/L7</f>
        <v>286.49305410870392</v>
      </c>
      <c r="O7" s="108">
        <f>L7-I7</f>
        <v>0</v>
      </c>
      <c r="P7" s="109">
        <f>N7-K7</f>
        <v>-40.779673164023336</v>
      </c>
      <c r="Q7" s="110">
        <f>N7/K7</f>
        <v>0.87539544310992867</v>
      </c>
      <c r="R7" s="323"/>
      <c r="S7" s="47">
        <v>0.30624999999999997</v>
      </c>
      <c r="T7" s="48">
        <v>0.34202546296296293</v>
      </c>
      <c r="U7" s="111">
        <v>4.6500000000000075</v>
      </c>
      <c r="V7" s="112">
        <v>51.519573645229187</v>
      </c>
      <c r="W7" s="113"/>
      <c r="X7" s="116"/>
      <c r="Y7" s="332"/>
      <c r="Z7" s="333"/>
      <c r="AA7" s="117">
        <f>M7-J7</f>
        <v>-448.57640480425698</v>
      </c>
      <c r="AB7" s="110">
        <f>M7/J7</f>
        <v>0.87539544310992856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1622</v>
      </c>
      <c r="G8" s="103">
        <f t="shared" si="0"/>
        <v>46340.54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3111.4434761704429</v>
      </c>
      <c r="N8" s="106">
        <f>M8/L8</f>
        <v>259.28695634753689</v>
      </c>
      <c r="O8" s="108">
        <f>L8-I8</f>
        <v>0</v>
      </c>
      <c r="P8" s="109">
        <f>N8-K8</f>
        <v>-40.713043652463114</v>
      </c>
      <c r="Q8" s="110">
        <f>N8/K8</f>
        <v>0.86428985449178963</v>
      </c>
      <c r="R8" s="323"/>
      <c r="S8" s="47">
        <v>0.34513888888888883</v>
      </c>
      <c r="T8" s="48">
        <v>0.36685185185185176</v>
      </c>
      <c r="U8" s="111">
        <v>5</v>
      </c>
      <c r="V8" s="112">
        <v>31.278087082520688</v>
      </c>
      <c r="W8" s="113"/>
      <c r="X8" s="116"/>
      <c r="Y8" s="332"/>
      <c r="Z8" s="333"/>
      <c r="AA8" s="117">
        <f>M8-J8</f>
        <v>-488.55652382955714</v>
      </c>
      <c r="AB8" s="110">
        <f>M8/J8</f>
        <v>0.86428985449178963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3157.2901631300356</v>
      </c>
      <c r="N21" s="138">
        <f>M21/L21</f>
        <v>287.02637846636685</v>
      </c>
      <c r="O21" s="139">
        <f>L21-I21</f>
        <v>0</v>
      </c>
      <c r="P21" s="140">
        <f>N21-K21</f>
        <v>-40.246348806360402</v>
      </c>
      <c r="Q21" s="141">
        <f>N21/K21</f>
        <v>0.8770250453138988</v>
      </c>
      <c r="R21" s="324"/>
      <c r="S21" s="142">
        <v>0.25</v>
      </c>
      <c r="T21" s="143">
        <v>0.43140046296296286</v>
      </c>
      <c r="U21" s="144"/>
      <c r="V21" s="166"/>
      <c r="W21" s="167"/>
      <c r="X21" s="138"/>
      <c r="Y21" s="354"/>
      <c r="Z21" s="355"/>
      <c r="AA21" s="168">
        <f>M21-J21</f>
        <v>-442.70983686996442</v>
      </c>
      <c r="AB21" s="141">
        <f>M21/J21</f>
        <v>0.8770250453138988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2167</v>
      </c>
      <c r="G22" s="148">
        <f t="shared" ref="G22" si="5">E22*F22</f>
        <v>40154.51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2988.5842811977136</v>
      </c>
      <c r="N22" s="152">
        <f>M22/L22</f>
        <v>996.19476039923791</v>
      </c>
      <c r="O22" s="154">
        <f>L22-I22</f>
        <v>0</v>
      </c>
      <c r="P22" s="155">
        <f>N22-K22</f>
        <v>-103.80523960076209</v>
      </c>
      <c r="Q22" s="156">
        <f>N22/K22</f>
        <v>0.90563160036294355</v>
      </c>
      <c r="R22" s="322">
        <f>Q38</f>
        <v>0.90563160036294355</v>
      </c>
      <c r="S22" s="157">
        <v>0.36319444444444449</v>
      </c>
      <c r="T22" s="158">
        <v>0.39340277777777782</v>
      </c>
      <c r="U22" s="159"/>
      <c r="V22" s="112">
        <v>43.5055490380525</v>
      </c>
      <c r="W22" s="161"/>
      <c r="X22" s="162"/>
      <c r="Y22" s="325"/>
      <c r="Z22" s="326"/>
      <c r="AA22" s="115">
        <f>M22-J22</f>
        <v>-311.41571880228639</v>
      </c>
      <c r="AB22" s="156">
        <f>M22/J22</f>
        <v>0.90563160036294355</v>
      </c>
      <c r="AC22" s="327">
        <f>AB38</f>
        <v>0.90563160036294355</v>
      </c>
    </row>
    <row r="23" spans="1:29" ht="15.75" customHeight="1">
      <c r="A23" s="357"/>
      <c r="B23" s="100"/>
      <c r="C23" s="330"/>
      <c r="D23" s="331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323"/>
      <c r="S23" s="47"/>
      <c r="T23" s="48"/>
      <c r="U23" s="111"/>
      <c r="V23" s="112"/>
      <c r="W23" s="113"/>
      <c r="X23" s="116"/>
      <c r="Y23" s="332"/>
      <c r="Z23" s="333"/>
      <c r="AA23" s="117"/>
      <c r="AB23" s="110"/>
      <c r="AC23" s="328"/>
    </row>
    <row r="24" spans="1:29" ht="15.75" customHeight="1">
      <c r="A24" s="357"/>
      <c r="B24" s="100"/>
      <c r="C24" s="330"/>
      <c r="D24" s="33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23"/>
      <c r="S24" s="47"/>
      <c r="T24" s="48"/>
      <c r="U24" s="111"/>
      <c r="V24" s="112"/>
      <c r="W24" s="113"/>
      <c r="X24" s="116"/>
      <c r="Y24" s="332"/>
      <c r="Z24" s="333"/>
      <c r="AA24" s="117"/>
      <c r="AB24" s="110"/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2988.5842811977136</v>
      </c>
      <c r="N38" s="138">
        <f t="shared" ref="N38:N45" si="9">M38/L38</f>
        <v>996.19476039923791</v>
      </c>
      <c r="O38" s="139">
        <f t="shared" ref="O38:O45" si="10">L38-I38</f>
        <v>0</v>
      </c>
      <c r="P38" s="140">
        <f t="shared" ref="P38:P45" si="11">N38-K38</f>
        <v>-103.80523960076209</v>
      </c>
      <c r="Q38" s="141">
        <f t="shared" ref="Q38:Q45" si="12">N38/K38</f>
        <v>0.90563160036294355</v>
      </c>
      <c r="R38" s="324"/>
      <c r="S38" s="142">
        <v>0.36319444444444449</v>
      </c>
      <c r="T38" s="143">
        <v>0.39340277777777782</v>
      </c>
      <c r="U38" s="144"/>
      <c r="V38" s="166"/>
      <c r="W38" s="99"/>
      <c r="X38" s="69"/>
      <c r="Y38" s="354"/>
      <c r="Z38" s="355"/>
      <c r="AA38" s="168">
        <f t="shared" ref="AA38:AA45" si="13">M38-J38</f>
        <v>-311.41571880228639</v>
      </c>
      <c r="AB38" s="141">
        <f t="shared" ref="AB38:AB45" si="14">M38/J38</f>
        <v>0.90563160036294355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132</v>
      </c>
      <c r="D39" s="321"/>
      <c r="E39" s="147">
        <v>14.03</v>
      </c>
      <c r="F39" s="97">
        <v>3683</v>
      </c>
      <c r="G39" s="148">
        <f t="shared" ref="G39:G45" si="15">E39*F39</f>
        <v>51672.49</v>
      </c>
      <c r="H39" s="149"/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5" si="16">F39/V39*60</f>
        <v>2715.4100337544778</v>
      </c>
      <c r="N39" s="152">
        <f t="shared" si="9"/>
        <v>905.13667791815931</v>
      </c>
      <c r="O39" s="154">
        <f t="shared" si="10"/>
        <v>0</v>
      </c>
      <c r="P39" s="155">
        <f t="shared" si="11"/>
        <v>-94.863322081840693</v>
      </c>
      <c r="Q39" s="156">
        <f t="shared" si="12"/>
        <v>0.90513667791815933</v>
      </c>
      <c r="R39" s="322">
        <f>Q55</f>
        <v>0.89334941447445848</v>
      </c>
      <c r="S39" s="157">
        <v>0.25</v>
      </c>
      <c r="T39" s="158">
        <v>0.30650462962962965</v>
      </c>
      <c r="U39" s="159"/>
      <c r="V39" s="160">
        <v>81.379974756320948</v>
      </c>
      <c r="W39" s="161"/>
      <c r="X39" s="162"/>
      <c r="Y39" s="325"/>
      <c r="Z39" s="326"/>
      <c r="AA39" s="115">
        <f t="shared" si="13"/>
        <v>-284.58996624552219</v>
      </c>
      <c r="AB39" s="156">
        <f t="shared" si="14"/>
        <v>0.90513667791815922</v>
      </c>
      <c r="AC39" s="327">
        <f>AB55</f>
        <v>0.89334941447445848</v>
      </c>
    </row>
    <row r="40" spans="1:29" ht="15.75" customHeight="1">
      <c r="A40" s="318"/>
      <c r="B40" s="100" t="s">
        <v>120</v>
      </c>
      <c r="C40" s="330" t="s">
        <v>131</v>
      </c>
      <c r="D40" s="331"/>
      <c r="E40" s="101">
        <v>14.28</v>
      </c>
      <c r="F40" s="102">
        <v>4835</v>
      </c>
      <c r="G40" s="103">
        <f t="shared" si="15"/>
        <v>69043.8</v>
      </c>
      <c r="H40" s="26"/>
      <c r="I40" s="104">
        <v>3</v>
      </c>
      <c r="J40" s="105">
        <v>3600</v>
      </c>
      <c r="K40" s="106">
        <f t="shared" ref="K40:K74" si="17">J40/I40</f>
        <v>1200</v>
      </c>
      <c r="L40" s="107">
        <v>3</v>
      </c>
      <c r="M40" s="105">
        <f t="shared" si="16"/>
        <v>3188.644092151203</v>
      </c>
      <c r="N40" s="106">
        <f t="shared" si="9"/>
        <v>1062.8813640504011</v>
      </c>
      <c r="O40" s="108">
        <f t="shared" si="10"/>
        <v>0</v>
      </c>
      <c r="P40" s="109">
        <f t="shared" si="11"/>
        <v>-137.11863594959891</v>
      </c>
      <c r="Q40" s="110">
        <f t="shared" si="12"/>
        <v>0.8857344700420009</v>
      </c>
      <c r="R40" s="323"/>
      <c r="S40" s="47">
        <v>0.31666666666666671</v>
      </c>
      <c r="T40" s="48">
        <v>0.37983796296296302</v>
      </c>
      <c r="U40" s="111">
        <v>14.633333333333356</v>
      </c>
      <c r="V40" s="112">
        <v>90.979109494871679</v>
      </c>
      <c r="W40" s="113"/>
      <c r="X40" s="116"/>
      <c r="Y40" s="332"/>
      <c r="Z40" s="333"/>
      <c r="AA40" s="117">
        <f t="shared" si="13"/>
        <v>-411.35590784879696</v>
      </c>
      <c r="AB40" s="110">
        <f t="shared" si="14"/>
        <v>0.8857344700420009</v>
      </c>
      <c r="AC40" s="328"/>
    </row>
    <row r="41" spans="1:29" ht="15.75" customHeight="1">
      <c r="A41" s="318"/>
      <c r="B41" s="100" t="s">
        <v>120</v>
      </c>
      <c r="C41" s="330" t="s">
        <v>137</v>
      </c>
      <c r="D41" s="331"/>
      <c r="E41" s="101">
        <v>30</v>
      </c>
      <c r="F41" s="102">
        <v>1903</v>
      </c>
      <c r="G41" s="103">
        <f t="shared" si="15"/>
        <v>57090</v>
      </c>
      <c r="H41" s="26"/>
      <c r="I41" s="104">
        <v>4</v>
      </c>
      <c r="J41" s="105">
        <v>3600</v>
      </c>
      <c r="K41" s="106">
        <f t="shared" si="17"/>
        <v>900</v>
      </c>
      <c r="L41" s="107">
        <v>4</v>
      </c>
      <c r="M41" s="105">
        <f t="shared" si="16"/>
        <v>3192.8400000000011</v>
      </c>
      <c r="N41" s="106">
        <f t="shared" si="9"/>
        <v>798.21000000000026</v>
      </c>
      <c r="O41" s="108">
        <f t="shared" si="10"/>
        <v>0</v>
      </c>
      <c r="P41" s="109">
        <f t="shared" si="11"/>
        <v>-101.78999999999974</v>
      </c>
      <c r="Q41" s="110">
        <f t="shared" si="12"/>
        <v>0.88690000000000024</v>
      </c>
      <c r="R41" s="323"/>
      <c r="S41" s="47">
        <v>0.38958333333333339</v>
      </c>
      <c r="T41" s="48">
        <v>0.41440972222222228</v>
      </c>
      <c r="U41" s="111">
        <v>15</v>
      </c>
      <c r="V41" s="112">
        <v>35.761265832299756</v>
      </c>
      <c r="W41" s="113"/>
      <c r="X41" s="116"/>
      <c r="Y41" s="332"/>
      <c r="Z41" s="333"/>
      <c r="AA41" s="117">
        <f t="shared" si="13"/>
        <v>-407.15999999999894</v>
      </c>
      <c r="AB41" s="110">
        <f t="shared" si="14"/>
        <v>0.88690000000000024</v>
      </c>
      <c r="AC41" s="328"/>
    </row>
    <row r="42" spans="1:29" ht="15.75" customHeight="1">
      <c r="A42" s="318"/>
      <c r="B42" s="100" t="s">
        <v>120</v>
      </c>
      <c r="C42" s="330" t="s">
        <v>128</v>
      </c>
      <c r="D42" s="331"/>
      <c r="E42" s="101">
        <v>25.03</v>
      </c>
      <c r="F42" s="102">
        <v>1055</v>
      </c>
      <c r="G42" s="103">
        <f t="shared" si="15"/>
        <v>26406.65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3184.9020141427177</v>
      </c>
      <c r="N42" s="106">
        <f t="shared" si="9"/>
        <v>636.98040282854356</v>
      </c>
      <c r="O42" s="108">
        <f t="shared" si="10"/>
        <v>0</v>
      </c>
      <c r="P42" s="109">
        <f t="shared" si="11"/>
        <v>-83.019597171456439</v>
      </c>
      <c r="Q42" s="110">
        <f t="shared" si="12"/>
        <v>0.88469500392853273</v>
      </c>
      <c r="R42" s="323"/>
      <c r="S42" s="47">
        <v>0.42430555555555566</v>
      </c>
      <c r="T42" s="48">
        <v>0.43810185185185196</v>
      </c>
      <c r="U42" s="111">
        <v>15</v>
      </c>
      <c r="V42" s="112">
        <v>19.875022753891066</v>
      </c>
      <c r="W42" s="113"/>
      <c r="X42" s="116"/>
      <c r="Y42" s="332"/>
      <c r="Z42" s="333"/>
      <c r="AA42" s="117">
        <f t="shared" si="13"/>
        <v>-415.09798585728231</v>
      </c>
      <c r="AB42" s="110">
        <f t="shared" si="14"/>
        <v>0.88469500392853273</v>
      </c>
      <c r="AC42" s="328"/>
    </row>
    <row r="43" spans="1:29" ht="15.75" customHeight="1">
      <c r="A43" s="318"/>
      <c r="B43" s="100" t="s">
        <v>120</v>
      </c>
      <c r="C43" s="330" t="s">
        <v>125</v>
      </c>
      <c r="D43" s="331"/>
      <c r="E43" s="101">
        <v>22.28</v>
      </c>
      <c r="F43" s="102">
        <v>906</v>
      </c>
      <c r="G43" s="103">
        <f t="shared" si="15"/>
        <v>20185.68</v>
      </c>
      <c r="H43" s="13"/>
      <c r="I43" s="104">
        <v>5</v>
      </c>
      <c r="J43" s="105">
        <v>3300</v>
      </c>
      <c r="K43" s="106">
        <f t="shared" si="17"/>
        <v>660</v>
      </c>
      <c r="L43" s="107">
        <v>5</v>
      </c>
      <c r="M43" s="105">
        <f t="shared" si="16"/>
        <v>2980.0850897444575</v>
      </c>
      <c r="N43" s="106">
        <f t="shared" si="9"/>
        <v>596.01701794889152</v>
      </c>
      <c r="O43" s="108">
        <f t="shared" si="10"/>
        <v>0</v>
      </c>
      <c r="P43" s="109">
        <f t="shared" si="11"/>
        <v>-63.982982051108479</v>
      </c>
      <c r="Q43" s="110">
        <f t="shared" si="12"/>
        <v>0.90305608780135083</v>
      </c>
      <c r="R43" s="323"/>
      <c r="S43" s="47">
        <v>0.4479166666666668</v>
      </c>
      <c r="T43" s="48">
        <v>0.46057870370370385</v>
      </c>
      <c r="U43" s="111">
        <v>15</v>
      </c>
      <c r="V43" s="112">
        <v>18.241089889370031</v>
      </c>
      <c r="W43" s="113"/>
      <c r="X43" s="116"/>
      <c r="Y43" s="332"/>
      <c r="Z43" s="333"/>
      <c r="AA43" s="117">
        <f t="shared" si="13"/>
        <v>-319.91491025554251</v>
      </c>
      <c r="AB43" s="110">
        <f t="shared" si="14"/>
        <v>0.90305608780135072</v>
      </c>
      <c r="AC43" s="328"/>
    </row>
    <row r="44" spans="1:29" ht="15.75" customHeight="1">
      <c r="A44" s="318"/>
      <c r="B44" s="100" t="s">
        <v>120</v>
      </c>
      <c r="C44" s="330" t="s">
        <v>129</v>
      </c>
      <c r="D44" s="331"/>
      <c r="E44" s="101">
        <v>18.18</v>
      </c>
      <c r="F44" s="102">
        <v>923</v>
      </c>
      <c r="G44" s="121">
        <f t="shared" si="15"/>
        <v>16780.14</v>
      </c>
      <c r="H44" s="122"/>
      <c r="I44" s="104">
        <v>3</v>
      </c>
      <c r="J44" s="105">
        <v>3600</v>
      </c>
      <c r="K44" s="106">
        <f t="shared" si="17"/>
        <v>1200</v>
      </c>
      <c r="L44" s="107">
        <v>3</v>
      </c>
      <c r="M44" s="105">
        <f t="shared" si="16"/>
        <v>3197.4259073571729</v>
      </c>
      <c r="N44" s="106">
        <f t="shared" si="9"/>
        <v>1065.8086357857244</v>
      </c>
      <c r="O44" s="108">
        <f t="shared" si="10"/>
        <v>0</v>
      </c>
      <c r="P44" s="109">
        <f t="shared" si="11"/>
        <v>-134.19136421427561</v>
      </c>
      <c r="Q44" s="110">
        <f t="shared" si="12"/>
        <v>0.88817386315477032</v>
      </c>
      <c r="R44" s="323"/>
      <c r="S44" s="47">
        <v>0.47083333333333349</v>
      </c>
      <c r="T44" s="120">
        <v>0.48285879629629647</v>
      </c>
      <c r="U44" s="111">
        <v>14.766666666666683</v>
      </c>
      <c r="V44" s="112">
        <v>17.320182423171222</v>
      </c>
      <c r="W44" s="113"/>
      <c r="X44" s="116"/>
      <c r="Y44" s="332"/>
      <c r="Z44" s="333"/>
      <c r="AA44" s="117">
        <f t="shared" si="13"/>
        <v>-402.57409264282705</v>
      </c>
      <c r="AB44" s="110">
        <f t="shared" si="14"/>
        <v>0.88817386315477032</v>
      </c>
      <c r="AC44" s="328"/>
    </row>
    <row r="45" spans="1:29" ht="15.75" customHeight="1">
      <c r="A45" s="318"/>
      <c r="B45" s="100" t="s">
        <v>120</v>
      </c>
      <c r="C45" s="330" t="s">
        <v>133</v>
      </c>
      <c r="D45" s="331"/>
      <c r="E45" s="101">
        <v>17.07</v>
      </c>
      <c r="F45" s="102">
        <v>2623</v>
      </c>
      <c r="G45" s="121">
        <f t="shared" si="15"/>
        <v>44774.61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2981.0788102369729</v>
      </c>
      <c r="N45" s="106">
        <f t="shared" si="9"/>
        <v>993.69293674565768</v>
      </c>
      <c r="O45" s="123">
        <f t="shared" si="10"/>
        <v>0</v>
      </c>
      <c r="P45" s="124">
        <f t="shared" si="11"/>
        <v>-106.30706325434232</v>
      </c>
      <c r="Q45" s="125">
        <f t="shared" si="12"/>
        <v>0.90335721522332513</v>
      </c>
      <c r="R45" s="323"/>
      <c r="S45" s="47">
        <v>0.49305555555555575</v>
      </c>
      <c r="T45" s="120">
        <v>0.52971064814814839</v>
      </c>
      <c r="U45" s="111">
        <v>14.683333333333364</v>
      </c>
      <c r="V45" s="112">
        <v>52.79296859229612</v>
      </c>
      <c r="W45" s="113"/>
      <c r="X45" s="116"/>
      <c r="Y45" s="332"/>
      <c r="Z45" s="333"/>
      <c r="AA45" s="117">
        <f t="shared" si="13"/>
        <v>-318.92118976302709</v>
      </c>
      <c r="AB45" s="110">
        <f t="shared" si="14"/>
        <v>0.90335721522332513</v>
      </c>
      <c r="AC45" s="328"/>
    </row>
    <row r="46" spans="1:29" ht="15.75" customHeight="1">
      <c r="A46" s="318"/>
      <c r="B46" s="100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47"/>
      <c r="T46" s="120"/>
      <c r="U46" s="111"/>
      <c r="V46" s="112"/>
      <c r="W46" s="113"/>
      <c r="X46" s="116"/>
      <c r="Y46" s="332"/>
      <c r="Z46" s="333"/>
      <c r="AA46" s="117"/>
      <c r="AB46" s="110"/>
      <c r="AC46" s="328"/>
    </row>
    <row r="47" spans="1:29" ht="15.75" customHeight="1">
      <c r="A47" s="318"/>
      <c r="B47" s="100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47"/>
      <c r="T47" s="120"/>
      <c r="U47" s="111"/>
      <c r="V47" s="112"/>
      <c r="W47" s="113"/>
      <c r="X47" s="116"/>
      <c r="Y47" s="332"/>
      <c r="Z47" s="333"/>
      <c r="AA47" s="117"/>
      <c r="AB47" s="110"/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8">AVERAGE(I39:I54)</f>
        <v>3.7142857142857144</v>
      </c>
      <c r="J55" s="137">
        <f t="shared" si="18"/>
        <v>3428.5714285714284</v>
      </c>
      <c r="K55" s="138">
        <f t="shared" ref="K55" si="19">J55/I55</f>
        <v>923.07692307692298</v>
      </c>
      <c r="L55" s="136">
        <f t="shared" ref="L55:M55" si="20">AVERAGE(L39:L54)</f>
        <v>3.7142857142857144</v>
      </c>
      <c r="M55" s="137">
        <f t="shared" si="20"/>
        <v>3062.9122781981432</v>
      </c>
      <c r="N55" s="138">
        <f t="shared" ref="N55:N62" si="21">M55/L55</f>
        <v>824.63022874565388</v>
      </c>
      <c r="O55" s="139">
        <f t="shared" ref="O55:O62" si="22">L55-I55</f>
        <v>0</v>
      </c>
      <c r="P55" s="140">
        <f t="shared" ref="P55:P62" si="23">N55-K55</f>
        <v>-98.4466943312691</v>
      </c>
      <c r="Q55" s="141">
        <f t="shared" ref="Q55:Q62" si="24">N55/K55</f>
        <v>0.89334941447445848</v>
      </c>
      <c r="R55" s="324"/>
      <c r="S55" s="142">
        <v>0.25</v>
      </c>
      <c r="T55" s="143">
        <v>0.52971064814814839</v>
      </c>
      <c r="U55" s="144"/>
      <c r="V55" s="166"/>
      <c r="W55" s="99"/>
      <c r="X55" s="69"/>
      <c r="Y55" s="354"/>
      <c r="Z55" s="355"/>
      <c r="AA55" s="168">
        <f t="shared" ref="AA55:AA62" si="25">M55-J55</f>
        <v>-365.65915037328523</v>
      </c>
      <c r="AB55" s="141">
        <f t="shared" ref="AB55:AB62" si="26">M55/J55</f>
        <v>0.89334941447445848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134</v>
      </c>
      <c r="D56" s="321"/>
      <c r="E56" s="147">
        <v>20.72</v>
      </c>
      <c r="F56" s="97">
        <v>2676</v>
      </c>
      <c r="G56" s="148">
        <f t="shared" ref="G56:G62" si="27">E56*F56</f>
        <v>55446.719999999994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2" si="28">F56/V56*60</f>
        <v>3199.7179821693844</v>
      </c>
      <c r="N56" s="152">
        <f t="shared" si="21"/>
        <v>1066.5726607231281</v>
      </c>
      <c r="O56" s="154">
        <f t="shared" si="22"/>
        <v>0</v>
      </c>
      <c r="P56" s="155">
        <f t="shared" si="23"/>
        <v>-133.42733927687186</v>
      </c>
      <c r="Q56" s="156">
        <f t="shared" si="24"/>
        <v>0.88881055060260683</v>
      </c>
      <c r="R56" s="322">
        <f>Q72</f>
        <v>0.88701484686970222</v>
      </c>
      <c r="S56" s="157">
        <v>0.25</v>
      </c>
      <c r="T56" s="158">
        <v>0.28483796296296299</v>
      </c>
      <c r="U56" s="159"/>
      <c r="V56" s="160">
        <v>50.17942234119694</v>
      </c>
      <c r="W56" s="158"/>
      <c r="X56" s="169"/>
      <c r="Y56" s="325"/>
      <c r="Z56" s="326"/>
      <c r="AA56" s="115">
        <f t="shared" si="25"/>
        <v>-400.28201783061559</v>
      </c>
      <c r="AB56" s="156">
        <f t="shared" si="26"/>
        <v>0.88881055060260683</v>
      </c>
      <c r="AC56" s="327">
        <f>AB72</f>
        <v>0.88701484686970222</v>
      </c>
    </row>
    <row r="57" spans="1:29" ht="15.75" customHeight="1">
      <c r="A57" s="357"/>
      <c r="B57" s="100" t="s">
        <v>120</v>
      </c>
      <c r="C57" s="330" t="s">
        <v>138</v>
      </c>
      <c r="D57" s="331"/>
      <c r="E57" s="101">
        <v>16.66</v>
      </c>
      <c r="F57" s="102">
        <v>4147</v>
      </c>
      <c r="G57" s="103">
        <f t="shared" si="27"/>
        <v>69089.02</v>
      </c>
      <c r="H57" s="26"/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3194.055827669335</v>
      </c>
      <c r="N57" s="106">
        <f t="shared" si="21"/>
        <v>638.81116553386698</v>
      </c>
      <c r="O57" s="108">
        <f t="shared" si="22"/>
        <v>0</v>
      </c>
      <c r="P57" s="109">
        <f t="shared" si="23"/>
        <v>-81.188834466133017</v>
      </c>
      <c r="Q57" s="110">
        <f t="shared" si="24"/>
        <v>0.88723772990814864</v>
      </c>
      <c r="R57" s="323"/>
      <c r="S57" s="47">
        <v>0.2951388888888889</v>
      </c>
      <c r="T57" s="48">
        <v>0.34923611111111114</v>
      </c>
      <c r="U57" s="111">
        <v>14.833333333333307</v>
      </c>
      <c r="V57" s="112">
        <v>77.900955219546375</v>
      </c>
      <c r="W57" s="113"/>
      <c r="X57" s="13"/>
      <c r="Y57" s="332"/>
      <c r="Z57" s="333"/>
      <c r="AA57" s="117">
        <f t="shared" si="25"/>
        <v>-405.94417233066497</v>
      </c>
      <c r="AB57" s="110">
        <f t="shared" si="26"/>
        <v>0.88723772990814864</v>
      </c>
      <c r="AC57" s="328"/>
    </row>
    <row r="58" spans="1:29" ht="15.75" customHeight="1">
      <c r="A58" s="357"/>
      <c r="B58" s="100" t="s">
        <v>120</v>
      </c>
      <c r="C58" s="330" t="s">
        <v>135</v>
      </c>
      <c r="D58" s="331"/>
      <c r="E58" s="101">
        <v>24.82</v>
      </c>
      <c r="F58" s="102">
        <v>1411</v>
      </c>
      <c r="G58" s="103">
        <f t="shared" si="27"/>
        <v>35021.019999999997</v>
      </c>
      <c r="H58" s="26"/>
      <c r="I58" s="104">
        <v>5</v>
      </c>
      <c r="J58" s="105">
        <v>3600</v>
      </c>
      <c r="K58" s="106">
        <f t="shared" si="17"/>
        <v>720</v>
      </c>
      <c r="L58" s="107">
        <v>5</v>
      </c>
      <c r="M58" s="105">
        <f t="shared" si="28"/>
        <v>3193.9433287546221</v>
      </c>
      <c r="N58" s="106">
        <f t="shared" si="21"/>
        <v>638.78866575092445</v>
      </c>
      <c r="O58" s="108">
        <f t="shared" si="22"/>
        <v>0</v>
      </c>
      <c r="P58" s="109">
        <f t="shared" si="23"/>
        <v>-81.211334249075549</v>
      </c>
      <c r="Q58" s="110">
        <f t="shared" si="24"/>
        <v>0.88720648020961734</v>
      </c>
      <c r="R58" s="323"/>
      <c r="S58" s="47">
        <v>0.35902777777777778</v>
      </c>
      <c r="T58" s="48">
        <v>0.37743055555555555</v>
      </c>
      <c r="U58" s="111">
        <v>15</v>
      </c>
      <c r="V58" s="112">
        <v>26.506418957975221</v>
      </c>
      <c r="W58" s="113"/>
      <c r="X58" s="13"/>
      <c r="Y58" s="332"/>
      <c r="Z58" s="333"/>
      <c r="AA58" s="117">
        <f t="shared" si="25"/>
        <v>-406.05667124537786</v>
      </c>
      <c r="AB58" s="110">
        <f t="shared" si="26"/>
        <v>0.88720648020961723</v>
      </c>
      <c r="AC58" s="328"/>
    </row>
    <row r="59" spans="1:29" ht="15.75" customHeight="1">
      <c r="A59" s="357"/>
      <c r="B59" s="100" t="s">
        <v>120</v>
      </c>
      <c r="C59" s="330" t="s">
        <v>136</v>
      </c>
      <c r="D59" s="331"/>
      <c r="E59" s="101">
        <v>18.18</v>
      </c>
      <c r="F59" s="102">
        <v>1797</v>
      </c>
      <c r="G59" s="103">
        <f t="shared" si="27"/>
        <v>32669.46</v>
      </c>
      <c r="H59" s="26"/>
      <c r="I59" s="104">
        <v>3</v>
      </c>
      <c r="J59" s="105">
        <v>3600</v>
      </c>
      <c r="K59" s="106">
        <f t="shared" si="17"/>
        <v>1200</v>
      </c>
      <c r="L59" s="107">
        <v>3</v>
      </c>
      <c r="M59" s="105">
        <f t="shared" si="28"/>
        <v>3189.4782864460008</v>
      </c>
      <c r="N59" s="106">
        <f t="shared" si="21"/>
        <v>1063.1594288153335</v>
      </c>
      <c r="O59" s="108">
        <f t="shared" si="22"/>
        <v>0</v>
      </c>
      <c r="P59" s="109">
        <f t="shared" si="23"/>
        <v>-136.84057118466649</v>
      </c>
      <c r="Q59" s="110">
        <f t="shared" si="24"/>
        <v>0.8859661906794446</v>
      </c>
      <c r="R59" s="323"/>
      <c r="S59" s="47">
        <v>0.38750000000000001</v>
      </c>
      <c r="T59" s="48">
        <v>0.41097222222222224</v>
      </c>
      <c r="U59" s="111">
        <v>14.500000000000028</v>
      </c>
      <c r="V59" s="112">
        <v>33.804901716431687</v>
      </c>
      <c r="W59" s="113"/>
      <c r="X59" s="116"/>
      <c r="Y59" s="332"/>
      <c r="Z59" s="333"/>
      <c r="AA59" s="117">
        <f t="shared" si="25"/>
        <v>-410.52171355399923</v>
      </c>
      <c r="AB59" s="110">
        <f t="shared" si="26"/>
        <v>0.88596619067944471</v>
      </c>
      <c r="AC59" s="328"/>
    </row>
    <row r="60" spans="1:29" ht="15.75" customHeight="1">
      <c r="A60" s="358"/>
      <c r="B60" s="100" t="s">
        <v>120</v>
      </c>
      <c r="C60" s="330" t="s">
        <v>130</v>
      </c>
      <c r="D60" s="331"/>
      <c r="E60" s="101">
        <v>23.72</v>
      </c>
      <c r="F60" s="102">
        <v>1317</v>
      </c>
      <c r="G60" s="103">
        <f t="shared" si="27"/>
        <v>31239.239999999998</v>
      </c>
      <c r="H60" s="13"/>
      <c r="I60" s="104">
        <v>5</v>
      </c>
      <c r="J60" s="105">
        <v>3600</v>
      </c>
      <c r="K60" s="106">
        <f t="shared" si="17"/>
        <v>720</v>
      </c>
      <c r="L60" s="107">
        <v>5</v>
      </c>
      <c r="M60" s="105">
        <f t="shared" si="28"/>
        <v>3196.6311494849419</v>
      </c>
      <c r="N60" s="106">
        <f t="shared" si="21"/>
        <v>639.32622989698837</v>
      </c>
      <c r="O60" s="108">
        <f t="shared" si="22"/>
        <v>0</v>
      </c>
      <c r="P60" s="109">
        <f t="shared" si="23"/>
        <v>-80.673770103011634</v>
      </c>
      <c r="Q60" s="110">
        <f t="shared" si="24"/>
        <v>0.88795309707915049</v>
      </c>
      <c r="R60" s="323"/>
      <c r="S60" s="47">
        <v>0.42083333333333334</v>
      </c>
      <c r="T60" s="48">
        <v>0.43799768518518517</v>
      </c>
      <c r="U60" s="111">
        <v>15</v>
      </c>
      <c r="V60" s="112">
        <v>24.719774132443188</v>
      </c>
      <c r="W60" s="113"/>
      <c r="X60" s="116"/>
      <c r="Y60" s="332"/>
      <c r="Z60" s="333"/>
      <c r="AA60" s="117">
        <f t="shared" si="25"/>
        <v>-403.36885051505806</v>
      </c>
      <c r="AB60" s="110">
        <f t="shared" si="26"/>
        <v>0.88795309707915049</v>
      </c>
      <c r="AC60" s="328"/>
    </row>
    <row r="61" spans="1:29" ht="15.75" customHeight="1">
      <c r="A61" s="358"/>
      <c r="B61" s="100" t="s">
        <v>120</v>
      </c>
      <c r="C61" s="330" t="s">
        <v>127</v>
      </c>
      <c r="D61" s="331"/>
      <c r="E61" s="101">
        <v>25.2</v>
      </c>
      <c r="F61" s="102">
        <v>1262</v>
      </c>
      <c r="G61" s="121">
        <f t="shared" si="27"/>
        <v>31802.399999999998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3189.2288959467387</v>
      </c>
      <c r="N61" s="106">
        <f t="shared" si="21"/>
        <v>1063.0762986489128</v>
      </c>
      <c r="O61" s="108">
        <f t="shared" si="22"/>
        <v>0</v>
      </c>
      <c r="P61" s="109">
        <f t="shared" si="23"/>
        <v>-136.92370135108717</v>
      </c>
      <c r="Q61" s="110">
        <f t="shared" si="24"/>
        <v>0.88589691554076067</v>
      </c>
      <c r="R61" s="323"/>
      <c r="S61" s="47">
        <v>0.44791666666666669</v>
      </c>
      <c r="T61" s="120">
        <v>0.46439814814814817</v>
      </c>
      <c r="U61" s="111">
        <v>15</v>
      </c>
      <c r="V61" s="112">
        <v>23.742416261258082</v>
      </c>
      <c r="W61" s="113"/>
      <c r="X61" s="50"/>
      <c r="Y61" s="332"/>
      <c r="Z61" s="333"/>
      <c r="AA61" s="117">
        <f t="shared" si="25"/>
        <v>-410.7711040532613</v>
      </c>
      <c r="AB61" s="110">
        <f t="shared" si="26"/>
        <v>0.88589691554076078</v>
      </c>
      <c r="AC61" s="328"/>
    </row>
    <row r="62" spans="1:29" ht="15.75" customHeight="1">
      <c r="A62" s="358"/>
      <c r="B62" s="100" t="s">
        <v>120</v>
      </c>
      <c r="C62" s="330" t="s">
        <v>126</v>
      </c>
      <c r="D62" s="331"/>
      <c r="E62" s="101">
        <v>17.89</v>
      </c>
      <c r="F62" s="102">
        <v>2395</v>
      </c>
      <c r="G62" s="121">
        <f t="shared" si="27"/>
        <v>42846.55</v>
      </c>
      <c r="H62" s="62"/>
      <c r="I62" s="104">
        <v>4</v>
      </c>
      <c r="J62" s="105">
        <v>3600</v>
      </c>
      <c r="K62" s="106">
        <f t="shared" si="17"/>
        <v>900</v>
      </c>
      <c r="L62" s="107">
        <v>4</v>
      </c>
      <c r="M62" s="105">
        <f t="shared" si="28"/>
        <v>3189.7186706454759</v>
      </c>
      <c r="N62" s="106">
        <f t="shared" si="21"/>
        <v>797.42966766136897</v>
      </c>
      <c r="O62" s="123">
        <f t="shared" si="22"/>
        <v>0</v>
      </c>
      <c r="P62" s="124">
        <f t="shared" si="23"/>
        <v>-102.57033233863103</v>
      </c>
      <c r="Q62" s="125">
        <f t="shared" si="24"/>
        <v>0.88603296406818777</v>
      </c>
      <c r="R62" s="323"/>
      <c r="S62" s="47">
        <v>0.47430555555555559</v>
      </c>
      <c r="T62" s="120">
        <v>0.50559027777777776</v>
      </c>
      <c r="U62" s="111">
        <v>15</v>
      </c>
      <c r="V62" s="112">
        <v>45.050995036788208</v>
      </c>
      <c r="W62" s="113"/>
      <c r="X62" s="116"/>
      <c r="Y62" s="332"/>
      <c r="Z62" s="333"/>
      <c r="AA62" s="117">
        <f t="shared" si="25"/>
        <v>-410.28132935452413</v>
      </c>
      <c r="AB62" s="110">
        <f t="shared" si="26"/>
        <v>0.88603296406818777</v>
      </c>
      <c r="AC62" s="328"/>
    </row>
    <row r="63" spans="1:29" ht="15.75" customHeight="1">
      <c r="A63" s="358"/>
      <c r="B63" s="100"/>
      <c r="C63" s="330"/>
      <c r="D63" s="33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3"/>
      <c r="S63" s="47"/>
      <c r="T63" s="120"/>
      <c r="U63" s="111"/>
      <c r="V63" s="112"/>
      <c r="W63" s="113"/>
      <c r="X63" s="116"/>
      <c r="Y63" s="332"/>
      <c r="Z63" s="333"/>
      <c r="AA63" s="117"/>
      <c r="AB63" s="110"/>
      <c r="AC63" s="328"/>
    </row>
    <row r="64" spans="1:29" ht="15.75" customHeight="1">
      <c r="A64" s="358"/>
      <c r="B64" s="100"/>
      <c r="C64" s="330"/>
      <c r="D64" s="33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26"/>
      <c r="X64" s="127"/>
      <c r="Y64" s="332"/>
      <c r="Z64" s="333"/>
      <c r="AA64" s="117"/>
      <c r="AB64" s="110"/>
      <c r="AC64" s="328"/>
    </row>
    <row r="65" spans="1:29" ht="15.75" customHeight="1">
      <c r="A65" s="358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29">AVERAGE(I56:I71)</f>
        <v>4</v>
      </c>
      <c r="J72" s="137">
        <f t="shared" si="29"/>
        <v>3600</v>
      </c>
      <c r="K72" s="138">
        <f t="shared" ref="K72" si="30">J72/I72</f>
        <v>900</v>
      </c>
      <c r="L72" s="136">
        <f t="shared" ref="L72:M72" si="31">AVERAGE(L56:L71)</f>
        <v>4</v>
      </c>
      <c r="M72" s="137">
        <f t="shared" si="31"/>
        <v>3193.2534487309281</v>
      </c>
      <c r="N72" s="138">
        <f>M72/L72</f>
        <v>798.31336218273202</v>
      </c>
      <c r="O72" s="139">
        <f>L72-I72</f>
        <v>0</v>
      </c>
      <c r="P72" s="140">
        <f>N72-K72</f>
        <v>-101.68663781726798</v>
      </c>
      <c r="Q72" s="141">
        <f>N72/K72</f>
        <v>0.88701484686970222</v>
      </c>
      <c r="R72" s="324"/>
      <c r="S72" s="142">
        <v>0.25</v>
      </c>
      <c r="T72" s="143">
        <v>0.50559027777777776</v>
      </c>
      <c r="U72" s="144"/>
      <c r="V72" s="166"/>
      <c r="W72" s="167"/>
      <c r="X72" s="138"/>
      <c r="Y72" s="354"/>
      <c r="Z72" s="355"/>
      <c r="AA72" s="168">
        <f>M72-J72</f>
        <v>-406.74655126907192</v>
      </c>
      <c r="AB72" s="141">
        <f>M72/J72</f>
        <v>0.88701484686970222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1646</v>
      </c>
      <c r="G73" s="148">
        <f t="shared" ref="G73:G74" si="32">E73*F73</f>
        <v>47026.22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3110.1205559304672</v>
      </c>
      <c r="N73" s="152">
        <f>M73/L73</f>
        <v>259.17671299420562</v>
      </c>
      <c r="O73" s="154">
        <f>L73-I73</f>
        <v>0</v>
      </c>
      <c r="P73" s="155">
        <f>N73-K73</f>
        <v>-40.823287005794384</v>
      </c>
      <c r="Q73" s="156">
        <f>N73/K73</f>
        <v>0.86392237664735205</v>
      </c>
      <c r="R73" s="322">
        <f>Q89</f>
        <v>0.88472004504956492</v>
      </c>
      <c r="S73" s="157">
        <v>0.70833333333333337</v>
      </c>
      <c r="T73" s="158">
        <v>0.73038194444444449</v>
      </c>
      <c r="U73" s="159"/>
      <c r="V73" s="160">
        <v>31.754396083354901</v>
      </c>
      <c r="W73" s="158"/>
      <c r="X73" s="169"/>
      <c r="Y73" s="325"/>
      <c r="Z73" s="326"/>
      <c r="AA73" s="115">
        <f>M73-J73</f>
        <v>-489.87944406953284</v>
      </c>
      <c r="AB73" s="156">
        <f>M73/J73</f>
        <v>0.86392237664735194</v>
      </c>
      <c r="AC73" s="327">
        <f>AB89</f>
        <v>0.88472004504956492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744</v>
      </c>
      <c r="G74" s="103">
        <f t="shared" si="32"/>
        <v>15192.480000000001</v>
      </c>
      <c r="H74" s="26"/>
      <c r="I74" s="104">
        <v>13</v>
      </c>
      <c r="J74" s="105">
        <v>3600</v>
      </c>
      <c r="K74" s="106">
        <f t="shared" si="17"/>
        <v>276.92307692307691</v>
      </c>
      <c r="L74" s="107">
        <v>13</v>
      </c>
      <c r="M74" s="105">
        <f>F74/V74*60</f>
        <v>3259.8637684264004</v>
      </c>
      <c r="N74" s="106">
        <f>M74/L74</f>
        <v>250.75875141741543</v>
      </c>
      <c r="O74" s="108">
        <f>L74-I74</f>
        <v>0</v>
      </c>
      <c r="P74" s="109">
        <f>N74-K74</f>
        <v>-26.164325505661481</v>
      </c>
      <c r="Q74" s="110">
        <f>N74/K74</f>
        <v>0.90551771345177801</v>
      </c>
      <c r="R74" s="323"/>
      <c r="S74" s="47">
        <v>0.73333333333333339</v>
      </c>
      <c r="T74" s="48">
        <v>0.74283564814814818</v>
      </c>
      <c r="U74" s="111">
        <v>5</v>
      </c>
      <c r="V74" s="112">
        <v>13.693823782565183</v>
      </c>
      <c r="W74" s="113"/>
      <c r="X74" s="13"/>
      <c r="Y74" s="332"/>
      <c r="Z74" s="333"/>
      <c r="AA74" s="117">
        <f>M74-J74</f>
        <v>-340.13623157359962</v>
      </c>
      <c r="AB74" s="110">
        <f>M74/J74</f>
        <v>0.90551771345177789</v>
      </c>
      <c r="AC74" s="328"/>
    </row>
    <row r="75" spans="1:29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3"/>
      <c r="Y75" s="332"/>
      <c r="Z75" s="333"/>
      <c r="AA75" s="117"/>
      <c r="AB75" s="110"/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3">AVERAGE(I73:I88)</f>
        <v>12.5</v>
      </c>
      <c r="J89" s="137">
        <f t="shared" si="33"/>
        <v>3600</v>
      </c>
      <c r="K89" s="138">
        <f t="shared" ref="K89" si="34">J89/I89</f>
        <v>288</v>
      </c>
      <c r="L89" s="136">
        <f t="shared" ref="L89:M89" si="35">AVERAGE(L73:L88)</f>
        <v>12.5</v>
      </c>
      <c r="M89" s="137">
        <f t="shared" si="35"/>
        <v>3184.9921621784338</v>
      </c>
      <c r="N89" s="138">
        <f>M89/L89</f>
        <v>254.79937297427469</v>
      </c>
      <c r="O89" s="139">
        <f>L89-I89</f>
        <v>0</v>
      </c>
      <c r="P89" s="140">
        <f>N89-K89</f>
        <v>-33.200627025725311</v>
      </c>
      <c r="Q89" s="141">
        <f>N89/K89</f>
        <v>0.88472004504956492</v>
      </c>
      <c r="R89" s="324"/>
      <c r="S89" s="142">
        <v>0.70833333333333337</v>
      </c>
      <c r="T89" s="143">
        <v>0.74283564814814818</v>
      </c>
      <c r="U89" s="144"/>
      <c r="V89" s="166"/>
      <c r="W89" s="167"/>
      <c r="X89" s="138"/>
      <c r="Y89" s="354"/>
      <c r="Z89" s="355"/>
      <c r="AA89" s="168">
        <f>M89-J89</f>
        <v>-415.00783782156623</v>
      </c>
      <c r="AB89" s="141">
        <f>M89/J89</f>
        <v>0.88472004504956492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145</v>
      </c>
      <c r="D90" s="321"/>
      <c r="E90" s="147">
        <v>17.22</v>
      </c>
      <c r="F90" s="97">
        <v>1286</v>
      </c>
      <c r="G90" s="148">
        <f t="shared" ref="G90:G92" si="36">E90*F90</f>
        <v>22144.92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2990.4088307323977</v>
      </c>
      <c r="N90" s="152">
        <f>M90/L90</f>
        <v>996.80294357746595</v>
      </c>
      <c r="O90" s="154">
        <f>L90-I90</f>
        <v>0</v>
      </c>
      <c r="P90" s="155">
        <f>N90-K90</f>
        <v>-103.19705642253405</v>
      </c>
      <c r="Q90" s="156">
        <f>N90/K90</f>
        <v>0.90618449416133273</v>
      </c>
      <c r="R90" s="322">
        <f>Q106</f>
        <v>0.90400803675026131</v>
      </c>
      <c r="S90" s="157">
        <v>0.70833333333333337</v>
      </c>
      <c r="T90" s="158">
        <v>0.72625000000000006</v>
      </c>
      <c r="U90" s="159"/>
      <c r="V90" s="160">
        <v>25.802492022839001</v>
      </c>
      <c r="W90" s="161"/>
      <c r="X90" s="162"/>
      <c r="Y90" s="325"/>
      <c r="Z90" s="326"/>
      <c r="AA90" s="115">
        <f>M90-J90</f>
        <v>-309.59116926760225</v>
      </c>
      <c r="AB90" s="156">
        <f>M90/J90</f>
        <v>0.90618449416133262</v>
      </c>
      <c r="AC90" s="327">
        <f>AB106</f>
        <v>0.90400803675026131</v>
      </c>
    </row>
    <row r="91" spans="1:29" ht="15.75" customHeight="1">
      <c r="A91" s="357"/>
      <c r="B91" s="100" t="s">
        <v>120</v>
      </c>
      <c r="C91" s="330" t="s">
        <v>148</v>
      </c>
      <c r="D91" s="331"/>
      <c r="E91" s="101">
        <v>24.54</v>
      </c>
      <c r="F91" s="102">
        <v>1676</v>
      </c>
      <c r="G91" s="103">
        <f t="shared" si="36"/>
        <v>41129.040000000001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2706.4175020317398</v>
      </c>
      <c r="N91" s="106">
        <f>M91/L91</f>
        <v>676.60437550793495</v>
      </c>
      <c r="O91" s="108">
        <f>L91-I91</f>
        <v>0</v>
      </c>
      <c r="P91" s="109">
        <f>N91-K91</f>
        <v>-73.395624492065053</v>
      </c>
      <c r="Q91" s="110">
        <f>N91/K91</f>
        <v>0.90213916734391331</v>
      </c>
      <c r="R91" s="323"/>
      <c r="S91" s="47">
        <v>0.72986111111111118</v>
      </c>
      <c r="T91" s="48">
        <v>0.75565972222222233</v>
      </c>
      <c r="U91" s="111">
        <v>5.2000000000000135</v>
      </c>
      <c r="V91" s="112">
        <v>37.156129800560485</v>
      </c>
      <c r="W91" s="113"/>
      <c r="X91" s="116"/>
      <c r="Y91" s="332"/>
      <c r="Z91" s="333"/>
      <c r="AA91" s="117">
        <f>M91-J91</f>
        <v>-293.58249796826021</v>
      </c>
      <c r="AB91" s="110">
        <f>M91/J91</f>
        <v>0.90213916734391331</v>
      </c>
      <c r="AC91" s="328"/>
    </row>
    <row r="92" spans="1:29" ht="15.75" customHeight="1">
      <c r="A92" s="357"/>
      <c r="B92" s="100" t="s">
        <v>120</v>
      </c>
      <c r="C92" s="330" t="s">
        <v>149</v>
      </c>
      <c r="D92" s="331"/>
      <c r="E92" s="101">
        <v>23.27</v>
      </c>
      <c r="F92" s="102">
        <v>1201</v>
      </c>
      <c r="G92" s="103">
        <f t="shared" si="36"/>
        <v>27947.27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2710.4484090132914</v>
      </c>
      <c r="N92" s="106">
        <f>M92/L92</f>
        <v>542.08968180265833</v>
      </c>
      <c r="O92" s="108">
        <f>L92-I92</f>
        <v>0</v>
      </c>
      <c r="P92" s="109">
        <f>N92-K92</f>
        <v>-57.910318197341667</v>
      </c>
      <c r="Q92" s="110">
        <f>N92/K92</f>
        <v>0.90348280300443051</v>
      </c>
      <c r="R92" s="323"/>
      <c r="S92" s="47">
        <v>0.7597222222222223</v>
      </c>
      <c r="T92" s="48">
        <v>0.77818287037037048</v>
      </c>
      <c r="U92" s="111">
        <v>5.8499999999999552</v>
      </c>
      <c r="V92" s="112">
        <v>26.586006861585179</v>
      </c>
      <c r="W92" s="113"/>
      <c r="X92" s="116"/>
      <c r="Y92" s="332"/>
      <c r="Z92" s="333"/>
      <c r="AA92" s="117">
        <f>M92-J92</f>
        <v>-289.55159098670856</v>
      </c>
      <c r="AB92" s="110">
        <f>M92/J92</f>
        <v>0.90348280300443051</v>
      </c>
      <c r="AC92" s="328"/>
    </row>
    <row r="93" spans="1:29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332"/>
      <c r="Z93" s="333"/>
      <c r="AA93" s="117"/>
      <c r="AB93" s="110"/>
      <c r="AC93" s="328"/>
    </row>
    <row r="94" spans="1:29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16"/>
      <c r="Y94" s="332"/>
      <c r="Z94" s="333"/>
      <c r="AA94" s="117"/>
      <c r="AB94" s="110"/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2802.42491392581</v>
      </c>
      <c r="N106" s="138">
        <f t="shared" ref="N106:N118" si="41">M106/L106</f>
        <v>700.60622848145249</v>
      </c>
      <c r="O106" s="139">
        <f t="shared" ref="O106:O118" si="42">L106-I106</f>
        <v>0</v>
      </c>
      <c r="P106" s="140">
        <f t="shared" ref="P106:P118" si="43">N106-K106</f>
        <v>-74.39377151854751</v>
      </c>
      <c r="Q106" s="141">
        <f t="shared" ref="Q106:Q118" si="44">N106/K106</f>
        <v>0.90400803675026131</v>
      </c>
      <c r="R106" s="324"/>
      <c r="S106" s="142">
        <v>0.70833333333333337</v>
      </c>
      <c r="T106" s="143">
        <v>0.77818287037037048</v>
      </c>
      <c r="U106" s="144"/>
      <c r="V106" s="166"/>
      <c r="W106" s="99"/>
      <c r="X106" s="69"/>
      <c r="Y106" s="354"/>
      <c r="Z106" s="355"/>
      <c r="AA106" s="168">
        <f t="shared" ref="AA106:AA118" si="45">M106-J106</f>
        <v>-297.57508607419004</v>
      </c>
      <c r="AB106" s="141">
        <f t="shared" ref="AB106:AB118" si="46">M106/J106</f>
        <v>0.90400803675026131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146</v>
      </c>
      <c r="D107" s="321"/>
      <c r="E107" s="147">
        <v>22.28</v>
      </c>
      <c r="F107" s="97">
        <v>485</v>
      </c>
      <c r="G107" s="148">
        <f t="shared" ref="G107:G118" si="47">E107*F107</f>
        <v>10805.800000000001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2981.3603830802276</v>
      </c>
      <c r="N107" s="152">
        <f t="shared" si="41"/>
        <v>596.27207661604552</v>
      </c>
      <c r="O107" s="154">
        <f t="shared" si="42"/>
        <v>0</v>
      </c>
      <c r="P107" s="155">
        <f t="shared" si="43"/>
        <v>-63.727923383954476</v>
      </c>
      <c r="Q107" s="156">
        <f t="shared" si="44"/>
        <v>0.90344254032734173</v>
      </c>
      <c r="R107" s="322">
        <f>Q123</f>
        <v>0.89546721707682297</v>
      </c>
      <c r="S107" s="157">
        <v>0.70833333333333337</v>
      </c>
      <c r="T107" s="158">
        <v>0.71510416666666665</v>
      </c>
      <c r="U107" s="159"/>
      <c r="V107" s="160">
        <v>9.7606448939041019</v>
      </c>
      <c r="W107" s="161"/>
      <c r="X107" s="162"/>
      <c r="Y107" s="325"/>
      <c r="Z107" s="326"/>
      <c r="AA107" s="115">
        <f t="shared" si="45"/>
        <v>-318.63961691977238</v>
      </c>
      <c r="AB107" s="156">
        <f t="shared" si="46"/>
        <v>0.90344254032734173</v>
      </c>
      <c r="AC107" s="327">
        <f>AB123</f>
        <v>0.89546721707682286</v>
      </c>
    </row>
    <row r="108" spans="1:29" ht="15.75" customHeight="1">
      <c r="A108" s="318"/>
      <c r="B108" s="100" t="s">
        <v>120</v>
      </c>
      <c r="C108" s="330" t="s">
        <v>154</v>
      </c>
      <c r="D108" s="331"/>
      <c r="E108" s="101">
        <v>25.03</v>
      </c>
      <c r="F108" s="102">
        <v>605</v>
      </c>
      <c r="G108" s="103">
        <f t="shared" si="47"/>
        <v>15143.150000000001</v>
      </c>
      <c r="H108" s="26">
        <v>2</v>
      </c>
      <c r="I108" s="104">
        <v>5</v>
      </c>
      <c r="J108" s="105">
        <v>3600</v>
      </c>
      <c r="K108" s="106">
        <f t="shared" si="37"/>
        <v>720</v>
      </c>
      <c r="L108" s="107">
        <v>5</v>
      </c>
      <c r="M108" s="105">
        <f t="shared" si="48"/>
        <v>3200.2174918322189</v>
      </c>
      <c r="N108" s="106">
        <f t="shared" si="41"/>
        <v>640.04349836644383</v>
      </c>
      <c r="O108" s="108">
        <f t="shared" si="42"/>
        <v>0</v>
      </c>
      <c r="P108" s="109">
        <f t="shared" si="43"/>
        <v>-79.956501633556172</v>
      </c>
      <c r="Q108" s="110">
        <f t="shared" si="44"/>
        <v>0.8889493032867275</v>
      </c>
      <c r="R108" s="323"/>
      <c r="S108" s="47">
        <v>0.72499999999999998</v>
      </c>
      <c r="T108" s="48">
        <v>0.73287037037037039</v>
      </c>
      <c r="U108" s="111">
        <v>15</v>
      </c>
      <c r="V108" s="112">
        <v>11.342979060844137</v>
      </c>
      <c r="W108" s="113"/>
      <c r="X108" s="116"/>
      <c r="Y108" s="332"/>
      <c r="Z108" s="333"/>
      <c r="AA108" s="117">
        <f t="shared" si="45"/>
        <v>-399.78250816778109</v>
      </c>
      <c r="AB108" s="110">
        <f t="shared" si="46"/>
        <v>0.8889493032867275</v>
      </c>
      <c r="AC108" s="328"/>
    </row>
    <row r="109" spans="1:29" ht="15.75" customHeight="1">
      <c r="A109" s="318"/>
      <c r="B109" s="100" t="s">
        <v>120</v>
      </c>
      <c r="C109" s="330" t="s">
        <v>160</v>
      </c>
      <c r="D109" s="331"/>
      <c r="E109" s="101">
        <v>18.18</v>
      </c>
      <c r="F109" s="102">
        <v>389</v>
      </c>
      <c r="G109" s="103">
        <f t="shared" si="47"/>
        <v>7072.0199999999995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3200.6360598015235</v>
      </c>
      <c r="N109" s="106">
        <f t="shared" si="41"/>
        <v>1066.8786866005078</v>
      </c>
      <c r="O109" s="108">
        <f t="shared" si="42"/>
        <v>0</v>
      </c>
      <c r="P109" s="109">
        <f t="shared" si="43"/>
        <v>-133.12131339949224</v>
      </c>
      <c r="Q109" s="110">
        <f t="shared" si="44"/>
        <v>0.88906557216708981</v>
      </c>
      <c r="R109" s="323"/>
      <c r="S109" s="47">
        <v>0.74305555555555547</v>
      </c>
      <c r="T109" s="48">
        <v>0.74811342592592589</v>
      </c>
      <c r="U109" s="111">
        <v>14.666666666666508</v>
      </c>
      <c r="V109" s="112">
        <v>7.2923005189935122</v>
      </c>
      <c r="W109" s="113"/>
      <c r="X109" s="116"/>
      <c r="Y109" s="332"/>
      <c r="Z109" s="333"/>
      <c r="AA109" s="117">
        <f t="shared" si="45"/>
        <v>-399.36394019847648</v>
      </c>
      <c r="AB109" s="110">
        <f t="shared" si="46"/>
        <v>0.88906557216708981</v>
      </c>
      <c r="AC109" s="328"/>
    </row>
    <row r="110" spans="1:29" ht="15.75" customHeight="1">
      <c r="A110" s="318"/>
      <c r="B110" s="100" t="s">
        <v>120</v>
      </c>
      <c r="C110" s="330" t="s">
        <v>155</v>
      </c>
      <c r="D110" s="331"/>
      <c r="E110" s="101">
        <v>18.18</v>
      </c>
      <c r="F110" s="102">
        <v>605</v>
      </c>
      <c r="G110" s="103">
        <f t="shared" si="47"/>
        <v>10998.9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2713.6606521991648</v>
      </c>
      <c r="N110" s="106">
        <f t="shared" si="41"/>
        <v>904.55355073305498</v>
      </c>
      <c r="O110" s="108">
        <f t="shared" si="42"/>
        <v>0</v>
      </c>
      <c r="P110" s="109">
        <f t="shared" si="43"/>
        <v>-95.446449266945024</v>
      </c>
      <c r="Q110" s="110">
        <f t="shared" si="44"/>
        <v>0.90455355073305499</v>
      </c>
      <c r="R110" s="323"/>
      <c r="S110" s="47">
        <v>0.75833333333333319</v>
      </c>
      <c r="T110" s="48">
        <v>0.76761574074074057</v>
      </c>
      <c r="U110" s="111">
        <v>14.716666666666516</v>
      </c>
      <c r="V110" s="112">
        <v>13.376764692586853</v>
      </c>
      <c r="W110" s="113"/>
      <c r="X110" s="116"/>
      <c r="Y110" s="332"/>
      <c r="Z110" s="333"/>
      <c r="AA110" s="117">
        <f t="shared" si="45"/>
        <v>-286.33934780083518</v>
      </c>
      <c r="AB110" s="110">
        <f t="shared" si="46"/>
        <v>0.90455355073305499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2200</v>
      </c>
      <c r="G111" s="103">
        <f t="shared" si="47"/>
        <v>30866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2717.7250361065103</v>
      </c>
      <c r="N111" s="106">
        <f t="shared" si="41"/>
        <v>905.90834536883676</v>
      </c>
      <c r="O111" s="108">
        <f t="shared" si="42"/>
        <v>0</v>
      </c>
      <c r="P111" s="109">
        <f t="shared" si="43"/>
        <v>-94.091654631163237</v>
      </c>
      <c r="Q111" s="110">
        <f t="shared" si="44"/>
        <v>0.9059083453688368</v>
      </c>
      <c r="R111" s="323"/>
      <c r="S111" s="47">
        <v>0.77777777777777757</v>
      </c>
      <c r="T111" s="48">
        <v>0.81150462962962944</v>
      </c>
      <c r="U111" s="111">
        <v>14.633333333333276</v>
      </c>
      <c r="V111" s="112">
        <v>48.570034954348039</v>
      </c>
      <c r="W111" s="113"/>
      <c r="X111" s="116"/>
      <c r="Y111" s="332"/>
      <c r="Z111" s="333"/>
      <c r="AA111" s="117">
        <f t="shared" si="45"/>
        <v>-282.27496389348971</v>
      </c>
      <c r="AB111" s="110">
        <f t="shared" si="46"/>
        <v>0.9059083453688368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2628</v>
      </c>
      <c r="G112" s="121">
        <f t="shared" si="47"/>
        <v>37527.839999999997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3185.2914402244942</v>
      </c>
      <c r="N112" s="106">
        <f t="shared" si="41"/>
        <v>1061.7638134081647</v>
      </c>
      <c r="O112" s="108">
        <f t="shared" si="42"/>
        <v>0</v>
      </c>
      <c r="P112" s="109">
        <f t="shared" si="43"/>
        <v>-138.23618659183535</v>
      </c>
      <c r="Q112" s="110">
        <f t="shared" si="44"/>
        <v>0.88480317784013718</v>
      </c>
      <c r="R112" s="323"/>
      <c r="S112" s="47">
        <v>0.82152777777777752</v>
      </c>
      <c r="T112" s="120">
        <v>0.85590277777777757</v>
      </c>
      <c r="U112" s="111">
        <v>15</v>
      </c>
      <c r="V112" s="112">
        <v>49.502534684514444</v>
      </c>
      <c r="W112" s="113"/>
      <c r="X112" s="116"/>
      <c r="Y112" s="332"/>
      <c r="Z112" s="333"/>
      <c r="AA112" s="117">
        <f t="shared" si="45"/>
        <v>-414.70855977550582</v>
      </c>
      <c r="AB112" s="110">
        <f t="shared" si="46"/>
        <v>0.88480317784013729</v>
      </c>
      <c r="AC112" s="328"/>
    </row>
    <row r="113" spans="1:29" ht="15.75" customHeight="1">
      <c r="A113" s="318"/>
      <c r="B113" s="100" t="s">
        <v>120</v>
      </c>
      <c r="C113" s="330" t="s">
        <v>146</v>
      </c>
      <c r="D113" s="331"/>
      <c r="E113" s="101">
        <v>22.28</v>
      </c>
      <c r="F113" s="102">
        <v>1276</v>
      </c>
      <c r="G113" s="121">
        <f t="shared" si="47"/>
        <v>28429.280000000002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2981.3603830802272</v>
      </c>
      <c r="N113" s="106">
        <f t="shared" si="41"/>
        <v>596.27207661604541</v>
      </c>
      <c r="O113" s="123">
        <f t="shared" si="42"/>
        <v>0</v>
      </c>
      <c r="P113" s="124">
        <f t="shared" si="43"/>
        <v>-63.72792338395459</v>
      </c>
      <c r="Q113" s="125">
        <f t="shared" si="44"/>
        <v>0.9034425403273415</v>
      </c>
      <c r="R113" s="323"/>
      <c r="S113" s="47">
        <v>0.86597222222222192</v>
      </c>
      <c r="T113" s="120">
        <v>0.88379629629629597</v>
      </c>
      <c r="U113" s="111">
        <v>15</v>
      </c>
      <c r="V113" s="112">
        <v>25.679552339426053</v>
      </c>
      <c r="W113" s="113"/>
      <c r="X113" s="116"/>
      <c r="Y113" s="332"/>
      <c r="Z113" s="333"/>
      <c r="AA113" s="117">
        <f t="shared" si="45"/>
        <v>-318.63961691977283</v>
      </c>
      <c r="AB113" s="110">
        <f t="shared" si="46"/>
        <v>0.90344254032734161</v>
      </c>
      <c r="AC113" s="328"/>
    </row>
    <row r="114" spans="1:29" ht="15.75" customHeight="1">
      <c r="A114" s="318"/>
      <c r="B114" s="100" t="s">
        <v>120</v>
      </c>
      <c r="C114" s="330" t="s">
        <v>154</v>
      </c>
      <c r="D114" s="331"/>
      <c r="E114" s="101">
        <v>25.03</v>
      </c>
      <c r="F114" s="102">
        <v>1280</v>
      </c>
      <c r="G114" s="121">
        <f t="shared" si="47"/>
        <v>32038.400000000001</v>
      </c>
      <c r="H114" s="26"/>
      <c r="I114" s="104">
        <v>5</v>
      </c>
      <c r="J114" s="105">
        <v>3600</v>
      </c>
      <c r="K114" s="106">
        <f t="shared" si="37"/>
        <v>720</v>
      </c>
      <c r="L114" s="118">
        <v>5</v>
      </c>
      <c r="M114" s="105">
        <f t="shared" si="48"/>
        <v>3200.2174918322185</v>
      </c>
      <c r="N114" s="106">
        <f t="shared" si="41"/>
        <v>640.04349836644371</v>
      </c>
      <c r="O114" s="123">
        <f t="shared" si="42"/>
        <v>0</v>
      </c>
      <c r="P114" s="124">
        <f t="shared" si="43"/>
        <v>-79.956501633556286</v>
      </c>
      <c r="Q114" s="125">
        <f t="shared" si="44"/>
        <v>0.88894930328672739</v>
      </c>
      <c r="R114" s="323"/>
      <c r="S114" s="47">
        <v>0.89374999999999971</v>
      </c>
      <c r="T114" s="120">
        <v>0.91040509259259228</v>
      </c>
      <c r="U114" s="111">
        <v>15</v>
      </c>
      <c r="V114" s="112">
        <v>23.998368922116523</v>
      </c>
      <c r="W114" s="113"/>
      <c r="X114" s="116"/>
      <c r="Y114" s="332"/>
      <c r="Z114" s="333"/>
      <c r="AA114" s="117">
        <f t="shared" si="45"/>
        <v>-399.78250816778154</v>
      </c>
      <c r="AB114" s="110">
        <f t="shared" si="46"/>
        <v>0.88894930328672739</v>
      </c>
      <c r="AC114" s="328"/>
    </row>
    <row r="115" spans="1:29" ht="15.75" customHeight="1">
      <c r="A115" s="318"/>
      <c r="B115" s="100" t="s">
        <v>120</v>
      </c>
      <c r="C115" s="330" t="s">
        <v>160</v>
      </c>
      <c r="D115" s="331"/>
      <c r="E115" s="101">
        <v>18.18</v>
      </c>
      <c r="F115" s="102">
        <v>868</v>
      </c>
      <c r="G115" s="121">
        <f t="shared" si="47"/>
        <v>15780.24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3200.6360598015231</v>
      </c>
      <c r="N115" s="106">
        <f t="shared" si="41"/>
        <v>1066.8786866005078</v>
      </c>
      <c r="O115" s="123">
        <f t="shared" si="42"/>
        <v>0</v>
      </c>
      <c r="P115" s="124">
        <f t="shared" si="43"/>
        <v>-133.12131339949224</v>
      </c>
      <c r="Q115" s="125">
        <f t="shared" si="44"/>
        <v>0.88906557216708981</v>
      </c>
      <c r="R115" s="323"/>
      <c r="S115" s="47">
        <v>0.92013888888888851</v>
      </c>
      <c r="T115" s="120">
        <v>0.93143518518518476</v>
      </c>
      <c r="U115" s="111">
        <v>15</v>
      </c>
      <c r="V115" s="112">
        <v>16.27176568248424</v>
      </c>
      <c r="W115" s="113"/>
      <c r="X115" s="116"/>
      <c r="Y115" s="332"/>
      <c r="Z115" s="333"/>
      <c r="AA115" s="117">
        <f t="shared" si="45"/>
        <v>-399.36394019847694</v>
      </c>
      <c r="AB115" s="110">
        <f t="shared" si="46"/>
        <v>0.8890655721670897</v>
      </c>
      <c r="AC115" s="328"/>
    </row>
    <row r="116" spans="1:29" ht="15.75" customHeight="1">
      <c r="A116" s="318"/>
      <c r="B116" s="100" t="s">
        <v>120</v>
      </c>
      <c r="C116" s="330" t="s">
        <v>155</v>
      </c>
      <c r="D116" s="331"/>
      <c r="E116" s="101">
        <v>18.18</v>
      </c>
      <c r="F116" s="102">
        <v>1287</v>
      </c>
      <c r="G116" s="121">
        <f t="shared" si="47"/>
        <v>23397.66</v>
      </c>
      <c r="H116" s="26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2713.6606521991648</v>
      </c>
      <c r="N116" s="106">
        <f t="shared" si="41"/>
        <v>904.55355073305498</v>
      </c>
      <c r="O116" s="123">
        <f t="shared" si="42"/>
        <v>0</v>
      </c>
      <c r="P116" s="124">
        <f t="shared" si="43"/>
        <v>-95.446449266945024</v>
      </c>
      <c r="Q116" s="125">
        <f t="shared" si="44"/>
        <v>0.90455355073305499</v>
      </c>
      <c r="R116" s="323"/>
      <c r="S116" s="47">
        <v>0.94166666666666621</v>
      </c>
      <c r="T116" s="120">
        <v>0.96142361111111063</v>
      </c>
      <c r="U116" s="111">
        <v>14.733333333333292</v>
      </c>
      <c r="V116" s="112">
        <v>28.45602670968476</v>
      </c>
      <c r="W116" s="113"/>
      <c r="X116" s="116"/>
      <c r="Y116" s="332"/>
      <c r="Z116" s="333"/>
      <c r="AA116" s="117">
        <f t="shared" si="45"/>
        <v>-286.33934780083518</v>
      </c>
      <c r="AB116" s="110">
        <f t="shared" si="46"/>
        <v>0.90455355073305499</v>
      </c>
      <c r="AC116" s="328"/>
    </row>
    <row r="117" spans="1:29" ht="15.75" customHeight="1">
      <c r="A117" s="318"/>
      <c r="B117" s="100" t="s">
        <v>120</v>
      </c>
      <c r="C117" s="330" t="s">
        <v>152</v>
      </c>
      <c r="D117" s="331"/>
      <c r="E117" s="101">
        <v>14.03</v>
      </c>
      <c r="F117" s="102">
        <v>5729</v>
      </c>
      <c r="G117" s="121">
        <f t="shared" si="47"/>
        <v>80377.87</v>
      </c>
      <c r="H117" s="62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2717.7250361065103</v>
      </c>
      <c r="N117" s="106">
        <f t="shared" si="41"/>
        <v>905.90834536883676</v>
      </c>
      <c r="O117" s="123">
        <f t="shared" si="42"/>
        <v>0</v>
      </c>
      <c r="P117" s="124">
        <f t="shared" si="43"/>
        <v>-94.091654631163237</v>
      </c>
      <c r="Q117" s="125">
        <f t="shared" si="44"/>
        <v>0.9059083453688368</v>
      </c>
      <c r="R117" s="323"/>
      <c r="S117" s="47">
        <v>0.97152777777777732</v>
      </c>
      <c r="T117" s="120">
        <v>1.0593518518518514</v>
      </c>
      <c r="U117" s="111">
        <v>14.550000000000036</v>
      </c>
      <c r="V117" s="112">
        <v>126.48078647884542</v>
      </c>
      <c r="W117" s="126"/>
      <c r="X117" s="127"/>
      <c r="Y117" s="332"/>
      <c r="Z117" s="333"/>
      <c r="AA117" s="117">
        <f t="shared" si="45"/>
        <v>-282.27496389348971</v>
      </c>
      <c r="AB117" s="110">
        <f t="shared" si="46"/>
        <v>0.9059083453688368</v>
      </c>
      <c r="AC117" s="328"/>
    </row>
    <row r="118" spans="1:29" ht="15.75" customHeight="1">
      <c r="A118" s="318"/>
      <c r="B118" s="100" t="s">
        <v>120</v>
      </c>
      <c r="C118" s="330" t="s">
        <v>153</v>
      </c>
      <c r="D118" s="331"/>
      <c r="E118" s="101">
        <v>14.28</v>
      </c>
      <c r="F118" s="102">
        <v>7324</v>
      </c>
      <c r="G118" s="121">
        <f t="shared" si="47"/>
        <v>104586.72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3185.2914402244946</v>
      </c>
      <c r="N118" s="106">
        <f t="shared" si="41"/>
        <v>1061.7638134081649</v>
      </c>
      <c r="O118" s="123">
        <f t="shared" si="42"/>
        <v>0</v>
      </c>
      <c r="P118" s="124">
        <f t="shared" si="43"/>
        <v>-138.23618659183512</v>
      </c>
      <c r="Q118" s="125">
        <f t="shared" si="44"/>
        <v>0.8848031778401374</v>
      </c>
      <c r="R118" s="323"/>
      <c r="S118" s="47">
        <v>1.069444444444444</v>
      </c>
      <c r="T118" s="120">
        <v>1.1652430555555551</v>
      </c>
      <c r="U118" s="111">
        <v>14.53333333333326</v>
      </c>
      <c r="V118" s="112">
        <v>137.95911873264222</v>
      </c>
      <c r="W118" s="126"/>
      <c r="X118" s="127"/>
      <c r="Y118" s="332"/>
      <c r="Z118" s="333"/>
      <c r="AA118" s="117">
        <f t="shared" si="45"/>
        <v>-414.70855977550536</v>
      </c>
      <c r="AB118" s="110">
        <f t="shared" si="46"/>
        <v>0.8848031778401374</v>
      </c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49">AVERAGE(I107:I122)</f>
        <v>3.6666666666666665</v>
      </c>
      <c r="J123" s="137">
        <f t="shared" si="49"/>
        <v>3350</v>
      </c>
      <c r="K123" s="138">
        <f t="shared" ref="K123" si="50">J123/I123</f>
        <v>913.63636363636363</v>
      </c>
      <c r="L123" s="136">
        <f t="shared" ref="L123:M123" si="51">AVERAGE(L107:L122)</f>
        <v>3.6666666666666665</v>
      </c>
      <c r="M123" s="137">
        <f t="shared" si="51"/>
        <v>2999.8151772073566</v>
      </c>
      <c r="N123" s="138">
        <f t="shared" ref="N123:N135" si="52">M123/L123</f>
        <v>818.13141196564277</v>
      </c>
      <c r="O123" s="139">
        <f t="shared" ref="O123:O135" si="53">L123-I123</f>
        <v>0</v>
      </c>
      <c r="P123" s="140">
        <f t="shared" ref="P123:P135" si="54">N123-K123</f>
        <v>-95.504951670720857</v>
      </c>
      <c r="Q123" s="141">
        <f t="shared" ref="Q123:Q135" si="55">N123/K123</f>
        <v>0.89546721707682297</v>
      </c>
      <c r="R123" s="324"/>
      <c r="S123" s="142">
        <v>0.70833333333333337</v>
      </c>
      <c r="T123" s="143">
        <v>1.1652430555555551</v>
      </c>
      <c r="U123" s="144"/>
      <c r="V123" s="166"/>
      <c r="W123" s="99"/>
      <c r="X123" s="69"/>
      <c r="Y123" s="354"/>
      <c r="Z123" s="355"/>
      <c r="AA123" s="168">
        <f t="shared" ref="AA123:AA135" si="56">M123-J123</f>
        <v>-350.18482279264344</v>
      </c>
      <c r="AB123" s="141">
        <f t="shared" ref="AB123:AB135" si="57">M123/J123</f>
        <v>0.89546721707682286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158</v>
      </c>
      <c r="D124" s="321"/>
      <c r="E124" s="147">
        <v>30</v>
      </c>
      <c r="F124" s="97">
        <v>803</v>
      </c>
      <c r="G124" s="148">
        <f t="shared" ref="G124:G135" si="58">E124*F124</f>
        <v>24090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3195.3599999999979</v>
      </c>
      <c r="N124" s="152">
        <f t="shared" si="52"/>
        <v>798.83999999999946</v>
      </c>
      <c r="O124" s="154">
        <f t="shared" si="53"/>
        <v>0</v>
      </c>
      <c r="P124" s="155">
        <f t="shared" si="54"/>
        <v>-101.16000000000054</v>
      </c>
      <c r="Q124" s="156">
        <f t="shared" si="55"/>
        <v>0.88759999999999939</v>
      </c>
      <c r="R124" s="322">
        <f>Q140</f>
        <v>0.88690153247225223</v>
      </c>
      <c r="S124" s="157">
        <v>0.70833333333333337</v>
      </c>
      <c r="T124" s="158">
        <v>0.71879629629629638</v>
      </c>
      <c r="U124" s="159"/>
      <c r="V124" s="160">
        <v>15.078113264233147</v>
      </c>
      <c r="W124" s="158"/>
      <c r="X124" s="169"/>
      <c r="Y124" s="325"/>
      <c r="Z124" s="326"/>
      <c r="AA124" s="171">
        <f t="shared" si="56"/>
        <v>-404.64000000000215</v>
      </c>
      <c r="AB124" s="156">
        <f t="shared" si="57"/>
        <v>0.88759999999999939</v>
      </c>
      <c r="AC124" s="327">
        <f>AB140</f>
        <v>0.88690153247225223</v>
      </c>
    </row>
    <row r="125" spans="1:29" ht="15.75" customHeight="1">
      <c r="A125" s="357"/>
      <c r="B125" s="100" t="s">
        <v>120</v>
      </c>
      <c r="C125" s="330" t="s">
        <v>162</v>
      </c>
      <c r="D125" s="331"/>
      <c r="E125" s="101">
        <v>18.18</v>
      </c>
      <c r="F125" s="102">
        <v>1006</v>
      </c>
      <c r="G125" s="103">
        <f t="shared" si="58"/>
        <v>18289.079999999998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3193.9234037646638</v>
      </c>
      <c r="N125" s="106">
        <f t="shared" si="52"/>
        <v>1064.6411345882213</v>
      </c>
      <c r="O125" s="108">
        <f t="shared" si="53"/>
        <v>0</v>
      </c>
      <c r="P125" s="109">
        <f t="shared" si="54"/>
        <v>-135.35886541177865</v>
      </c>
      <c r="Q125" s="110">
        <f t="shared" si="55"/>
        <v>0.88720094549018447</v>
      </c>
      <c r="R125" s="323"/>
      <c r="S125" s="47">
        <v>0.72916666666666663</v>
      </c>
      <c r="T125" s="48">
        <v>0.74228009259259253</v>
      </c>
      <c r="U125" s="111">
        <v>14.933333333333163</v>
      </c>
      <c r="V125" s="112">
        <v>18.898386833213948</v>
      </c>
      <c r="W125" s="113"/>
      <c r="X125" s="13"/>
      <c r="Y125" s="332"/>
      <c r="Z125" s="333"/>
      <c r="AA125" s="172">
        <f t="shared" si="56"/>
        <v>-406.07659623533618</v>
      </c>
      <c r="AB125" s="110">
        <f t="shared" si="57"/>
        <v>0.88720094549018436</v>
      </c>
      <c r="AC125" s="328"/>
    </row>
    <row r="126" spans="1:29" ht="15.75" customHeight="1">
      <c r="A126" s="357"/>
      <c r="B126" s="100" t="s">
        <v>120</v>
      </c>
      <c r="C126" s="330" t="s">
        <v>161</v>
      </c>
      <c r="D126" s="331"/>
      <c r="E126" s="101">
        <v>16.7</v>
      </c>
      <c r="F126" s="102">
        <v>579</v>
      </c>
      <c r="G126" s="103">
        <f t="shared" si="58"/>
        <v>9669.2999999999993</v>
      </c>
      <c r="H126" s="26">
        <v>2</v>
      </c>
      <c r="I126" s="104">
        <v>3</v>
      </c>
      <c r="J126" s="105">
        <v>3600</v>
      </c>
      <c r="K126" s="106">
        <f t="shared" si="37"/>
        <v>1200</v>
      </c>
      <c r="L126" s="107">
        <v>3</v>
      </c>
      <c r="M126" s="105">
        <f t="shared" si="59"/>
        <v>3195.082350722203</v>
      </c>
      <c r="N126" s="106">
        <f t="shared" si="52"/>
        <v>1065.0274502407344</v>
      </c>
      <c r="O126" s="108">
        <f t="shared" si="53"/>
        <v>0</v>
      </c>
      <c r="P126" s="109">
        <f t="shared" si="54"/>
        <v>-134.97254975926558</v>
      </c>
      <c r="Q126" s="110">
        <f t="shared" si="55"/>
        <v>0.88752287520061202</v>
      </c>
      <c r="R126" s="323"/>
      <c r="S126" s="47">
        <v>0.75208333333333321</v>
      </c>
      <c r="T126" s="48">
        <v>0.75962962962962954</v>
      </c>
      <c r="U126" s="111">
        <v>15</v>
      </c>
      <c r="V126" s="112">
        <v>10.872959187467426</v>
      </c>
      <c r="W126" s="113"/>
      <c r="X126" s="13"/>
      <c r="Y126" s="332"/>
      <c r="Z126" s="333"/>
      <c r="AA126" s="172">
        <f t="shared" si="56"/>
        <v>-404.91764927779695</v>
      </c>
      <c r="AB126" s="110">
        <f t="shared" si="57"/>
        <v>0.8875228752006119</v>
      </c>
      <c r="AC126" s="328"/>
    </row>
    <row r="127" spans="1:29" ht="15.75" customHeight="1">
      <c r="A127" s="357"/>
      <c r="B127" s="100" t="s">
        <v>120</v>
      </c>
      <c r="C127" s="330" t="s">
        <v>159</v>
      </c>
      <c r="D127" s="331"/>
      <c r="E127" s="101">
        <v>24.82</v>
      </c>
      <c r="F127" s="102">
        <v>812</v>
      </c>
      <c r="G127" s="103">
        <f t="shared" si="58"/>
        <v>20153.84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3190.4717796373843</v>
      </c>
      <c r="N127" s="106">
        <f t="shared" si="52"/>
        <v>638.09435592747684</v>
      </c>
      <c r="O127" s="108">
        <f t="shared" si="53"/>
        <v>0</v>
      </c>
      <c r="P127" s="109">
        <f t="shared" si="54"/>
        <v>-81.90564407252316</v>
      </c>
      <c r="Q127" s="110">
        <f t="shared" si="55"/>
        <v>0.88624216101038455</v>
      </c>
      <c r="R127" s="323"/>
      <c r="S127" s="47">
        <v>0.76944444444444426</v>
      </c>
      <c r="T127" s="48">
        <v>0.78004629629629607</v>
      </c>
      <c r="U127" s="111">
        <v>15</v>
      </c>
      <c r="V127" s="112">
        <v>15.270468872643441</v>
      </c>
      <c r="W127" s="113"/>
      <c r="X127" s="13"/>
      <c r="Y127" s="332"/>
      <c r="Z127" s="333"/>
      <c r="AA127" s="172">
        <f t="shared" si="56"/>
        <v>-409.52822036261568</v>
      </c>
      <c r="AB127" s="110">
        <f t="shared" si="57"/>
        <v>0.88624216101038455</v>
      </c>
      <c r="AC127" s="328"/>
    </row>
    <row r="128" spans="1:29" ht="15.75" customHeight="1">
      <c r="A128" s="358"/>
      <c r="B128" s="100" t="s">
        <v>120</v>
      </c>
      <c r="C128" s="330" t="s">
        <v>147</v>
      </c>
      <c r="D128" s="331"/>
      <c r="E128" s="101">
        <v>17.89</v>
      </c>
      <c r="F128" s="102">
        <v>1446</v>
      </c>
      <c r="G128" s="103">
        <f t="shared" si="58"/>
        <v>25868.940000000002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3189.8076699049479</v>
      </c>
      <c r="N128" s="106">
        <f t="shared" si="52"/>
        <v>797.45191747623699</v>
      </c>
      <c r="O128" s="108">
        <f t="shared" si="53"/>
        <v>0</v>
      </c>
      <c r="P128" s="109">
        <f t="shared" si="54"/>
        <v>-102.54808252376301</v>
      </c>
      <c r="Q128" s="110">
        <f t="shared" si="55"/>
        <v>0.88605768608470781</v>
      </c>
      <c r="R128" s="323"/>
      <c r="S128" s="47">
        <v>0.79027777777777752</v>
      </c>
      <c r="T128" s="48">
        <v>0.80915509259259233</v>
      </c>
      <c r="U128" s="111">
        <v>14.733333333333292</v>
      </c>
      <c r="V128" s="112">
        <v>27.199132041269852</v>
      </c>
      <c r="W128" s="113"/>
      <c r="X128" s="116"/>
      <c r="Y128" s="332"/>
      <c r="Z128" s="333"/>
      <c r="AA128" s="172">
        <f t="shared" si="56"/>
        <v>-410.19233009505206</v>
      </c>
      <c r="AB128" s="110">
        <f t="shared" si="57"/>
        <v>0.88605768608470781</v>
      </c>
      <c r="AC128" s="328"/>
    </row>
    <row r="129" spans="1:29" ht="15.75" customHeight="1">
      <c r="A129" s="358"/>
      <c r="B129" s="100" t="s">
        <v>120</v>
      </c>
      <c r="C129" s="330" t="s">
        <v>157</v>
      </c>
      <c r="D129" s="331"/>
      <c r="E129" s="101">
        <v>16.66</v>
      </c>
      <c r="F129" s="102">
        <v>2302</v>
      </c>
      <c r="G129" s="121">
        <f t="shared" si="58"/>
        <v>38351.32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3192.4278973714536</v>
      </c>
      <c r="N129" s="106">
        <f t="shared" si="52"/>
        <v>638.48557947429072</v>
      </c>
      <c r="O129" s="108">
        <f t="shared" si="53"/>
        <v>0</v>
      </c>
      <c r="P129" s="109">
        <f t="shared" si="54"/>
        <v>-81.514420525709284</v>
      </c>
      <c r="Q129" s="110">
        <f t="shared" si="55"/>
        <v>0.88678552704762603</v>
      </c>
      <c r="R129" s="323"/>
      <c r="S129" s="47">
        <v>0.8194444444444442</v>
      </c>
      <c r="T129" s="120">
        <v>0.84947916666666645</v>
      </c>
      <c r="U129" s="111">
        <v>14.816666666666691</v>
      </c>
      <c r="V129" s="112">
        <v>43.264876902536699</v>
      </c>
      <c r="W129" s="113"/>
      <c r="X129" s="50"/>
      <c r="Y129" s="332"/>
      <c r="Z129" s="333"/>
      <c r="AA129" s="172">
        <f t="shared" si="56"/>
        <v>-407.57210262854642</v>
      </c>
      <c r="AB129" s="110">
        <f t="shared" si="57"/>
        <v>0.88678552704762603</v>
      </c>
      <c r="AC129" s="328"/>
    </row>
    <row r="130" spans="1:29" ht="15.75" customHeight="1">
      <c r="A130" s="358"/>
      <c r="B130" s="100" t="s">
        <v>120</v>
      </c>
      <c r="C130" s="330" t="s">
        <v>158</v>
      </c>
      <c r="D130" s="331"/>
      <c r="E130" s="101">
        <v>30</v>
      </c>
      <c r="F130" s="102">
        <v>1959</v>
      </c>
      <c r="G130" s="121">
        <f t="shared" si="58"/>
        <v>58770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3195.3599999999974</v>
      </c>
      <c r="N130" s="106">
        <f t="shared" si="52"/>
        <v>798.83999999999935</v>
      </c>
      <c r="O130" s="123">
        <f t="shared" si="53"/>
        <v>0</v>
      </c>
      <c r="P130" s="124">
        <f t="shared" si="54"/>
        <v>-101.16000000000065</v>
      </c>
      <c r="Q130" s="125">
        <f t="shared" si="55"/>
        <v>0.88759999999999928</v>
      </c>
      <c r="R130" s="323"/>
      <c r="S130" s="47">
        <v>0.85972222222222194</v>
      </c>
      <c r="T130" s="120">
        <v>0.88526620370370346</v>
      </c>
      <c r="U130" s="111">
        <v>14.749999999999908</v>
      </c>
      <c r="V130" s="112">
        <v>36.784587652095567</v>
      </c>
      <c r="W130" s="113"/>
      <c r="X130" s="116"/>
      <c r="Y130" s="332"/>
      <c r="Z130" s="333"/>
      <c r="AA130" s="172">
        <f t="shared" si="56"/>
        <v>-404.6400000000026</v>
      </c>
      <c r="AB130" s="110">
        <f t="shared" si="57"/>
        <v>0.88759999999999928</v>
      </c>
      <c r="AC130" s="328"/>
    </row>
    <row r="131" spans="1:29" ht="15.75" customHeight="1">
      <c r="A131" s="358"/>
      <c r="B131" s="100" t="s">
        <v>120</v>
      </c>
      <c r="C131" s="330" t="s">
        <v>162</v>
      </c>
      <c r="D131" s="331"/>
      <c r="E131" s="101">
        <v>18.18</v>
      </c>
      <c r="F131" s="102">
        <v>2604</v>
      </c>
      <c r="G131" s="121">
        <f t="shared" si="58"/>
        <v>47340.72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3193.9234037646643</v>
      </c>
      <c r="N131" s="106">
        <f t="shared" si="52"/>
        <v>1064.6411345882213</v>
      </c>
      <c r="O131" s="123">
        <f t="shared" si="53"/>
        <v>0</v>
      </c>
      <c r="P131" s="124">
        <f t="shared" si="54"/>
        <v>-135.35886541177865</v>
      </c>
      <c r="Q131" s="125">
        <f t="shared" si="55"/>
        <v>0.88720094549018447</v>
      </c>
      <c r="R131" s="323"/>
      <c r="S131" s="47">
        <v>0.8951388888888886</v>
      </c>
      <c r="T131" s="120">
        <v>0.92910879629629606</v>
      </c>
      <c r="U131" s="111">
        <v>15</v>
      </c>
      <c r="V131" s="112">
        <v>48.917891961917611</v>
      </c>
      <c r="W131" s="113"/>
      <c r="X131" s="116"/>
      <c r="Y131" s="332"/>
      <c r="Z131" s="333"/>
      <c r="AA131" s="172">
        <f t="shared" si="56"/>
        <v>-406.07659623533573</v>
      </c>
      <c r="AB131" s="110">
        <f t="shared" si="57"/>
        <v>0.88720094549018447</v>
      </c>
      <c r="AC131" s="328"/>
    </row>
    <row r="132" spans="1:29" ht="15.75" customHeight="1">
      <c r="A132" s="358"/>
      <c r="B132" s="100" t="s">
        <v>120</v>
      </c>
      <c r="C132" s="330" t="s">
        <v>161</v>
      </c>
      <c r="D132" s="331"/>
      <c r="E132" s="101">
        <v>16.7</v>
      </c>
      <c r="F132" s="102">
        <v>1288</v>
      </c>
      <c r="G132" s="121">
        <f t="shared" si="58"/>
        <v>21509.599999999999</v>
      </c>
      <c r="H132" s="26"/>
      <c r="I132" s="104">
        <v>3</v>
      </c>
      <c r="J132" s="105">
        <v>3600</v>
      </c>
      <c r="K132" s="106">
        <f t="shared" si="37"/>
        <v>1200</v>
      </c>
      <c r="L132" s="118">
        <v>3</v>
      </c>
      <c r="M132" s="105">
        <f t="shared" si="59"/>
        <v>3195.082350722203</v>
      </c>
      <c r="N132" s="106">
        <f t="shared" si="52"/>
        <v>1065.0274502407344</v>
      </c>
      <c r="O132" s="123">
        <f t="shared" si="53"/>
        <v>0</v>
      </c>
      <c r="P132" s="124">
        <f t="shared" si="54"/>
        <v>-134.97254975926558</v>
      </c>
      <c r="Q132" s="125">
        <f t="shared" si="55"/>
        <v>0.88752287520061202</v>
      </c>
      <c r="R132" s="323"/>
      <c r="S132" s="47">
        <v>0.93888888888888855</v>
      </c>
      <c r="T132" s="120">
        <v>0.95568287037037003</v>
      </c>
      <c r="U132" s="111">
        <v>15</v>
      </c>
      <c r="V132" s="112">
        <v>24.187170005972444</v>
      </c>
      <c r="W132" s="126"/>
      <c r="X132" s="127"/>
      <c r="Y132" s="332"/>
      <c r="Z132" s="333"/>
      <c r="AA132" s="172">
        <f t="shared" si="56"/>
        <v>-404.91764927779695</v>
      </c>
      <c r="AB132" s="110">
        <f t="shared" si="57"/>
        <v>0.8875228752006119</v>
      </c>
      <c r="AC132" s="328"/>
    </row>
    <row r="133" spans="1:29" ht="15.75" customHeight="1">
      <c r="A133" s="358"/>
      <c r="B133" s="100" t="s">
        <v>120</v>
      </c>
      <c r="C133" s="330" t="s">
        <v>159</v>
      </c>
      <c r="D133" s="331"/>
      <c r="E133" s="101">
        <v>24.82</v>
      </c>
      <c r="F133" s="102">
        <v>1833</v>
      </c>
      <c r="G133" s="121">
        <f t="shared" si="58"/>
        <v>45495.06</v>
      </c>
      <c r="H133" s="26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3190.4717796373839</v>
      </c>
      <c r="N133" s="106">
        <f t="shared" si="52"/>
        <v>638.09435592747673</v>
      </c>
      <c r="O133" s="123">
        <f t="shared" si="53"/>
        <v>0</v>
      </c>
      <c r="P133" s="124">
        <f t="shared" si="54"/>
        <v>-81.905644072523273</v>
      </c>
      <c r="Q133" s="125">
        <f t="shared" si="55"/>
        <v>0.88624216101038433</v>
      </c>
      <c r="R133" s="323"/>
      <c r="S133" s="47">
        <v>0.9659722222222219</v>
      </c>
      <c r="T133" s="120">
        <v>0.98990740740740712</v>
      </c>
      <c r="U133" s="111">
        <v>14.816666666666691</v>
      </c>
      <c r="V133" s="112">
        <v>34.471390940339198</v>
      </c>
      <c r="W133" s="126"/>
      <c r="X133" s="127"/>
      <c r="Y133" s="332"/>
      <c r="Z133" s="333"/>
      <c r="AA133" s="172">
        <f t="shared" si="56"/>
        <v>-409.52822036261614</v>
      </c>
      <c r="AB133" s="110">
        <f t="shared" si="57"/>
        <v>0.88624216101038444</v>
      </c>
      <c r="AC133" s="328"/>
    </row>
    <row r="134" spans="1:29" ht="15.75" customHeight="1">
      <c r="A134" s="358"/>
      <c r="B134" s="100" t="s">
        <v>120</v>
      </c>
      <c r="C134" s="330" t="s">
        <v>147</v>
      </c>
      <c r="D134" s="331"/>
      <c r="E134" s="101">
        <v>17.89</v>
      </c>
      <c r="F134" s="102">
        <v>3742</v>
      </c>
      <c r="G134" s="121">
        <f t="shared" si="58"/>
        <v>66944.38</v>
      </c>
      <c r="H134" s="62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3189.8076699049479</v>
      </c>
      <c r="N134" s="106">
        <f t="shared" si="52"/>
        <v>797.45191747623699</v>
      </c>
      <c r="O134" s="123">
        <f t="shared" si="53"/>
        <v>0</v>
      </c>
      <c r="P134" s="124">
        <f t="shared" si="54"/>
        <v>-102.54808252376301</v>
      </c>
      <c r="Q134" s="125">
        <f t="shared" si="55"/>
        <v>0.88605768608470781</v>
      </c>
      <c r="R134" s="323"/>
      <c r="S134" s="47">
        <v>0.99999999999999967</v>
      </c>
      <c r="T134" s="120">
        <v>1.0488773148148145</v>
      </c>
      <c r="U134" s="111">
        <v>14.53333333333326</v>
      </c>
      <c r="V134" s="112">
        <v>70.386688864752273</v>
      </c>
      <c r="W134" s="126"/>
      <c r="X134" s="127"/>
      <c r="Y134" s="332"/>
      <c r="Z134" s="333"/>
      <c r="AA134" s="172">
        <f t="shared" si="56"/>
        <v>-410.19233009505206</v>
      </c>
      <c r="AB134" s="110">
        <f t="shared" si="57"/>
        <v>0.88605768608470781</v>
      </c>
      <c r="AC134" s="328"/>
    </row>
    <row r="135" spans="1:29" ht="15.75" customHeight="1">
      <c r="A135" s="358"/>
      <c r="B135" s="100" t="s">
        <v>120</v>
      </c>
      <c r="C135" s="330" t="s">
        <v>157</v>
      </c>
      <c r="D135" s="331"/>
      <c r="E135" s="101">
        <v>16.66</v>
      </c>
      <c r="F135" s="102">
        <v>6070</v>
      </c>
      <c r="G135" s="121">
        <f t="shared" si="58"/>
        <v>101126.2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3192.4278973714536</v>
      </c>
      <c r="N135" s="106">
        <f t="shared" si="52"/>
        <v>638.48557947429072</v>
      </c>
      <c r="O135" s="123">
        <f t="shared" si="53"/>
        <v>0</v>
      </c>
      <c r="P135" s="124">
        <f t="shared" si="54"/>
        <v>-81.514420525709284</v>
      </c>
      <c r="Q135" s="125">
        <f t="shared" si="55"/>
        <v>0.88678552704762603</v>
      </c>
      <c r="R135" s="323"/>
      <c r="S135" s="47">
        <v>1.0590277777777775</v>
      </c>
      <c r="T135" s="120">
        <v>1.1382407407407404</v>
      </c>
      <c r="U135" s="111">
        <v>14.61666666666666</v>
      </c>
      <c r="V135" s="112">
        <v>114.08245125907808</v>
      </c>
      <c r="W135" s="126"/>
      <c r="X135" s="127"/>
      <c r="Y135" s="332"/>
      <c r="Z135" s="333"/>
      <c r="AA135" s="172">
        <f t="shared" si="56"/>
        <v>-407.57210262854642</v>
      </c>
      <c r="AB135" s="110">
        <f t="shared" si="57"/>
        <v>0.88678552704762603</v>
      </c>
      <c r="AC135" s="328"/>
    </row>
    <row r="136" spans="1:29" ht="15.75" customHeight="1">
      <c r="A136" s="358"/>
      <c r="B136" s="100"/>
      <c r="C136" s="330"/>
      <c r="D136" s="33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26"/>
      <c r="X136" s="127"/>
      <c r="Y136" s="332"/>
      <c r="Z136" s="333"/>
      <c r="AA136" s="172"/>
      <c r="AB136" s="110"/>
      <c r="AC136" s="328"/>
    </row>
    <row r="137" spans="1:29" ht="15.75" customHeight="1">
      <c r="A137" s="358"/>
      <c r="B137" s="100"/>
      <c r="C137" s="330"/>
      <c r="D137" s="33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13"/>
      <c r="X137" s="116"/>
      <c r="Y137" s="332"/>
      <c r="Z137" s="333"/>
      <c r="AA137" s="172"/>
      <c r="AB137" s="110"/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0">AVERAGE(I124:I139)</f>
        <v>4</v>
      </c>
      <c r="J140" s="137">
        <f t="shared" si="60"/>
        <v>3600</v>
      </c>
      <c r="K140" s="138">
        <f t="shared" ref="K140" si="61">J140/I140</f>
        <v>900</v>
      </c>
      <c r="L140" s="136">
        <f t="shared" ref="L140:M140" si="62">AVERAGE(L124:L139)</f>
        <v>4</v>
      </c>
      <c r="M140" s="137">
        <f t="shared" si="62"/>
        <v>3192.8455169001081</v>
      </c>
      <c r="N140" s="138">
        <f>M140/L140</f>
        <v>798.21137922502703</v>
      </c>
      <c r="O140" s="139">
        <f>L140-I140</f>
        <v>0</v>
      </c>
      <c r="P140" s="140">
        <f>N140-K140</f>
        <v>-101.78862077497297</v>
      </c>
      <c r="Q140" s="141">
        <f>N140/K140</f>
        <v>0.88690153247225223</v>
      </c>
      <c r="R140" s="324"/>
      <c r="S140" s="142">
        <v>0.70833333333333337</v>
      </c>
      <c r="T140" s="143">
        <v>1.1382407407407404</v>
      </c>
      <c r="U140" s="144"/>
      <c r="V140" s="166"/>
      <c r="W140" s="167"/>
      <c r="X140" s="138"/>
      <c r="Y140" s="354"/>
      <c r="Z140" s="355"/>
      <c r="AA140" s="174">
        <f>M140-J140</f>
        <v>-407.15448309989188</v>
      </c>
      <c r="AB140" s="141">
        <f>M140/J140</f>
        <v>0.88690153247225223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299" priority="1" operator="greaterThan">
      <formula>0</formula>
    </cfRule>
  </conditionalFormatting>
  <conditionalFormatting sqref="P5:P140 AA5:AA140">
    <cfRule type="cellIs" dxfId="298" priority="4" operator="lessThan">
      <formula>0</formula>
    </cfRule>
  </conditionalFormatting>
  <conditionalFormatting sqref="Q5:Q140 AB5:AB140">
    <cfRule type="cellIs" dxfId="297" priority="2" operator="greaterThan">
      <formula>1</formula>
    </cfRule>
    <cfRule type="cellIs" dxfId="296" priority="3" operator="lessThan">
      <formula>0.8</formula>
    </cfRule>
  </conditionalFormatting>
  <conditionalFormatting sqref="AC5:AC6 R5:R140 AC73:AC78">
    <cfRule type="cellIs" dxfId="295" priority="5" operator="lessThan">
      <formula>0.8</formula>
    </cfRule>
  </conditionalFormatting>
  <conditionalFormatting sqref="AC12:AC20">
    <cfRule type="cellIs" dxfId="294" priority="12" operator="lessThan">
      <formula>0.8</formula>
    </cfRule>
  </conditionalFormatting>
  <conditionalFormatting sqref="AC22">
    <cfRule type="cellIs" dxfId="293" priority="11" operator="lessThan">
      <formula>0.8</formula>
    </cfRule>
  </conditionalFormatting>
  <conditionalFormatting sqref="AC39">
    <cfRule type="cellIs" dxfId="292" priority="7" operator="lessThan">
      <formula>0.8</formula>
    </cfRule>
  </conditionalFormatting>
  <conditionalFormatting sqref="AC56:AC61">
    <cfRule type="cellIs" dxfId="291" priority="6" operator="lessThan">
      <formula>0.8</formula>
    </cfRule>
  </conditionalFormatting>
  <conditionalFormatting sqref="AC90">
    <cfRule type="cellIs" dxfId="290" priority="10" operator="lessThan">
      <formula>0.8</formula>
    </cfRule>
  </conditionalFormatting>
  <conditionalFormatting sqref="AC107">
    <cfRule type="cellIs" dxfId="289" priority="9" operator="lessThan">
      <formula>0.8</formula>
    </cfRule>
  </conditionalFormatting>
  <conditionalFormatting sqref="AC124:AC129">
    <cfRule type="cellIs" dxfId="288" priority="8" operator="lessThan">
      <formula>0.8</formula>
    </cfRule>
  </conditionalFormatting>
  <dataValidations count="1">
    <dataValidation type="list" allowBlank="1" showInputMessage="1" showErrorMessage="1" sqref="Y5:Z140" xr:uid="{DAB9DF69-68D2-40A2-A1D0-3ACC0B7E013C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F3AE-9E70-4ED4-A525-737016E8AACC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M42" sqref="M4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SUM(F5:F140)</f>
        <v>85764</v>
      </c>
      <c r="E1" s="88" t="s">
        <v>4</v>
      </c>
      <c r="F1" s="89">
        <f>SUM(G5:G140)</f>
        <v>3695694.55</v>
      </c>
      <c r="G1" s="90" t="s">
        <v>85</v>
      </c>
      <c r="H1" s="91">
        <f>L21+L38+L55+L72+L89+L106+L123+L140</f>
        <v>133.36785714285713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46186</v>
      </c>
      <c r="B2" s="295"/>
      <c r="C2" s="92" t="s">
        <v>41</v>
      </c>
      <c r="D2" s="93">
        <f>AVERAGE(N21,N38,N55,N72,N89,N106,N123,N140)</f>
        <v>197.92547179978487</v>
      </c>
      <c r="E2" s="93" t="s">
        <v>92</v>
      </c>
      <c r="F2" s="94">
        <f>F1/D1</f>
        <v>43.091443379506551</v>
      </c>
      <c r="G2" s="95" t="s">
        <v>93</v>
      </c>
      <c r="H2" s="96">
        <f>COUNT(H5:H140)</f>
        <v>1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SUM(Y21,Y38,Y55,Y72,Y89,Y106,Y123,Y140)</f>
        <v>0</v>
      </c>
      <c r="Z2" s="193">
        <f>SUM(Z21,Z38,Z55,Z72,Z89,Z106,Z123,Z140)</f>
        <v>0</v>
      </c>
      <c r="AA2" s="363"/>
      <c r="AB2" s="364"/>
      <c r="AC2" s="201">
        <f>SUM(AC21,AC38,AC55,AC72,AC89,AC106,AC123,AC140)</f>
        <v>48</v>
      </c>
      <c r="AD2" s="202">
        <f>SUM(AD21,AD38,AD55,AD72,AD89,AD106,AD123,AD140)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187</v>
      </c>
      <c r="C5" s="367" t="s">
        <v>188</v>
      </c>
      <c r="D5" s="367"/>
      <c r="E5" s="147">
        <v>56.77</v>
      </c>
      <c r="F5" s="151">
        <v>3476</v>
      </c>
      <c r="G5" s="148">
        <f t="shared" ref="G5:G10" si="0">E5*F5</f>
        <v>197332.52000000002</v>
      </c>
      <c r="H5" s="149"/>
      <c r="I5" s="150">
        <v>24</v>
      </c>
      <c r="J5" s="151">
        <v>2000</v>
      </c>
      <c r="K5" s="152">
        <f>J5/I5</f>
        <v>83.333333333333329</v>
      </c>
      <c r="L5" s="107">
        <v>24</v>
      </c>
      <c r="M5" s="151">
        <f t="shared" ref="M5:M10" si="1">F5/V5*60</f>
        <v>1793.0740741931818</v>
      </c>
      <c r="N5" s="152">
        <f t="shared" ref="N5:N10" si="2">M5/L5</f>
        <v>74.711419758049246</v>
      </c>
      <c r="O5" s="154">
        <f t="shared" ref="O5:O10" si="3">L5-I5</f>
        <v>0</v>
      </c>
      <c r="P5" s="155">
        <f t="shared" ref="P5:P10" si="4">N5-K5</f>
        <v>-8.6219135752840828</v>
      </c>
      <c r="Q5" s="156">
        <f t="shared" ref="Q5:Q10" si="5">N5/K5</f>
        <v>0.89653703709659105</v>
      </c>
      <c r="R5" s="322">
        <f>Q21</f>
        <v>0.90642886431296343</v>
      </c>
      <c r="S5" s="157">
        <v>0.25</v>
      </c>
      <c r="T5" s="158">
        <v>0.33076388888888886</v>
      </c>
      <c r="U5" s="159"/>
      <c r="V5" s="160">
        <v>116.31421311684763</v>
      </c>
      <c r="W5" s="181"/>
      <c r="X5" s="152"/>
      <c r="Y5" s="12"/>
      <c r="Z5" s="198"/>
      <c r="AA5" s="325"/>
      <c r="AB5" s="326"/>
      <c r="AC5" s="12">
        <v>2</v>
      </c>
      <c r="AD5" s="198"/>
      <c r="AE5" s="178">
        <f t="shared" ref="AE5:AE10" si="6">M5-J5</f>
        <v>-206.92592580681821</v>
      </c>
      <c r="AF5" s="132">
        <f t="shared" ref="AF5:AF10" si="7">M5/J5</f>
        <v>0.89653703709659094</v>
      </c>
      <c r="AG5" s="368">
        <f>AF21</f>
        <v>0.93232683186476251</v>
      </c>
    </row>
    <row r="6" spans="1:33" ht="15.75" customHeight="1">
      <c r="A6" s="318"/>
      <c r="B6" s="100" t="s">
        <v>189</v>
      </c>
      <c r="C6" s="371" t="s">
        <v>190</v>
      </c>
      <c r="D6" s="371"/>
      <c r="E6" s="101">
        <v>77.349999999999994</v>
      </c>
      <c r="F6" s="102">
        <v>852</v>
      </c>
      <c r="G6" s="103">
        <f t="shared" si="0"/>
        <v>65902.2</v>
      </c>
      <c r="H6" s="26"/>
      <c r="I6" s="104">
        <v>25</v>
      </c>
      <c r="J6" s="105">
        <v>2000</v>
      </c>
      <c r="K6" s="106">
        <f t="shared" ref="K6:K45" si="8">J6/I6</f>
        <v>80</v>
      </c>
      <c r="L6" s="107">
        <v>25</v>
      </c>
      <c r="M6" s="105">
        <f t="shared" si="1"/>
        <v>1787.5662025924184</v>
      </c>
      <c r="N6" s="106">
        <f t="shared" si="2"/>
        <v>71.502648103696743</v>
      </c>
      <c r="O6" s="108">
        <f t="shared" si="3"/>
        <v>0</v>
      </c>
      <c r="P6" s="109">
        <f t="shared" si="4"/>
        <v>-8.4973518963032575</v>
      </c>
      <c r="Q6" s="110">
        <f t="shared" si="5"/>
        <v>0.8937831012962093</v>
      </c>
      <c r="R6" s="323"/>
      <c r="S6" s="47">
        <v>0.3347222222222222</v>
      </c>
      <c r="T6" s="48">
        <v>0.35457175925925921</v>
      </c>
      <c r="U6" s="111">
        <v>5.7000000000000117</v>
      </c>
      <c r="V6" s="112">
        <v>28.597542248149022</v>
      </c>
      <c r="W6" s="113"/>
      <c r="X6" s="116"/>
      <c r="Y6" s="12"/>
      <c r="Z6" s="198"/>
      <c r="AA6" s="332"/>
      <c r="AB6" s="333"/>
      <c r="AC6" s="12">
        <v>1</v>
      </c>
      <c r="AD6" s="198"/>
      <c r="AE6" s="117">
        <f t="shared" si="6"/>
        <v>-212.43379740758155</v>
      </c>
      <c r="AF6" s="110">
        <f t="shared" si="7"/>
        <v>0.89378310129620919</v>
      </c>
      <c r="AG6" s="369"/>
    </row>
    <row r="7" spans="1:33" ht="15.75" customHeight="1">
      <c r="A7" s="318"/>
      <c r="B7" s="100" t="s">
        <v>189</v>
      </c>
      <c r="C7" s="371" t="s">
        <v>191</v>
      </c>
      <c r="D7" s="371"/>
      <c r="E7" s="101">
        <v>59.34</v>
      </c>
      <c r="F7" s="102">
        <v>983</v>
      </c>
      <c r="G7" s="103">
        <f t="shared" si="0"/>
        <v>58331.22</v>
      </c>
      <c r="H7" s="26"/>
      <c r="I7" s="104">
        <v>23</v>
      </c>
      <c r="J7" s="105">
        <v>2000</v>
      </c>
      <c r="K7" s="106">
        <f t="shared" si="8"/>
        <v>86.956521739130437</v>
      </c>
      <c r="L7" s="107">
        <v>23</v>
      </c>
      <c r="M7" s="105">
        <f t="shared" si="1"/>
        <v>1789.2082313195094</v>
      </c>
      <c r="N7" s="106">
        <f t="shared" si="2"/>
        <v>77.791662231283013</v>
      </c>
      <c r="O7" s="108">
        <f t="shared" si="3"/>
        <v>0</v>
      </c>
      <c r="P7" s="109">
        <f t="shared" si="4"/>
        <v>-9.1648595078474244</v>
      </c>
      <c r="Q7" s="110">
        <f t="shared" si="5"/>
        <v>0.89460411565975462</v>
      </c>
      <c r="R7" s="323"/>
      <c r="S7" s="47">
        <v>0.35763888888888884</v>
      </c>
      <c r="T7" s="48">
        <v>0.38052083333333331</v>
      </c>
      <c r="U7" s="111">
        <v>5</v>
      </c>
      <c r="V7" s="112">
        <v>32.964301732785621</v>
      </c>
      <c r="W7" s="113"/>
      <c r="X7" s="116"/>
      <c r="Y7" s="12"/>
      <c r="Z7" s="198"/>
      <c r="AA7" s="332"/>
      <c r="AB7" s="333"/>
      <c r="AC7" s="12">
        <v>1</v>
      </c>
      <c r="AD7" s="198"/>
      <c r="AE7" s="117">
        <f t="shared" si="6"/>
        <v>-210.79176868049058</v>
      </c>
      <c r="AF7" s="110">
        <f t="shared" si="7"/>
        <v>0.89460411565975473</v>
      </c>
      <c r="AG7" s="369"/>
    </row>
    <row r="8" spans="1:33" ht="15.75" customHeight="1">
      <c r="A8" s="318"/>
      <c r="B8" s="100" t="s">
        <v>189</v>
      </c>
      <c r="C8" s="371" t="s">
        <v>193</v>
      </c>
      <c r="D8" s="371"/>
      <c r="E8" s="101">
        <v>59.52</v>
      </c>
      <c r="F8" s="102">
        <v>3251</v>
      </c>
      <c r="G8" s="103">
        <f t="shared" si="0"/>
        <v>193499.52000000002</v>
      </c>
      <c r="H8" s="26"/>
      <c r="I8" s="104">
        <v>24</v>
      </c>
      <c r="J8" s="105">
        <v>2000</v>
      </c>
      <c r="K8" s="106">
        <f t="shared" si="8"/>
        <v>83.333333333333329</v>
      </c>
      <c r="L8" s="107">
        <v>24</v>
      </c>
      <c r="M8" s="105">
        <f t="shared" si="1"/>
        <v>1798.0116725059665</v>
      </c>
      <c r="N8" s="106">
        <f t="shared" si="2"/>
        <v>74.917153021081944</v>
      </c>
      <c r="O8" s="108">
        <f t="shared" si="3"/>
        <v>0</v>
      </c>
      <c r="P8" s="109">
        <f t="shared" si="4"/>
        <v>-8.4161803122513845</v>
      </c>
      <c r="Q8" s="110">
        <f t="shared" si="5"/>
        <v>0.89900583625298336</v>
      </c>
      <c r="R8" s="323"/>
      <c r="S8" s="47">
        <v>0.38333333333333325</v>
      </c>
      <c r="T8" s="48">
        <v>0.45866898148148139</v>
      </c>
      <c r="U8" s="111">
        <v>5</v>
      </c>
      <c r="V8" s="112">
        <v>108.48650372115574</v>
      </c>
      <c r="W8" s="113">
        <v>0.45866898148148139</v>
      </c>
      <c r="X8" s="116">
        <v>0.49722222222222212</v>
      </c>
      <c r="Y8" s="12"/>
      <c r="Z8" s="198"/>
      <c r="AA8" s="332"/>
      <c r="AB8" s="333"/>
      <c r="AC8" s="12">
        <v>2</v>
      </c>
      <c r="AD8" s="198"/>
      <c r="AE8" s="117">
        <f t="shared" si="6"/>
        <v>-201.98832749403346</v>
      </c>
      <c r="AF8" s="110">
        <f t="shared" si="7"/>
        <v>0.89900583625298325</v>
      </c>
      <c r="AG8" s="369"/>
    </row>
    <row r="9" spans="1:33" ht="15.75" customHeight="1">
      <c r="A9" s="318"/>
      <c r="B9" s="100" t="s">
        <v>189</v>
      </c>
      <c r="C9" s="371" t="s">
        <v>192</v>
      </c>
      <c r="D9" s="371"/>
      <c r="E9" s="101">
        <v>77.34</v>
      </c>
      <c r="F9" s="102">
        <v>1849</v>
      </c>
      <c r="G9" s="103">
        <f t="shared" si="0"/>
        <v>143001.66</v>
      </c>
      <c r="H9" s="13"/>
      <c r="I9" s="104">
        <v>23</v>
      </c>
      <c r="J9" s="105">
        <v>2000</v>
      </c>
      <c r="K9" s="106">
        <f t="shared" si="8"/>
        <v>86.956521739130437</v>
      </c>
      <c r="L9" s="107">
        <v>23</v>
      </c>
      <c r="M9" s="105">
        <f t="shared" si="1"/>
        <v>1791.6192297084644</v>
      </c>
      <c r="N9" s="106">
        <f t="shared" si="2"/>
        <v>77.896488248194103</v>
      </c>
      <c r="O9" s="108">
        <f t="shared" si="3"/>
        <v>0</v>
      </c>
      <c r="P9" s="109">
        <f t="shared" si="4"/>
        <v>-9.060033490936334</v>
      </c>
      <c r="Q9" s="110">
        <f t="shared" si="5"/>
        <v>0.89580961485423216</v>
      </c>
      <c r="R9" s="323"/>
      <c r="S9" s="47">
        <v>0.49722222222222212</v>
      </c>
      <c r="T9" s="48">
        <v>0.54021990740740733</v>
      </c>
      <c r="U9" s="111">
        <v>55.516666666666659</v>
      </c>
      <c r="V9" s="112">
        <v>61.921639464682656</v>
      </c>
      <c r="W9" s="113"/>
      <c r="X9" s="116"/>
      <c r="Y9" s="12"/>
      <c r="Z9" s="198"/>
      <c r="AA9" s="332"/>
      <c r="AB9" s="333"/>
      <c r="AC9" s="12">
        <v>1</v>
      </c>
      <c r="AD9" s="198"/>
      <c r="AE9" s="117">
        <f t="shared" si="6"/>
        <v>-208.38077029153555</v>
      </c>
      <c r="AF9" s="110">
        <f t="shared" si="7"/>
        <v>0.89580961485423227</v>
      </c>
      <c r="AG9" s="369"/>
    </row>
    <row r="10" spans="1:33" ht="15.75" customHeight="1">
      <c r="A10" s="318"/>
      <c r="B10" s="100" t="s">
        <v>201</v>
      </c>
      <c r="C10" s="371" t="s">
        <v>202</v>
      </c>
      <c r="D10" s="371"/>
      <c r="E10" s="101">
        <v>29.97</v>
      </c>
      <c r="F10" s="102">
        <v>2156</v>
      </c>
      <c r="G10" s="121">
        <f t="shared" si="0"/>
        <v>64615.32</v>
      </c>
      <c r="H10" s="122"/>
      <c r="I10" s="104">
        <v>21</v>
      </c>
      <c r="J10" s="105">
        <v>2790</v>
      </c>
      <c r="K10" s="106">
        <f t="shared" si="8"/>
        <v>132.85714285714286</v>
      </c>
      <c r="L10" s="107">
        <v>25</v>
      </c>
      <c r="M10" s="105">
        <f t="shared" si="1"/>
        <v>2964.9807692307691</v>
      </c>
      <c r="N10" s="106">
        <f t="shared" si="2"/>
        <v>118.59923076923076</v>
      </c>
      <c r="O10" s="123">
        <f t="shared" si="3"/>
        <v>4</v>
      </c>
      <c r="P10" s="109">
        <f t="shared" si="4"/>
        <v>-14.257912087912104</v>
      </c>
      <c r="Q10" s="110">
        <f t="shared" si="5"/>
        <v>0.89268238213399498</v>
      </c>
      <c r="R10" s="323"/>
      <c r="S10" s="47">
        <v>0.5430555555555554</v>
      </c>
      <c r="T10" s="120">
        <v>0.57334490740740729</v>
      </c>
      <c r="U10" s="111">
        <v>5</v>
      </c>
      <c r="V10" s="112">
        <v>43.629288035335556</v>
      </c>
      <c r="W10" s="113"/>
      <c r="X10" s="116"/>
      <c r="Y10" s="12"/>
      <c r="Z10" s="198"/>
      <c r="AA10" s="332"/>
      <c r="AB10" s="333"/>
      <c r="AC10" s="12">
        <v>1</v>
      </c>
      <c r="AD10" s="198"/>
      <c r="AE10" s="117">
        <f t="shared" si="6"/>
        <v>174.98076923076906</v>
      </c>
      <c r="AF10" s="110">
        <f t="shared" si="7"/>
        <v>1.0627171215880893</v>
      </c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07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07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07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9">AVERAGE(I5:I20)</f>
        <v>23.333333333333332</v>
      </c>
      <c r="J21" s="137">
        <f t="shared" si="9"/>
        <v>2131.6666666666665</v>
      </c>
      <c r="K21" s="138">
        <f t="shared" ref="K21" si="10">J21/I21</f>
        <v>91.357142857142861</v>
      </c>
      <c r="L21" s="136">
        <f t="shared" ref="L21:M21" si="11">AVERAGE(L5:L20)</f>
        <v>24</v>
      </c>
      <c r="M21" s="137">
        <f t="shared" si="11"/>
        <v>1987.410029925052</v>
      </c>
      <c r="N21" s="138">
        <f t="shared" ref="N21:N26" si="12">M21/L21</f>
        <v>82.808751246877165</v>
      </c>
      <c r="O21" s="139">
        <f t="shared" ref="O21:O26" si="13">L21-I21</f>
        <v>0.66666666666666785</v>
      </c>
      <c r="P21" s="140">
        <f t="shared" ref="P21:P26" si="14">N21-K21</f>
        <v>-8.5483916102656963</v>
      </c>
      <c r="Q21" s="141">
        <f t="shared" ref="Q21:Q26" si="15">N21/K21</f>
        <v>0.90642886431296343</v>
      </c>
      <c r="R21" s="324"/>
      <c r="S21" s="142">
        <v>0.25</v>
      </c>
      <c r="T21" s="143">
        <v>0.57334490740740729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8</v>
      </c>
      <c r="AD21" s="180">
        <f>SUM(AD5:AD20)</f>
        <v>0</v>
      </c>
      <c r="AE21" s="168">
        <f t="shared" ref="AE21:AE26" si="16">M21-J21</f>
        <v>-144.25663674161456</v>
      </c>
      <c r="AF21" s="141">
        <f t="shared" ref="AF21:AF26" si="17">M21/J21</f>
        <v>0.93232683186476251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3165</v>
      </c>
      <c r="G22" s="148">
        <f t="shared" ref="G22:G26" si="18">E22*F22</f>
        <v>115364.25000000001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>F22/V22*60</f>
        <v>1895.5358710424937</v>
      </c>
      <c r="N22" s="152">
        <f t="shared" si="12"/>
        <v>94.776793552124687</v>
      </c>
      <c r="O22" s="154">
        <f t="shared" si="13"/>
        <v>0</v>
      </c>
      <c r="P22" s="155">
        <f t="shared" si="14"/>
        <v>-10.223206447875313</v>
      </c>
      <c r="Q22" s="156">
        <f t="shared" si="15"/>
        <v>0.90263612906785418</v>
      </c>
      <c r="R22" s="322">
        <f>Q38</f>
        <v>0.89848928546719109</v>
      </c>
      <c r="S22" s="157">
        <v>0.16666666666666666</v>
      </c>
      <c r="T22" s="158">
        <v>0.23622685185185183</v>
      </c>
      <c r="U22" s="159"/>
      <c r="V22" s="160">
        <v>100.18275196003552</v>
      </c>
      <c r="W22" s="97"/>
      <c r="X22" s="98"/>
      <c r="Y22" s="12"/>
      <c r="Z22" s="198"/>
      <c r="AA22" s="325"/>
      <c r="AB22" s="326"/>
      <c r="AC22" s="12">
        <v>2</v>
      </c>
      <c r="AD22" s="198"/>
      <c r="AE22" s="115">
        <f t="shared" si="16"/>
        <v>-204.46412895750632</v>
      </c>
      <c r="AF22" s="156">
        <f t="shared" si="17"/>
        <v>0.90263612906785418</v>
      </c>
      <c r="AG22" s="376">
        <f>AF38</f>
        <v>0.89848928546719109</v>
      </c>
    </row>
    <row r="23" spans="1:33" ht="15.75" customHeight="1">
      <c r="A23" s="357"/>
      <c r="B23" s="163" t="s">
        <v>185</v>
      </c>
      <c r="C23" s="330" t="s">
        <v>197</v>
      </c>
      <c r="D23" s="331"/>
      <c r="E23" s="101">
        <v>31.72</v>
      </c>
      <c r="F23" s="111">
        <v>1772</v>
      </c>
      <c r="G23" s="103">
        <f t="shared" si="18"/>
        <v>56207.839999999997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>F23/V23*60</f>
        <v>1799.4389296867462</v>
      </c>
      <c r="N23" s="106">
        <f t="shared" si="12"/>
        <v>81.792678622124825</v>
      </c>
      <c r="O23" s="108">
        <f t="shared" si="13"/>
        <v>0</v>
      </c>
      <c r="P23" s="109">
        <f t="shared" si="14"/>
        <v>-9.1164122869660815</v>
      </c>
      <c r="Q23" s="110">
        <f t="shared" si="15"/>
        <v>0.89971946484337306</v>
      </c>
      <c r="R23" s="323"/>
      <c r="S23" s="47">
        <v>0.24027777777777778</v>
      </c>
      <c r="T23" s="48">
        <v>0.28130787037037036</v>
      </c>
      <c r="U23" s="111">
        <v>5.8333333333333792</v>
      </c>
      <c r="V23" s="112">
        <v>59.085083825828214</v>
      </c>
      <c r="W23" s="113"/>
      <c r="X23" s="116"/>
      <c r="Y23" s="12"/>
      <c r="Z23" s="198"/>
      <c r="AA23" s="332"/>
      <c r="AB23" s="333"/>
      <c r="AC23" s="12">
        <v>1</v>
      </c>
      <c r="AD23" s="198"/>
      <c r="AE23" s="117">
        <f t="shared" si="16"/>
        <v>-200.56107031325382</v>
      </c>
      <c r="AF23" s="110">
        <f t="shared" si="17"/>
        <v>0.89971946484337306</v>
      </c>
      <c r="AG23" s="369"/>
    </row>
    <row r="24" spans="1:33" ht="15.75" customHeight="1">
      <c r="A24" s="357"/>
      <c r="B24" s="163" t="s">
        <v>185</v>
      </c>
      <c r="C24" s="330" t="s">
        <v>198</v>
      </c>
      <c r="D24" s="331"/>
      <c r="E24" s="101">
        <v>34.79</v>
      </c>
      <c r="F24" s="111">
        <v>1863</v>
      </c>
      <c r="G24" s="103">
        <f t="shared" si="18"/>
        <v>64813.77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>F24/V24*60</f>
        <v>1805.4477300916672</v>
      </c>
      <c r="N24" s="106">
        <f t="shared" si="12"/>
        <v>164.13161182651518</v>
      </c>
      <c r="O24" s="108">
        <f t="shared" si="13"/>
        <v>0</v>
      </c>
      <c r="P24" s="109">
        <f t="shared" si="14"/>
        <v>-17.68656999166663</v>
      </c>
      <c r="Q24" s="110">
        <f t="shared" si="15"/>
        <v>0.90272386504583357</v>
      </c>
      <c r="R24" s="323"/>
      <c r="S24" s="47">
        <v>0.28472222222222221</v>
      </c>
      <c r="T24" s="48">
        <v>0.32770833333333332</v>
      </c>
      <c r="U24" s="111">
        <v>4.9166666666666625</v>
      </c>
      <c r="V24" s="112">
        <v>61.912620419271093</v>
      </c>
      <c r="W24" s="113"/>
      <c r="X24" s="116"/>
      <c r="Y24" s="12"/>
      <c r="Z24" s="198"/>
      <c r="AA24" s="332"/>
      <c r="AB24" s="333"/>
      <c r="AC24" s="12">
        <v>1</v>
      </c>
      <c r="AD24" s="198"/>
      <c r="AE24" s="117">
        <f t="shared" si="16"/>
        <v>-194.55226990833285</v>
      </c>
      <c r="AF24" s="110">
        <f t="shared" si="17"/>
        <v>0.90272386504583357</v>
      </c>
      <c r="AG24" s="369"/>
    </row>
    <row r="25" spans="1:33" ht="15.75" customHeight="1">
      <c r="A25" s="357"/>
      <c r="B25" s="163" t="s">
        <v>185</v>
      </c>
      <c r="C25" s="330" t="s">
        <v>199</v>
      </c>
      <c r="D25" s="331"/>
      <c r="E25" s="101">
        <v>33.200000000000003</v>
      </c>
      <c r="F25" s="111">
        <v>2930</v>
      </c>
      <c r="G25" s="103">
        <f t="shared" si="18"/>
        <v>97276.000000000015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>F25/V25*60</f>
        <v>1805.0556379158672</v>
      </c>
      <c r="N25" s="106">
        <f t="shared" si="12"/>
        <v>164.09596708326066</v>
      </c>
      <c r="O25" s="108">
        <f t="shared" si="13"/>
        <v>0</v>
      </c>
      <c r="P25" s="109">
        <f t="shared" si="14"/>
        <v>-17.722214734921153</v>
      </c>
      <c r="Q25" s="110">
        <f t="shared" si="15"/>
        <v>0.90252781895793366</v>
      </c>
      <c r="R25" s="323"/>
      <c r="S25" s="47">
        <v>0.33124999999999999</v>
      </c>
      <c r="T25" s="48">
        <v>0.39887731481481481</v>
      </c>
      <c r="U25" s="111">
        <v>5.0999999999999979</v>
      </c>
      <c r="V25" s="112">
        <v>97.393119805980163</v>
      </c>
      <c r="W25" s="113"/>
      <c r="X25" s="116"/>
      <c r="Y25" s="12"/>
      <c r="Z25" s="198"/>
      <c r="AA25" s="332"/>
      <c r="AB25" s="333"/>
      <c r="AC25" s="12">
        <v>2</v>
      </c>
      <c r="AD25" s="198"/>
      <c r="AE25" s="117">
        <f t="shared" si="16"/>
        <v>-194.94436208413276</v>
      </c>
      <c r="AF25" s="110">
        <f t="shared" si="17"/>
        <v>0.90252781895793366</v>
      </c>
      <c r="AG25" s="369"/>
    </row>
    <row r="26" spans="1:33" ht="15.75" customHeight="1">
      <c r="A26" s="358"/>
      <c r="B26" s="163" t="s">
        <v>185</v>
      </c>
      <c r="C26" s="330" t="s">
        <v>200</v>
      </c>
      <c r="D26" s="331"/>
      <c r="E26" s="101">
        <v>51.44</v>
      </c>
      <c r="F26" s="111">
        <v>3837</v>
      </c>
      <c r="G26" s="103">
        <f t="shared" si="18"/>
        <v>197375.28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>F26/V26*60</f>
        <v>1769.2636144818562</v>
      </c>
      <c r="N26" s="106">
        <f t="shared" si="12"/>
        <v>93.119137604308222</v>
      </c>
      <c r="O26" s="108">
        <f t="shared" si="13"/>
        <v>0</v>
      </c>
      <c r="P26" s="109">
        <f t="shared" si="14"/>
        <v>-12.144020290428614</v>
      </c>
      <c r="Q26" s="110">
        <f t="shared" si="15"/>
        <v>0.88463180724092816</v>
      </c>
      <c r="R26" s="323"/>
      <c r="S26" s="47">
        <v>0.40277777777777773</v>
      </c>
      <c r="T26" s="48">
        <v>0.49313657407407402</v>
      </c>
      <c r="U26" s="111">
        <v>5.6166666666666121</v>
      </c>
      <c r="V26" s="112">
        <v>130.1219321505246</v>
      </c>
      <c r="W26" s="113"/>
      <c r="X26" s="116"/>
      <c r="Y26" s="12"/>
      <c r="Z26" s="198"/>
      <c r="AA26" s="332"/>
      <c r="AB26" s="333"/>
      <c r="AC26" s="12">
        <v>3</v>
      </c>
      <c r="AD26" s="198"/>
      <c r="AE26" s="117">
        <f t="shared" si="16"/>
        <v>-230.73638551814383</v>
      </c>
      <c r="AF26" s="110">
        <f t="shared" si="17"/>
        <v>0.88463180724092805</v>
      </c>
      <c r="AG26" s="369"/>
    </row>
    <row r="27" spans="1:33" ht="15.75" customHeight="1">
      <c r="A27" s="358"/>
      <c r="B27" s="163"/>
      <c r="C27" s="330"/>
      <c r="D27" s="33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12"/>
      <c r="Z27" s="198"/>
      <c r="AA27" s="332"/>
      <c r="AB27" s="333"/>
      <c r="AC27" s="12"/>
      <c r="AD27" s="198"/>
      <c r="AE27" s="117"/>
      <c r="AF27" s="110"/>
      <c r="AG27" s="369"/>
    </row>
    <row r="28" spans="1:33" ht="15.75" customHeight="1">
      <c r="A28" s="358"/>
      <c r="B28" s="163"/>
      <c r="C28" s="330"/>
      <c r="D28" s="33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12"/>
      <c r="Z28" s="198"/>
      <c r="AA28" s="332"/>
      <c r="AB28" s="333"/>
      <c r="AC28" s="12"/>
      <c r="AD28" s="198"/>
      <c r="AE28" s="117"/>
      <c r="AF28" s="110"/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19">AVERAGE(I22:I37)</f>
        <v>16.600000000000001</v>
      </c>
      <c r="J38" s="137">
        <f t="shared" si="19"/>
        <v>2020</v>
      </c>
      <c r="K38" s="138">
        <f t="shared" ref="K38" si="20">J38/I38</f>
        <v>121.68674698795179</v>
      </c>
      <c r="L38" s="136">
        <f t="shared" ref="L38:M38" si="21">AVERAGE(L22:L37)</f>
        <v>16.600000000000001</v>
      </c>
      <c r="M38" s="137">
        <f t="shared" si="21"/>
        <v>1814.9483566437259</v>
      </c>
      <c r="N38" s="138">
        <f t="shared" ref="N38:N45" si="22">M38/L38</f>
        <v>109.33423835203168</v>
      </c>
      <c r="O38" s="139">
        <f t="shared" ref="O38:O45" si="23">L38-I38</f>
        <v>0</v>
      </c>
      <c r="P38" s="140">
        <f t="shared" ref="P38:P45" si="24">N38-K38</f>
        <v>-12.352508635920117</v>
      </c>
      <c r="Q38" s="141">
        <f t="shared" ref="Q38:Q45" si="25">N38/K38</f>
        <v>0.89848928546719109</v>
      </c>
      <c r="R38" s="324"/>
      <c r="S38" s="142">
        <v>0.16666666666666666</v>
      </c>
      <c r="T38" s="143">
        <v>0.49313657407407402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9</v>
      </c>
      <c r="AD38" s="180">
        <f>SUM(AD22:AD37)</f>
        <v>0</v>
      </c>
      <c r="AE38" s="168">
        <f t="shared" ref="AE38:AE45" si="26">M38-J38</f>
        <v>-205.0516433562741</v>
      </c>
      <c r="AF38" s="141">
        <f t="shared" ref="AF38:AF45" si="27">M38/J38</f>
        <v>0.89848928546719109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1608</v>
      </c>
      <c r="G39" s="148">
        <f t="shared" ref="G39:G45" si="28">E39*F39</f>
        <v>31677.599999999999</v>
      </c>
      <c r="H39" s="149">
        <v>2</v>
      </c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5" si="29">F39/V39*60</f>
        <v>1079.8077035037927</v>
      </c>
      <c r="N39" s="152">
        <f t="shared" si="22"/>
        <v>83.062131038753279</v>
      </c>
      <c r="O39" s="154">
        <f t="shared" si="23"/>
        <v>0</v>
      </c>
      <c r="P39" s="155">
        <f t="shared" si="24"/>
        <v>-9.2455612689390279</v>
      </c>
      <c r="Q39" s="156">
        <f t="shared" si="25"/>
        <v>0.89983975291982721</v>
      </c>
      <c r="R39" s="322">
        <f>Q55</f>
        <v>0.89648080898103211</v>
      </c>
      <c r="S39" s="157">
        <v>0.16666666666666666</v>
      </c>
      <c r="T39" s="158">
        <v>0.22870370370370369</v>
      </c>
      <c r="U39" s="159"/>
      <c r="V39" s="160">
        <v>89.349242172415302</v>
      </c>
      <c r="W39" s="158"/>
      <c r="X39" s="169"/>
      <c r="Y39" s="12"/>
      <c r="Z39" s="198"/>
      <c r="AA39" s="325"/>
      <c r="AB39" s="326"/>
      <c r="AC39" s="12">
        <v>2</v>
      </c>
      <c r="AD39" s="198"/>
      <c r="AE39" s="115">
        <f t="shared" si="26"/>
        <v>-120.19229649620729</v>
      </c>
      <c r="AF39" s="156">
        <f t="shared" si="27"/>
        <v>0.89983975291982721</v>
      </c>
      <c r="AG39" s="327">
        <f>AF55</f>
        <v>0.896480808981032</v>
      </c>
    </row>
    <row r="40" spans="1:33" ht="15.75" customHeight="1">
      <c r="A40" s="318"/>
      <c r="B40" s="163" t="s">
        <v>189</v>
      </c>
      <c r="C40" s="330" t="s">
        <v>205</v>
      </c>
      <c r="D40" s="331"/>
      <c r="E40" s="101">
        <v>53.76</v>
      </c>
      <c r="F40" s="102">
        <v>2734</v>
      </c>
      <c r="G40" s="103">
        <f t="shared" si="28"/>
        <v>146979.84</v>
      </c>
      <c r="H40" s="26"/>
      <c r="I40" s="104">
        <v>20</v>
      </c>
      <c r="J40" s="105">
        <v>2000</v>
      </c>
      <c r="K40" s="106">
        <f t="shared" si="8"/>
        <v>100</v>
      </c>
      <c r="L40" s="107">
        <v>20</v>
      </c>
      <c r="M40" s="105">
        <f t="shared" si="29"/>
        <v>1788.8669812825854</v>
      </c>
      <c r="N40" s="106">
        <f t="shared" si="22"/>
        <v>89.443349064129265</v>
      </c>
      <c r="O40" s="108">
        <f t="shared" si="23"/>
        <v>0</v>
      </c>
      <c r="P40" s="109">
        <f t="shared" si="24"/>
        <v>-10.556650935870735</v>
      </c>
      <c r="Q40" s="110">
        <f t="shared" si="25"/>
        <v>0.89443349064129263</v>
      </c>
      <c r="R40" s="323"/>
      <c r="S40" s="47">
        <v>0.23194444444444443</v>
      </c>
      <c r="T40" s="48">
        <v>0.29562499999999997</v>
      </c>
      <c r="U40" s="111">
        <v>4.6666666666666634</v>
      </c>
      <c r="V40" s="112">
        <v>91.700501891083192</v>
      </c>
      <c r="W40" s="113"/>
      <c r="X40" s="116"/>
      <c r="Y40" s="12"/>
      <c r="Z40" s="198"/>
      <c r="AA40" s="332"/>
      <c r="AB40" s="333"/>
      <c r="AC40" s="12">
        <v>2</v>
      </c>
      <c r="AD40" s="198"/>
      <c r="AE40" s="117">
        <f t="shared" si="26"/>
        <v>-211.13301871741464</v>
      </c>
      <c r="AF40" s="110">
        <f t="shared" si="27"/>
        <v>0.89443349064129263</v>
      </c>
      <c r="AG40" s="328"/>
    </row>
    <row r="41" spans="1:33" ht="15.75" customHeight="1">
      <c r="A41" s="318"/>
      <c r="B41" s="163" t="s">
        <v>189</v>
      </c>
      <c r="C41" s="330" t="s">
        <v>206</v>
      </c>
      <c r="D41" s="331"/>
      <c r="E41" s="101">
        <v>71.55</v>
      </c>
      <c r="F41" s="102">
        <v>1684</v>
      </c>
      <c r="G41" s="103">
        <f t="shared" si="28"/>
        <v>120490.2</v>
      </c>
      <c r="H41" s="26"/>
      <c r="I41" s="104">
        <v>22</v>
      </c>
      <c r="J41" s="105">
        <v>2000</v>
      </c>
      <c r="K41" s="106">
        <f t="shared" si="8"/>
        <v>90.909090909090907</v>
      </c>
      <c r="L41" s="107">
        <v>22</v>
      </c>
      <c r="M41" s="105">
        <f t="shared" si="29"/>
        <v>1789.7254554985752</v>
      </c>
      <c r="N41" s="106">
        <f t="shared" si="22"/>
        <v>81.351157068117061</v>
      </c>
      <c r="O41" s="108">
        <f t="shared" si="23"/>
        <v>0</v>
      </c>
      <c r="P41" s="109">
        <f t="shared" si="24"/>
        <v>-9.5579338409738455</v>
      </c>
      <c r="Q41" s="110">
        <f t="shared" si="25"/>
        <v>0.89486272774928766</v>
      </c>
      <c r="R41" s="323"/>
      <c r="S41" s="47">
        <v>0.29861111111111105</v>
      </c>
      <c r="T41" s="48">
        <v>0.33781249999999996</v>
      </c>
      <c r="U41" s="111">
        <v>5</v>
      </c>
      <c r="V41" s="112">
        <v>56.455586352406577</v>
      </c>
      <c r="W41" s="113"/>
      <c r="X41" s="116"/>
      <c r="Y41" s="12"/>
      <c r="Z41" s="198"/>
      <c r="AA41" s="332"/>
      <c r="AB41" s="333"/>
      <c r="AC41" s="12">
        <v>1</v>
      </c>
      <c r="AD41" s="198"/>
      <c r="AE41" s="117">
        <f t="shared" si="26"/>
        <v>-210.27454450142477</v>
      </c>
      <c r="AF41" s="110">
        <f t="shared" si="27"/>
        <v>0.89486272774928766</v>
      </c>
      <c r="AG41" s="328"/>
    </row>
    <row r="42" spans="1:33" ht="15.75" customHeight="1">
      <c r="A42" s="318"/>
      <c r="B42" s="163" t="s">
        <v>189</v>
      </c>
      <c r="C42" s="330" t="s">
        <v>207</v>
      </c>
      <c r="D42" s="331"/>
      <c r="E42" s="101">
        <v>58.67</v>
      </c>
      <c r="F42" s="102">
        <v>2655</v>
      </c>
      <c r="G42" s="103">
        <f t="shared" si="28"/>
        <v>155768.85</v>
      </c>
      <c r="H42" s="26"/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29"/>
        <v>1790.1270052556083</v>
      </c>
      <c r="N42" s="106">
        <f t="shared" si="22"/>
        <v>77.831608924156882</v>
      </c>
      <c r="O42" s="108">
        <f t="shared" si="23"/>
        <v>0</v>
      </c>
      <c r="P42" s="109">
        <f t="shared" si="24"/>
        <v>-9.1249128149735554</v>
      </c>
      <c r="Q42" s="110">
        <f t="shared" si="25"/>
        <v>0.8950635026278041</v>
      </c>
      <c r="R42" s="323"/>
      <c r="S42" s="47">
        <v>0.34166666666666656</v>
      </c>
      <c r="T42" s="48">
        <v>0.40346064814814803</v>
      </c>
      <c r="U42" s="111">
        <v>5.5499999999999083</v>
      </c>
      <c r="V42" s="112">
        <v>88.988099465743716</v>
      </c>
      <c r="W42" s="113"/>
      <c r="X42" s="116"/>
      <c r="Y42" s="12"/>
      <c r="Z42" s="198"/>
      <c r="AA42" s="332"/>
      <c r="AB42" s="333"/>
      <c r="AC42" s="12">
        <v>2</v>
      </c>
      <c r="AD42" s="198"/>
      <c r="AE42" s="117">
        <f t="shared" si="26"/>
        <v>-209.87299474439169</v>
      </c>
      <c r="AF42" s="110">
        <f t="shared" si="27"/>
        <v>0.89506350262780421</v>
      </c>
      <c r="AG42" s="328"/>
    </row>
    <row r="43" spans="1:33" ht="15.75" customHeight="1">
      <c r="A43" s="318"/>
      <c r="B43" s="163" t="s">
        <v>189</v>
      </c>
      <c r="C43" s="330" t="s">
        <v>208</v>
      </c>
      <c r="D43" s="331"/>
      <c r="E43" s="101">
        <v>59.54</v>
      </c>
      <c r="F43" s="102">
        <v>2238</v>
      </c>
      <c r="G43" s="103">
        <f t="shared" si="28"/>
        <v>133250.51999999999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29"/>
        <v>1796.08159645247</v>
      </c>
      <c r="N43" s="106">
        <f t="shared" si="22"/>
        <v>78.090504193585645</v>
      </c>
      <c r="O43" s="108">
        <f t="shared" si="23"/>
        <v>0</v>
      </c>
      <c r="P43" s="109">
        <f t="shared" si="24"/>
        <v>-8.8660175455447927</v>
      </c>
      <c r="Q43" s="110">
        <f t="shared" si="25"/>
        <v>0.89804079822623484</v>
      </c>
      <c r="R43" s="323"/>
      <c r="S43" s="47">
        <v>0.40624999999999989</v>
      </c>
      <c r="T43" s="48">
        <v>0.45815972222222212</v>
      </c>
      <c r="U43" s="111">
        <v>5</v>
      </c>
      <c r="V43" s="112">
        <v>74.762750347881237</v>
      </c>
      <c r="W43" s="113">
        <v>0.45815972222222212</v>
      </c>
      <c r="X43" s="116">
        <v>0.49652777777777762</v>
      </c>
      <c r="Y43" s="12"/>
      <c r="Z43" s="198"/>
      <c r="AA43" s="332"/>
      <c r="AB43" s="333"/>
      <c r="AC43" s="12">
        <v>2</v>
      </c>
      <c r="AD43" s="198"/>
      <c r="AE43" s="117">
        <f t="shared" si="26"/>
        <v>-203.91840354753003</v>
      </c>
      <c r="AF43" s="110">
        <f t="shared" si="27"/>
        <v>0.89804079822623495</v>
      </c>
      <c r="AG43" s="328"/>
    </row>
    <row r="44" spans="1:33" ht="15.75" customHeight="1">
      <c r="A44" s="318"/>
      <c r="B44" s="163" t="s">
        <v>189</v>
      </c>
      <c r="C44" s="330" t="s">
        <v>209</v>
      </c>
      <c r="D44" s="331"/>
      <c r="E44" s="101">
        <v>61.09</v>
      </c>
      <c r="F44" s="102">
        <v>2687</v>
      </c>
      <c r="G44" s="121">
        <f t="shared" si="28"/>
        <v>164148.83000000002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29"/>
        <v>1791.9455858679723</v>
      </c>
      <c r="N44" s="106">
        <f t="shared" si="22"/>
        <v>89.597279293398614</v>
      </c>
      <c r="O44" s="108">
        <f t="shared" si="23"/>
        <v>0</v>
      </c>
      <c r="P44" s="109">
        <f t="shared" si="24"/>
        <v>-10.402720706601386</v>
      </c>
      <c r="Q44" s="110">
        <f t="shared" si="25"/>
        <v>0.89597279293398613</v>
      </c>
      <c r="R44" s="323"/>
      <c r="S44" s="47">
        <v>0.49652777777777762</v>
      </c>
      <c r="T44" s="120">
        <v>0.55900462962962949</v>
      </c>
      <c r="U44" s="111">
        <v>55.249999999999922</v>
      </c>
      <c r="V44" s="112">
        <v>89.969249776024412</v>
      </c>
      <c r="W44" s="113"/>
      <c r="X44" s="116"/>
      <c r="Y44" s="12"/>
      <c r="Z44" s="198"/>
      <c r="AA44" s="332"/>
      <c r="AB44" s="333"/>
      <c r="AC44" s="12">
        <v>2</v>
      </c>
      <c r="AD44" s="198"/>
      <c r="AE44" s="117">
        <f t="shared" si="26"/>
        <v>-208.05441413202766</v>
      </c>
      <c r="AF44" s="110">
        <f t="shared" si="27"/>
        <v>0.89597279293398613</v>
      </c>
      <c r="AG44" s="328"/>
    </row>
    <row r="45" spans="1:33" ht="15.75" customHeight="1">
      <c r="A45" s="318"/>
      <c r="B45" s="163" t="s">
        <v>185</v>
      </c>
      <c r="C45" s="330" t="s">
        <v>186</v>
      </c>
      <c r="D45" s="331"/>
      <c r="E45" s="101">
        <v>19.7</v>
      </c>
      <c r="F45" s="102">
        <v>1920</v>
      </c>
      <c r="G45" s="121">
        <f t="shared" si="28"/>
        <v>37824</v>
      </c>
      <c r="H45" s="62"/>
      <c r="I45" s="104">
        <v>13</v>
      </c>
      <c r="J45" s="105">
        <v>1200</v>
      </c>
      <c r="K45" s="106">
        <f t="shared" si="8"/>
        <v>92.307692307692307</v>
      </c>
      <c r="L45" s="107">
        <v>13</v>
      </c>
      <c r="M45" s="105">
        <f t="shared" si="29"/>
        <v>1079.8077035037927</v>
      </c>
      <c r="N45" s="106">
        <f t="shared" si="22"/>
        <v>83.062131038753279</v>
      </c>
      <c r="O45" s="123">
        <f t="shared" si="23"/>
        <v>0</v>
      </c>
      <c r="P45" s="124">
        <f t="shared" si="24"/>
        <v>-9.2455612689390279</v>
      </c>
      <c r="Q45" s="125">
        <f t="shared" si="25"/>
        <v>0.89983975291982721</v>
      </c>
      <c r="R45" s="323"/>
      <c r="S45" s="119">
        <v>0.56180555555555534</v>
      </c>
      <c r="T45" s="120">
        <v>0.63589120370370344</v>
      </c>
      <c r="U45" s="111">
        <v>5</v>
      </c>
      <c r="V45" s="112">
        <v>106.68566229542125</v>
      </c>
      <c r="W45" s="120"/>
      <c r="X45" s="189"/>
      <c r="Y45" s="12"/>
      <c r="Z45" s="198"/>
      <c r="AA45" s="332"/>
      <c r="AB45" s="333"/>
      <c r="AC45" s="12">
        <v>2</v>
      </c>
      <c r="AD45" s="198"/>
      <c r="AE45" s="117">
        <f t="shared" si="26"/>
        <v>-120.19229649620729</v>
      </c>
      <c r="AF45" s="110">
        <f t="shared" si="27"/>
        <v>0.89983975291982721</v>
      </c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30">AVERAGE(I39:I54)</f>
        <v>19.142857142857142</v>
      </c>
      <c r="J55" s="137">
        <f t="shared" si="30"/>
        <v>1771.4285714285713</v>
      </c>
      <c r="K55" s="138">
        <f t="shared" ref="K55" si="31">J55/I55</f>
        <v>92.537313432835816</v>
      </c>
      <c r="L55" s="136">
        <f t="shared" ref="L55:M55" si="32">AVERAGE(L39:L54)</f>
        <v>19.142857142857142</v>
      </c>
      <c r="M55" s="137">
        <f t="shared" si="32"/>
        <v>1588.0517187663995</v>
      </c>
      <c r="N55" s="138">
        <f t="shared" ref="N55:N63" si="33">M55/L55</f>
        <v>82.957925607199982</v>
      </c>
      <c r="O55" s="139">
        <f t="shared" ref="O55:O63" si="34">L55-I55</f>
        <v>0</v>
      </c>
      <c r="P55" s="140">
        <f t="shared" ref="P55:P63" si="35">N55-K55</f>
        <v>-9.579387825635834</v>
      </c>
      <c r="Q55" s="141">
        <f t="shared" ref="Q55:Q63" si="36">N55/K55</f>
        <v>0.89648080898103211</v>
      </c>
      <c r="R55" s="324"/>
      <c r="S55" s="142">
        <v>0.16666666666666666</v>
      </c>
      <c r="T55" s="143">
        <v>0.63589120370370344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13</v>
      </c>
      <c r="AD55" s="191">
        <f>SUM(AD39:AD54)</f>
        <v>0</v>
      </c>
      <c r="AE55" s="168">
        <f t="shared" ref="AE55:AE63" si="37">M55-J55</f>
        <v>-183.37685266217181</v>
      </c>
      <c r="AF55" s="141">
        <f t="shared" ref="AF55:AF63" si="38">M55/J55</f>
        <v>0.896480808981032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1936</v>
      </c>
      <c r="G56" s="148">
        <f t="shared" ref="G56:G63" si="39">E56*F56</f>
        <v>55872.959999999999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3" si="40">F56/V56*60</f>
        <v>3185.357942324013</v>
      </c>
      <c r="N56" s="152">
        <f t="shared" si="33"/>
        <v>167.65041801705331</v>
      </c>
      <c r="O56" s="154">
        <f t="shared" si="34"/>
        <v>0</v>
      </c>
      <c r="P56" s="155">
        <f t="shared" si="35"/>
        <v>-21.823266193473017</v>
      </c>
      <c r="Q56" s="156">
        <f t="shared" si="36"/>
        <v>0.88482165064555907</v>
      </c>
      <c r="R56" s="322">
        <f>Q72</f>
        <v>0.89505380452765149</v>
      </c>
      <c r="S56" s="157">
        <v>0.20833333333333334</v>
      </c>
      <c r="T56" s="158">
        <v>0.23365740740740742</v>
      </c>
      <c r="U56" s="159"/>
      <c r="V56" s="160">
        <v>36.466859330493499</v>
      </c>
      <c r="W56" s="158"/>
      <c r="X56" s="169"/>
      <c r="Y56" s="12"/>
      <c r="Z56" s="198"/>
      <c r="AA56" s="325"/>
      <c r="AB56" s="326"/>
      <c r="AC56" s="12">
        <v>1</v>
      </c>
      <c r="AD56" s="198"/>
      <c r="AE56" s="115">
        <f t="shared" si="37"/>
        <v>-414.64205767598696</v>
      </c>
      <c r="AF56" s="156">
        <f t="shared" si="38"/>
        <v>0.88482165064555918</v>
      </c>
      <c r="AG56" s="327">
        <f>AF72</f>
        <v>0.89505380452765149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2875</v>
      </c>
      <c r="G57" s="103">
        <f t="shared" si="39"/>
        <v>89441.25</v>
      </c>
      <c r="H57" s="26"/>
      <c r="I57" s="104">
        <v>19</v>
      </c>
      <c r="J57" s="105">
        <v>3600</v>
      </c>
      <c r="K57" s="106">
        <f t="shared" ref="K57:K91" si="41">J57/I57</f>
        <v>189.47368421052633</v>
      </c>
      <c r="L57" s="107">
        <v>19</v>
      </c>
      <c r="M57" s="105">
        <f t="shared" si="40"/>
        <v>3184.4397053071921</v>
      </c>
      <c r="N57" s="106">
        <f t="shared" si="33"/>
        <v>167.60208975301012</v>
      </c>
      <c r="O57" s="108">
        <f t="shared" si="34"/>
        <v>0</v>
      </c>
      <c r="P57" s="109">
        <f t="shared" si="35"/>
        <v>-21.87159445751621</v>
      </c>
      <c r="Q57" s="110">
        <f t="shared" si="36"/>
        <v>0.88456658480755335</v>
      </c>
      <c r="R57" s="323"/>
      <c r="S57" s="47">
        <v>0.23750000000000002</v>
      </c>
      <c r="T57" s="48">
        <v>0.27511574074074074</v>
      </c>
      <c r="U57" s="111">
        <v>5.5333333333333323</v>
      </c>
      <c r="V57" s="112">
        <v>54.169654935689699</v>
      </c>
      <c r="W57" s="113"/>
      <c r="X57" s="116"/>
      <c r="Y57" s="12"/>
      <c r="Z57" s="198"/>
      <c r="AA57" s="332"/>
      <c r="AB57" s="333"/>
      <c r="AC57" s="12">
        <v>1</v>
      </c>
      <c r="AD57" s="198"/>
      <c r="AE57" s="117">
        <f t="shared" si="37"/>
        <v>-415.56029469280793</v>
      </c>
      <c r="AF57" s="110">
        <f t="shared" si="38"/>
        <v>0.88456658480755335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1543</v>
      </c>
      <c r="G58" s="103">
        <f t="shared" si="39"/>
        <v>60161.57</v>
      </c>
      <c r="H58" s="26"/>
      <c r="I58" s="104">
        <v>19</v>
      </c>
      <c r="J58" s="105">
        <v>3600</v>
      </c>
      <c r="K58" s="106">
        <f t="shared" si="41"/>
        <v>189.47368421052633</v>
      </c>
      <c r="L58" s="107">
        <v>19</v>
      </c>
      <c r="M58" s="105">
        <f t="shared" si="40"/>
        <v>3185.4244953908101</v>
      </c>
      <c r="N58" s="106">
        <f t="shared" si="33"/>
        <v>167.65392081004265</v>
      </c>
      <c r="O58" s="108">
        <f t="shared" si="34"/>
        <v>0</v>
      </c>
      <c r="P58" s="109">
        <f t="shared" si="35"/>
        <v>-21.81976340048368</v>
      </c>
      <c r="Q58" s="110">
        <f t="shared" si="36"/>
        <v>0.8848401376085584</v>
      </c>
      <c r="R58" s="323"/>
      <c r="S58" s="47">
        <v>0.27847222222222223</v>
      </c>
      <c r="T58" s="48">
        <v>0.29864583333333333</v>
      </c>
      <c r="U58" s="111">
        <v>4.8333333333333428</v>
      </c>
      <c r="V58" s="112">
        <v>29.063630336854569</v>
      </c>
      <c r="W58" s="113"/>
      <c r="X58" s="116"/>
      <c r="Y58" s="12"/>
      <c r="Z58" s="198"/>
      <c r="AA58" s="332"/>
      <c r="AB58" s="333"/>
      <c r="AC58" s="12">
        <v>1</v>
      </c>
      <c r="AD58" s="198"/>
      <c r="AE58" s="117">
        <f t="shared" si="37"/>
        <v>-414.57550460918992</v>
      </c>
      <c r="AF58" s="110">
        <f t="shared" si="38"/>
        <v>0.8848401376085584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5200</v>
      </c>
      <c r="G59" s="103">
        <f t="shared" si="39"/>
        <v>186628</v>
      </c>
      <c r="H59" s="26"/>
      <c r="I59" s="104">
        <v>19</v>
      </c>
      <c r="J59" s="105">
        <v>3600</v>
      </c>
      <c r="K59" s="106">
        <f t="shared" si="41"/>
        <v>189.47368421052633</v>
      </c>
      <c r="L59" s="107">
        <v>19</v>
      </c>
      <c r="M59" s="105">
        <f t="shared" si="40"/>
        <v>3187.9153767506887</v>
      </c>
      <c r="N59" s="106">
        <f t="shared" si="33"/>
        <v>167.78501982898362</v>
      </c>
      <c r="O59" s="108">
        <f t="shared" si="34"/>
        <v>0</v>
      </c>
      <c r="P59" s="109">
        <f t="shared" si="35"/>
        <v>-21.688664381542708</v>
      </c>
      <c r="Q59" s="110">
        <f t="shared" si="36"/>
        <v>0.88553204909741345</v>
      </c>
      <c r="R59" s="323"/>
      <c r="S59" s="47">
        <v>0.30208333333333331</v>
      </c>
      <c r="T59" s="48">
        <v>0.37004629629629626</v>
      </c>
      <c r="U59" s="111">
        <v>4.9499999999999744</v>
      </c>
      <c r="V59" s="112">
        <v>97.869599135347428</v>
      </c>
      <c r="W59" s="113"/>
      <c r="X59" s="116"/>
      <c r="Y59" s="12"/>
      <c r="Z59" s="198"/>
      <c r="AA59" s="332"/>
      <c r="AB59" s="333"/>
      <c r="AC59" s="12">
        <v>2</v>
      </c>
      <c r="AD59" s="198"/>
      <c r="AE59" s="199">
        <f t="shared" si="37"/>
        <v>-412.08462324931133</v>
      </c>
      <c r="AF59" s="200">
        <f t="shared" si="38"/>
        <v>0.88553204909741356</v>
      </c>
      <c r="AG59" s="328"/>
    </row>
    <row r="60" spans="1:33" ht="15.75" customHeight="1">
      <c r="A60" s="358"/>
      <c r="B60" s="100" t="s">
        <v>211</v>
      </c>
      <c r="C60" s="371" t="s">
        <v>216</v>
      </c>
      <c r="D60" s="371"/>
      <c r="E60" s="101">
        <v>43.96</v>
      </c>
      <c r="F60" s="105">
        <v>2231</v>
      </c>
      <c r="G60" s="103">
        <f t="shared" si="39"/>
        <v>98074.76</v>
      </c>
      <c r="H60" s="13"/>
      <c r="I60" s="104">
        <v>24</v>
      </c>
      <c r="J60" s="105">
        <v>3600</v>
      </c>
      <c r="K60" s="106">
        <f t="shared" si="41"/>
        <v>150</v>
      </c>
      <c r="L60" s="107">
        <v>24</v>
      </c>
      <c r="M60" s="105">
        <f t="shared" si="40"/>
        <v>3260.2331485149393</v>
      </c>
      <c r="N60" s="106">
        <f t="shared" si="33"/>
        <v>135.84304785478915</v>
      </c>
      <c r="O60" s="108">
        <f t="shared" si="34"/>
        <v>0</v>
      </c>
      <c r="P60" s="109">
        <f t="shared" si="35"/>
        <v>-14.156952145210852</v>
      </c>
      <c r="Q60" s="110">
        <f t="shared" si="36"/>
        <v>0.90562031903192763</v>
      </c>
      <c r="R60" s="323"/>
      <c r="S60" s="47">
        <v>0.37361111111111106</v>
      </c>
      <c r="T60" s="48">
        <v>0.40211805555555552</v>
      </c>
      <c r="U60" s="111">
        <v>5.1333333333333098</v>
      </c>
      <c r="V60" s="112">
        <v>41.058413279729471</v>
      </c>
      <c r="W60" s="113"/>
      <c r="X60" s="116"/>
      <c r="Y60" s="12"/>
      <c r="Z60" s="198"/>
      <c r="AA60" s="332"/>
      <c r="AB60" s="333"/>
      <c r="AC60" s="12">
        <v>1</v>
      </c>
      <c r="AD60" s="198"/>
      <c r="AE60" s="199">
        <f t="shared" si="37"/>
        <v>-339.76685148506067</v>
      </c>
      <c r="AF60" s="200">
        <f t="shared" si="38"/>
        <v>0.90562031903192763</v>
      </c>
      <c r="AG60" s="328"/>
    </row>
    <row r="61" spans="1:33" ht="15.75" customHeight="1">
      <c r="A61" s="358"/>
      <c r="B61" s="100" t="s">
        <v>211</v>
      </c>
      <c r="C61" s="371" t="s">
        <v>217</v>
      </c>
      <c r="D61" s="371"/>
      <c r="E61" s="101">
        <v>46.93</v>
      </c>
      <c r="F61" s="105">
        <v>1816</v>
      </c>
      <c r="G61" s="121">
        <f t="shared" si="39"/>
        <v>85224.88</v>
      </c>
      <c r="H61" s="122"/>
      <c r="I61" s="104">
        <v>24</v>
      </c>
      <c r="J61" s="105">
        <v>3600</v>
      </c>
      <c r="K61" s="106">
        <f t="shared" si="41"/>
        <v>150</v>
      </c>
      <c r="L61" s="107">
        <v>24</v>
      </c>
      <c r="M61" s="105">
        <f t="shared" si="40"/>
        <v>3260.7325959878117</v>
      </c>
      <c r="N61" s="106">
        <f t="shared" si="33"/>
        <v>135.86385816615882</v>
      </c>
      <c r="O61" s="108">
        <f t="shared" si="34"/>
        <v>0</v>
      </c>
      <c r="P61" s="109">
        <f t="shared" si="35"/>
        <v>-14.13614183384118</v>
      </c>
      <c r="Q61" s="110">
        <f t="shared" si="36"/>
        <v>0.90575905444105875</v>
      </c>
      <c r="R61" s="323"/>
      <c r="S61" s="47">
        <v>0.40624999999999994</v>
      </c>
      <c r="T61" s="120">
        <v>0.42944444444444441</v>
      </c>
      <c r="U61" s="111">
        <v>5.9499999999999709</v>
      </c>
      <c r="V61" s="112">
        <v>33.415803593974708</v>
      </c>
      <c r="W61" s="113"/>
      <c r="X61" s="116"/>
      <c r="Y61" s="12"/>
      <c r="Z61" s="198"/>
      <c r="AA61" s="332"/>
      <c r="AB61" s="333"/>
      <c r="AC61" s="12">
        <v>1</v>
      </c>
      <c r="AD61" s="198"/>
      <c r="AE61" s="199">
        <f t="shared" si="37"/>
        <v>-339.26740401218831</v>
      </c>
      <c r="AF61" s="200">
        <f t="shared" si="38"/>
        <v>0.90575905444105875</v>
      </c>
      <c r="AG61" s="328"/>
    </row>
    <row r="62" spans="1:33" ht="15.75" customHeight="1">
      <c r="A62" s="358"/>
      <c r="B62" s="100" t="s">
        <v>211</v>
      </c>
      <c r="C62" s="371" t="s">
        <v>218</v>
      </c>
      <c r="D62" s="371"/>
      <c r="E62" s="101">
        <v>38.479999999999997</v>
      </c>
      <c r="F62" s="105">
        <v>4358</v>
      </c>
      <c r="G62" s="121">
        <f t="shared" si="39"/>
        <v>167695.84</v>
      </c>
      <c r="H62" s="62"/>
      <c r="I62" s="104">
        <v>20</v>
      </c>
      <c r="J62" s="105">
        <v>3600</v>
      </c>
      <c r="K62" s="106">
        <f t="shared" si="41"/>
        <v>180</v>
      </c>
      <c r="L62" s="107">
        <v>20</v>
      </c>
      <c r="M62" s="105">
        <f t="shared" si="40"/>
        <v>3256.2365221447612</v>
      </c>
      <c r="N62" s="106">
        <f t="shared" si="33"/>
        <v>162.81182610723806</v>
      </c>
      <c r="O62" s="123">
        <f t="shared" si="34"/>
        <v>0</v>
      </c>
      <c r="P62" s="124">
        <f t="shared" si="35"/>
        <v>-17.188173892761938</v>
      </c>
      <c r="Q62" s="125">
        <f t="shared" si="36"/>
        <v>0.90451014504021143</v>
      </c>
      <c r="R62" s="323"/>
      <c r="S62" s="47">
        <v>0.4326388888888888</v>
      </c>
      <c r="T62" s="120">
        <v>0.48840277777777769</v>
      </c>
      <c r="U62" s="111">
        <v>4.5999999999999197</v>
      </c>
      <c r="V62" s="112">
        <v>80.3012920657781</v>
      </c>
      <c r="W62" s="113">
        <v>0.48840277777777769</v>
      </c>
      <c r="X62" s="116">
        <v>0.52708333333333324</v>
      </c>
      <c r="Y62" s="12"/>
      <c r="Z62" s="198"/>
      <c r="AA62" s="332"/>
      <c r="AB62" s="333"/>
      <c r="AC62" s="12">
        <v>2</v>
      </c>
      <c r="AD62" s="198"/>
      <c r="AE62" s="199">
        <f t="shared" si="37"/>
        <v>-343.76347785523876</v>
      </c>
      <c r="AF62" s="200">
        <f t="shared" si="38"/>
        <v>0.90451014504021143</v>
      </c>
      <c r="AG62" s="328"/>
    </row>
    <row r="63" spans="1:33" ht="15.75" customHeight="1">
      <c r="A63" s="358"/>
      <c r="B63" s="100" t="s">
        <v>211</v>
      </c>
      <c r="C63" s="371" t="s">
        <v>219</v>
      </c>
      <c r="D63" s="371"/>
      <c r="E63" s="101">
        <v>37.799999999999997</v>
      </c>
      <c r="F63" s="105">
        <v>5532</v>
      </c>
      <c r="G63" s="121">
        <f t="shared" si="39"/>
        <v>209109.59999999998</v>
      </c>
      <c r="H63" s="62"/>
      <c r="I63" s="104">
        <v>21</v>
      </c>
      <c r="J63" s="105">
        <v>3600</v>
      </c>
      <c r="K63" s="106">
        <f t="shared" si="41"/>
        <v>171.42857142857142</v>
      </c>
      <c r="L63" s="107">
        <v>21</v>
      </c>
      <c r="M63" s="105">
        <f t="shared" si="40"/>
        <v>3257.2097839761477</v>
      </c>
      <c r="N63" s="106">
        <f t="shared" si="33"/>
        <v>155.10522780838798</v>
      </c>
      <c r="O63" s="123">
        <f t="shared" si="34"/>
        <v>0</v>
      </c>
      <c r="P63" s="124">
        <f t="shared" si="35"/>
        <v>-16.323343620183437</v>
      </c>
      <c r="Q63" s="125">
        <f t="shared" si="36"/>
        <v>0.90478049554892992</v>
      </c>
      <c r="R63" s="323"/>
      <c r="S63" s="47">
        <v>0.52708333333333324</v>
      </c>
      <c r="T63" s="120">
        <v>0.59784722222222209</v>
      </c>
      <c r="U63" s="111">
        <v>55.699999999999996</v>
      </c>
      <c r="V63" s="112">
        <v>101.903169280923</v>
      </c>
      <c r="W63" s="113"/>
      <c r="X63" s="116"/>
      <c r="Y63" s="12"/>
      <c r="Z63" s="198"/>
      <c r="AA63" s="332"/>
      <c r="AB63" s="333"/>
      <c r="AC63" s="12">
        <v>2</v>
      </c>
      <c r="AD63" s="198"/>
      <c r="AE63" s="199">
        <f t="shared" si="37"/>
        <v>-342.79021602385228</v>
      </c>
      <c r="AF63" s="200">
        <f t="shared" si="38"/>
        <v>0.90478049554892992</v>
      </c>
      <c r="AG63" s="328"/>
    </row>
    <row r="64" spans="1:33" ht="15.75" customHeight="1">
      <c r="A64" s="358"/>
      <c r="B64" s="100"/>
      <c r="C64" s="371"/>
      <c r="D64" s="371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13"/>
      <c r="X64" s="116"/>
      <c r="Y64" s="12"/>
      <c r="Z64" s="198"/>
      <c r="AA64" s="332"/>
      <c r="AB64" s="333"/>
      <c r="AC64" s="12"/>
      <c r="AD64" s="198"/>
      <c r="AE64" s="199"/>
      <c r="AF64" s="200"/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42">AVERAGE(I56:I71)</f>
        <v>20.625</v>
      </c>
      <c r="J72" s="137">
        <f t="shared" si="42"/>
        <v>3600</v>
      </c>
      <c r="K72" s="138">
        <f t="shared" ref="K72:K74" si="43">J72/I72</f>
        <v>174.54545454545453</v>
      </c>
      <c r="L72" s="136">
        <f t="shared" ref="L72:M72" si="44">AVERAGE(L56:L71)</f>
        <v>20.625</v>
      </c>
      <c r="M72" s="137">
        <f t="shared" si="44"/>
        <v>3222.1936962995455</v>
      </c>
      <c r="N72" s="138">
        <f>M72/L72</f>
        <v>156.22757315391735</v>
      </c>
      <c r="O72" s="139">
        <f>L72-I72</f>
        <v>0</v>
      </c>
      <c r="P72" s="140">
        <f>N72-K72</f>
        <v>-18.317881391537185</v>
      </c>
      <c r="Q72" s="141">
        <f>N72/K72</f>
        <v>0.89505380452765149</v>
      </c>
      <c r="R72" s="324"/>
      <c r="S72" s="142">
        <v>0.20833333333333334</v>
      </c>
      <c r="T72" s="143">
        <v>0.59784722222222209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11</v>
      </c>
      <c r="AD72" s="191">
        <f>SUM(AD56:AD71)</f>
        <v>0</v>
      </c>
      <c r="AE72" s="168">
        <f>M72-J72</f>
        <v>-377.80630370045446</v>
      </c>
      <c r="AF72" s="141">
        <f>M72/J72</f>
        <v>0.89505380452765149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220</v>
      </c>
      <c r="D73" s="331"/>
      <c r="E73" s="101">
        <v>27.05</v>
      </c>
      <c r="F73" s="102">
        <v>1392</v>
      </c>
      <c r="G73" s="103">
        <f t="shared" ref="G73:G74" si="45">E73*F73</f>
        <v>37653.599999999999</v>
      </c>
      <c r="H73" s="13"/>
      <c r="I73" s="104">
        <v>5</v>
      </c>
      <c r="J73" s="105">
        <v>3273</v>
      </c>
      <c r="K73" s="106">
        <f t="shared" si="43"/>
        <v>654.6</v>
      </c>
      <c r="L73" s="107">
        <v>5</v>
      </c>
      <c r="M73" s="105">
        <f>F73/V73*60</f>
        <v>2958.6961775921895</v>
      </c>
      <c r="N73" s="106">
        <f>M73/L73</f>
        <v>591.73923551843791</v>
      </c>
      <c r="O73" s="108">
        <f>L73-I73</f>
        <v>0</v>
      </c>
      <c r="P73" s="109">
        <f>N73-K73</f>
        <v>-62.860764481562114</v>
      </c>
      <c r="Q73" s="110">
        <f>N73/K73</f>
        <v>0.90397072337066586</v>
      </c>
      <c r="R73" s="322">
        <f>Q89</f>
        <v>0.90429476842525858</v>
      </c>
      <c r="S73" s="47">
        <v>0.3701388888888888</v>
      </c>
      <c r="T73" s="48">
        <v>0.38973379629629623</v>
      </c>
      <c r="U73" s="111">
        <v>4.7333333333333272</v>
      </c>
      <c r="V73" s="112">
        <v>28.228650387472108</v>
      </c>
      <c r="W73" s="113"/>
      <c r="X73" s="116"/>
      <c r="Y73" s="12"/>
      <c r="Z73" s="198"/>
      <c r="AA73" s="325"/>
      <c r="AB73" s="326"/>
      <c r="AC73" s="12">
        <v>0</v>
      </c>
      <c r="AD73" s="198"/>
      <c r="AE73" s="115">
        <f>M73-J73</f>
        <v>-314.30382240781046</v>
      </c>
      <c r="AF73" s="156">
        <f>M73/J73</f>
        <v>0.90397072337066586</v>
      </c>
      <c r="AG73" s="327">
        <f>AF89</f>
        <v>0.90429476842525858</v>
      </c>
    </row>
    <row r="74" spans="1:33" ht="15.75" customHeight="1">
      <c r="A74" s="318"/>
      <c r="B74" s="100" t="s">
        <v>195</v>
      </c>
      <c r="C74" s="330" t="s">
        <v>221</v>
      </c>
      <c r="D74" s="331"/>
      <c r="E74" s="101">
        <v>27.05</v>
      </c>
      <c r="F74" s="102">
        <v>2676</v>
      </c>
      <c r="G74" s="121">
        <f t="shared" si="45"/>
        <v>72385.8</v>
      </c>
      <c r="H74" s="122"/>
      <c r="I74" s="104">
        <v>5</v>
      </c>
      <c r="J74" s="105">
        <v>3273</v>
      </c>
      <c r="K74" s="106">
        <f t="shared" si="43"/>
        <v>654.6</v>
      </c>
      <c r="L74" s="107">
        <v>5</v>
      </c>
      <c r="M74" s="105">
        <f>F74/V74*60</f>
        <v>2960.8173765195529</v>
      </c>
      <c r="N74" s="106">
        <f>M74/L74</f>
        <v>592.16347530391056</v>
      </c>
      <c r="O74" s="108">
        <f>L74-I74</f>
        <v>0</v>
      </c>
      <c r="P74" s="109">
        <f>N74-K74</f>
        <v>-62.436524696089464</v>
      </c>
      <c r="Q74" s="110">
        <f>N74/K74</f>
        <v>0.90461881347985107</v>
      </c>
      <c r="R74" s="323"/>
      <c r="S74" s="47">
        <v>0.39374999999999988</v>
      </c>
      <c r="T74" s="120">
        <v>0.43140046296296286</v>
      </c>
      <c r="U74" s="111">
        <v>5.7833333333332515</v>
      </c>
      <c r="V74" s="112">
        <v>54.228268610318217</v>
      </c>
      <c r="W74" s="113"/>
      <c r="X74" s="116"/>
      <c r="Y74" s="12"/>
      <c r="Z74" s="198"/>
      <c r="AA74" s="332"/>
      <c r="AB74" s="333"/>
      <c r="AC74" s="12">
        <v>0</v>
      </c>
      <c r="AD74" s="198"/>
      <c r="AE74" s="117">
        <f>M74-J74</f>
        <v>-312.18262348044709</v>
      </c>
      <c r="AF74" s="110">
        <f>M74/J74</f>
        <v>0.90461881347985118</v>
      </c>
      <c r="AG74" s="328"/>
    </row>
    <row r="75" spans="1:33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16"/>
      <c r="Y75" s="12"/>
      <c r="Z75" s="198"/>
      <c r="AA75" s="332"/>
      <c r="AB75" s="333"/>
      <c r="AC75" s="12"/>
      <c r="AD75" s="198"/>
      <c r="AE75" s="117"/>
      <c r="AF75" s="110"/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6">AVERAGE(I73:I88)</f>
        <v>5</v>
      </c>
      <c r="J89" s="137">
        <f t="shared" si="46"/>
        <v>3273</v>
      </c>
      <c r="K89" s="138">
        <f t="shared" ref="K89" si="47">J89/I89</f>
        <v>654.6</v>
      </c>
      <c r="L89" s="136">
        <f t="shared" ref="L89:M89" si="48">AVERAGE(L73:L88)</f>
        <v>5</v>
      </c>
      <c r="M89" s="137">
        <f t="shared" si="48"/>
        <v>2959.7567770558712</v>
      </c>
      <c r="N89" s="138">
        <f>M89/L89</f>
        <v>591.95135541117429</v>
      </c>
      <c r="O89" s="139">
        <f>L89-I89</f>
        <v>0</v>
      </c>
      <c r="P89" s="140">
        <f>N89-K89</f>
        <v>-62.648644588825732</v>
      </c>
      <c r="Q89" s="141">
        <f>N89/K89</f>
        <v>0.90429476842525858</v>
      </c>
      <c r="R89" s="324"/>
      <c r="S89" s="142">
        <v>0.25</v>
      </c>
      <c r="T89" s="143">
        <v>0.43140046296296286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0</v>
      </c>
      <c r="AD89" s="191">
        <f>SUM(AD73:AD88)</f>
        <v>0</v>
      </c>
      <c r="AE89" s="168">
        <f>M89-J89</f>
        <v>-313.24322294412877</v>
      </c>
      <c r="AF89" s="141">
        <f>M89/J89</f>
        <v>0.90429476842525858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2311</v>
      </c>
      <c r="G90" s="148">
        <f t="shared" ref="G90:G91" si="49">E90*F90</f>
        <v>35843.61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2348.0387562395408</v>
      </c>
      <c r="N90" s="152">
        <f>M90/L90</f>
        <v>391.33979270659012</v>
      </c>
      <c r="O90" s="154">
        <f>L90-I90</f>
        <v>0</v>
      </c>
      <c r="P90" s="155">
        <f>N90-K90</f>
        <v>-41.993540626743197</v>
      </c>
      <c r="Q90" s="156">
        <f>N90/K90</f>
        <v>0.90309182932290033</v>
      </c>
      <c r="R90" s="322">
        <f>Q106</f>
        <v>0.90296067780109834</v>
      </c>
      <c r="S90" s="157">
        <v>0.25</v>
      </c>
      <c r="T90" s="158">
        <v>0.29100694444444442</v>
      </c>
      <c r="U90" s="159"/>
      <c r="V90" s="160">
        <v>59.05353973887059</v>
      </c>
      <c r="W90" s="158"/>
      <c r="X90" s="169"/>
      <c r="Y90" s="12"/>
      <c r="Z90" s="198"/>
      <c r="AA90" s="325"/>
      <c r="AB90" s="326"/>
      <c r="AC90" s="12">
        <v>0</v>
      </c>
      <c r="AD90" s="198"/>
      <c r="AE90" s="115">
        <f>M90-J90</f>
        <v>-251.96124376045918</v>
      </c>
      <c r="AF90" s="156">
        <f>M90/J90</f>
        <v>0.90309182932290033</v>
      </c>
      <c r="AG90" s="327">
        <f>AF106</f>
        <v>0.90296067780109823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2512</v>
      </c>
      <c r="G91" s="103">
        <f t="shared" si="49"/>
        <v>37705.120000000003</v>
      </c>
      <c r="H91" s="26"/>
      <c r="I91" s="104">
        <v>6</v>
      </c>
      <c r="J91" s="105">
        <v>2600</v>
      </c>
      <c r="K91" s="106">
        <f t="shared" si="41"/>
        <v>433.33333333333331</v>
      </c>
      <c r="L91" s="107">
        <v>6</v>
      </c>
      <c r="M91" s="105">
        <f>F91/V91*60</f>
        <v>2347.3567683261704</v>
      </c>
      <c r="N91" s="106">
        <f>M91/L91</f>
        <v>391.22612805436171</v>
      </c>
      <c r="O91" s="108">
        <f>L91-I91</f>
        <v>0</v>
      </c>
      <c r="P91" s="109">
        <f>N91-K91</f>
        <v>-42.107205278971605</v>
      </c>
      <c r="Q91" s="110">
        <f>N91/K91</f>
        <v>0.90282952627929625</v>
      </c>
      <c r="R91" s="323"/>
      <c r="S91" s="47">
        <v>0.29444444444444445</v>
      </c>
      <c r="T91" s="48">
        <v>0.33902777777777782</v>
      </c>
      <c r="U91" s="111">
        <v>4.9500000000000544</v>
      </c>
      <c r="V91" s="112">
        <v>64.208390489986712</v>
      </c>
      <c r="W91" s="113"/>
      <c r="X91" s="13"/>
      <c r="Y91" s="12"/>
      <c r="Z91" s="198"/>
      <c r="AA91" s="332"/>
      <c r="AB91" s="333"/>
      <c r="AC91" s="12">
        <v>0</v>
      </c>
      <c r="AD91" s="198"/>
      <c r="AE91" s="117">
        <f>M91-J91</f>
        <v>-252.64323167382963</v>
      </c>
      <c r="AF91" s="110">
        <f>M91/J91</f>
        <v>0.90282952627929625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50">AVERAGE(I90:I105)</f>
        <v>6</v>
      </c>
      <c r="J106" s="137">
        <f t="shared" si="50"/>
        <v>2600</v>
      </c>
      <c r="K106" s="138">
        <f t="shared" ref="K106" si="51">J106/I106</f>
        <v>433.33333333333331</v>
      </c>
      <c r="L106" s="136">
        <f t="shared" ref="L106:M106" si="52">AVERAGE(L90:L105)</f>
        <v>6</v>
      </c>
      <c r="M106" s="137">
        <f t="shared" si="52"/>
        <v>2347.6977622828554</v>
      </c>
      <c r="N106" s="138">
        <f>M106/L106</f>
        <v>391.28296038047591</v>
      </c>
      <c r="O106" s="139">
        <f>L106-I106</f>
        <v>0</v>
      </c>
      <c r="P106" s="140">
        <f>N106-K106</f>
        <v>-42.050372952857401</v>
      </c>
      <c r="Q106" s="141">
        <f>N106/K106</f>
        <v>0.90296067780109834</v>
      </c>
      <c r="R106" s="324"/>
      <c r="S106" s="142">
        <v>0.25</v>
      </c>
      <c r="T106" s="143">
        <v>0.33902777777777782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0</v>
      </c>
      <c r="AD106" s="191">
        <f>SUM(AD90:AD105)</f>
        <v>0</v>
      </c>
      <c r="AE106" s="168">
        <f>M106-J106</f>
        <v>-252.30223771714464</v>
      </c>
      <c r="AF106" s="141">
        <f>M106/J106</f>
        <v>0.90296067780109823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1134</v>
      </c>
      <c r="G107" s="148">
        <f t="shared" ref="G107:G109" si="53">E107*F107</f>
        <v>51007.32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1609.4933572074071</v>
      </c>
      <c r="N107" s="152">
        <f>M107/L107</f>
        <v>76.642540819400338</v>
      </c>
      <c r="O107" s="154">
        <f>L107-I107</f>
        <v>0</v>
      </c>
      <c r="P107" s="155">
        <f>N107-K107</f>
        <v>-9.0717448948853701</v>
      </c>
      <c r="Q107" s="156">
        <f>N107/K107</f>
        <v>0.89416297622633734</v>
      </c>
      <c r="R107" s="322">
        <f>Q123</f>
        <v>0.92542077457724459</v>
      </c>
      <c r="S107" s="157">
        <v>0.70833333333333337</v>
      </c>
      <c r="T107" s="158">
        <v>0.73768518518518522</v>
      </c>
      <c r="U107" s="159"/>
      <c r="V107" s="160">
        <v>42.274172611718356</v>
      </c>
      <c r="W107" s="158"/>
      <c r="X107" s="169"/>
      <c r="Y107" s="196"/>
      <c r="Z107" s="197"/>
      <c r="AA107" s="325"/>
      <c r="AB107" s="326"/>
      <c r="AC107" s="196">
        <v>1</v>
      </c>
      <c r="AD107" s="197"/>
      <c r="AE107" s="115">
        <f>M107-J107</f>
        <v>-190.50664279259286</v>
      </c>
      <c r="AF107" s="156">
        <f>M107/J107</f>
        <v>0.89416297622633734</v>
      </c>
      <c r="AG107" s="327">
        <f>AF123</f>
        <v>0.8940505788288633</v>
      </c>
    </row>
    <row r="108" spans="1:33" ht="15.75" customHeight="1">
      <c r="A108" s="318"/>
      <c r="B108" s="163" t="s">
        <v>187</v>
      </c>
      <c r="C108" s="330" t="s">
        <v>234</v>
      </c>
      <c r="D108" s="331"/>
      <c r="E108" s="101">
        <v>58.17</v>
      </c>
      <c r="F108" s="102">
        <v>2102</v>
      </c>
      <c r="G108" s="103">
        <f t="shared" si="53"/>
        <v>122273.34</v>
      </c>
      <c r="H108" s="26"/>
      <c r="I108" s="104">
        <v>18</v>
      </c>
      <c r="J108" s="105">
        <v>2000</v>
      </c>
      <c r="K108" s="106">
        <f t="shared" ref="K108:K109" si="54">J108/I108</f>
        <v>111.11111111111111</v>
      </c>
      <c r="L108" s="107">
        <v>17</v>
      </c>
      <c r="M108" s="105">
        <f>F108/V108*60</f>
        <v>1788.0000000000002</v>
      </c>
      <c r="N108" s="106">
        <f>M108/L108</f>
        <v>105.1764705882353</v>
      </c>
      <c r="O108" s="108">
        <f>L108-I108</f>
        <v>-1</v>
      </c>
      <c r="P108" s="109">
        <f>N108-K108</f>
        <v>-5.9346405228758101</v>
      </c>
      <c r="Q108" s="110">
        <f>N108/K108</f>
        <v>0.94658823529411773</v>
      </c>
      <c r="R108" s="323"/>
      <c r="S108" s="47">
        <v>0.7416666666666667</v>
      </c>
      <c r="T108" s="48">
        <v>0.79064814814814821</v>
      </c>
      <c r="U108" s="111">
        <v>5.7333333333333236</v>
      </c>
      <c r="V108" s="112">
        <v>70.536912751677846</v>
      </c>
      <c r="W108" s="113"/>
      <c r="X108" s="116"/>
      <c r="Y108" s="12"/>
      <c r="Z108" s="198"/>
      <c r="AA108" s="332"/>
      <c r="AB108" s="333"/>
      <c r="AC108" s="12">
        <v>2</v>
      </c>
      <c r="AD108" s="198"/>
      <c r="AE108" s="117">
        <f>M108-J108</f>
        <v>-211.99999999999977</v>
      </c>
      <c r="AF108" s="110">
        <f>M108/J108</f>
        <v>0.89400000000000013</v>
      </c>
      <c r="AG108" s="328"/>
    </row>
    <row r="109" spans="1:33" ht="15.75" customHeight="1">
      <c r="A109" s="318"/>
      <c r="B109" s="163" t="s">
        <v>187</v>
      </c>
      <c r="C109" s="330" t="s">
        <v>235</v>
      </c>
      <c r="D109" s="331"/>
      <c r="E109" s="101">
        <v>50.67</v>
      </c>
      <c r="F109" s="102">
        <v>1461</v>
      </c>
      <c r="G109" s="103">
        <f t="shared" si="53"/>
        <v>74028.87</v>
      </c>
      <c r="H109" s="26"/>
      <c r="I109" s="104">
        <v>20</v>
      </c>
      <c r="J109" s="105">
        <v>2000</v>
      </c>
      <c r="K109" s="106">
        <f t="shared" si="54"/>
        <v>100</v>
      </c>
      <c r="L109" s="107">
        <v>19</v>
      </c>
      <c r="M109" s="105">
        <f>F109/V109*60</f>
        <v>1787.9999999999998</v>
      </c>
      <c r="N109" s="106">
        <f>M109/L109</f>
        <v>94.105263157894726</v>
      </c>
      <c r="O109" s="108">
        <f>L109-I109</f>
        <v>-1</v>
      </c>
      <c r="P109" s="109">
        <f>N109-K109</f>
        <v>-5.8947368421052744</v>
      </c>
      <c r="Q109" s="110">
        <f>N109/K109</f>
        <v>0.94105263157894725</v>
      </c>
      <c r="R109" s="323"/>
      <c r="S109" s="47">
        <v>0.79444444444444451</v>
      </c>
      <c r="T109" s="48">
        <v>0.82848379629629632</v>
      </c>
      <c r="U109" s="111">
        <v>5.4666666666666686</v>
      </c>
      <c r="V109" s="112">
        <v>49.026845637583897</v>
      </c>
      <c r="W109" s="113"/>
      <c r="X109" s="116"/>
      <c r="Y109" s="12"/>
      <c r="Z109" s="198"/>
      <c r="AA109" s="332"/>
      <c r="AB109" s="333"/>
      <c r="AC109" s="12">
        <v>1</v>
      </c>
      <c r="AD109" s="198"/>
      <c r="AE109" s="117">
        <f>M109-J109</f>
        <v>-212.00000000000023</v>
      </c>
      <c r="AF109" s="110">
        <f>M109/J109</f>
        <v>0.89399999999999991</v>
      </c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55">AVERAGE(I107:I122)</f>
        <v>19.666666666666668</v>
      </c>
      <c r="J123" s="137">
        <f t="shared" si="55"/>
        <v>1933.3333333333333</v>
      </c>
      <c r="K123" s="138">
        <f t="shared" ref="K123" si="56">J123/I123</f>
        <v>98.305084745762699</v>
      </c>
      <c r="L123" s="136">
        <f t="shared" ref="L123:M123" si="57">AVERAGE(L107:L122)</f>
        <v>19</v>
      </c>
      <c r="M123" s="137">
        <f t="shared" si="57"/>
        <v>1728.4977857358024</v>
      </c>
      <c r="N123" s="138">
        <f>M123/L123</f>
        <v>90.973567670305385</v>
      </c>
      <c r="O123" s="139">
        <f>L123-I123</f>
        <v>-0.66666666666666785</v>
      </c>
      <c r="P123" s="140">
        <f>N123-K123</f>
        <v>-7.3315170754573131</v>
      </c>
      <c r="Q123" s="141">
        <f>N123/K123</f>
        <v>0.92542077457724459</v>
      </c>
      <c r="R123" s="324"/>
      <c r="S123" s="142">
        <v>0.70833333333333337</v>
      </c>
      <c r="T123" s="143">
        <v>0.82848379629629632</v>
      </c>
      <c r="U123" s="144"/>
      <c r="V123" s="166"/>
      <c r="W123" s="167"/>
      <c r="X123" s="138"/>
      <c r="Y123" s="179">
        <f t="shared" ref="Y123:Z123" si="58">SUM(Y107:Y122)</f>
        <v>0</v>
      </c>
      <c r="Z123" s="180">
        <f t="shared" si="58"/>
        <v>0</v>
      </c>
      <c r="AA123" s="354"/>
      <c r="AB123" s="355"/>
      <c r="AC123" s="179">
        <f t="shared" ref="AC123" si="59">SUM(AC107:AC122)</f>
        <v>4</v>
      </c>
      <c r="AD123" s="180">
        <f t="shared" ref="AD123" si="60">SUM(AD107:AD122)</f>
        <v>0</v>
      </c>
      <c r="AE123" s="168">
        <f>M123-J123</f>
        <v>-204.83554759753088</v>
      </c>
      <c r="AF123" s="141">
        <f>M123/J123</f>
        <v>0.8940505788288633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229</v>
      </c>
      <c r="D124" s="321"/>
      <c r="E124" s="147">
        <v>56.87</v>
      </c>
      <c r="F124" s="159">
        <v>1288</v>
      </c>
      <c r="G124" s="148">
        <f t="shared" ref="G124:G126" si="61">E124*F124</f>
        <v>73248.56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1791.5607611406551</v>
      </c>
      <c r="N124" s="152">
        <f>M124/L124</f>
        <v>77.893946136550227</v>
      </c>
      <c r="O124" s="154">
        <f>L124-I124</f>
        <v>0</v>
      </c>
      <c r="P124" s="155">
        <f>N124-K124</f>
        <v>-9.0625756025802104</v>
      </c>
      <c r="Q124" s="156">
        <f>N124/K124</f>
        <v>0.89578038057032761</v>
      </c>
      <c r="R124" s="322">
        <f>Q140</f>
        <v>0.89547512962741882</v>
      </c>
      <c r="S124" s="157">
        <v>0.70833333333333337</v>
      </c>
      <c r="T124" s="158">
        <v>0.73828703703703713</v>
      </c>
      <c r="U124" s="159"/>
      <c r="V124" s="160">
        <v>43.135573002166666</v>
      </c>
      <c r="W124" s="97"/>
      <c r="X124" s="98"/>
      <c r="Y124" s="196"/>
      <c r="Z124" s="197"/>
      <c r="AA124" s="325"/>
      <c r="AB124" s="326"/>
      <c r="AC124" s="196">
        <v>1</v>
      </c>
      <c r="AD124" s="197"/>
      <c r="AE124" s="115">
        <f>M124-J124</f>
        <v>-208.43923885934487</v>
      </c>
      <c r="AF124" s="156">
        <f>M124/J124</f>
        <v>0.89578038057032761</v>
      </c>
      <c r="AG124" s="376">
        <f>AF140</f>
        <v>0.89547512962741882</v>
      </c>
    </row>
    <row r="125" spans="1:33" ht="15.75" customHeight="1">
      <c r="A125" s="357"/>
      <c r="B125" s="163" t="s">
        <v>187</v>
      </c>
      <c r="C125" s="330" t="s">
        <v>230</v>
      </c>
      <c r="D125" s="331"/>
      <c r="E125" s="101">
        <v>56.79</v>
      </c>
      <c r="F125" s="111">
        <v>1915</v>
      </c>
      <c r="G125" s="103">
        <f t="shared" si="61"/>
        <v>108752.84999999999</v>
      </c>
      <c r="H125" s="26"/>
      <c r="I125" s="104">
        <v>23</v>
      </c>
      <c r="J125" s="105">
        <v>2000</v>
      </c>
      <c r="K125" s="106">
        <f t="shared" ref="K125:K126" si="62">J125/I125</f>
        <v>86.956521739130437</v>
      </c>
      <c r="L125" s="107">
        <v>23</v>
      </c>
      <c r="M125" s="105">
        <f>F125/V125*60</f>
        <v>1791.0716658094861</v>
      </c>
      <c r="N125" s="106">
        <f>M125/L125</f>
        <v>77.872681122151576</v>
      </c>
      <c r="O125" s="108">
        <f>L125-I125</f>
        <v>0</v>
      </c>
      <c r="P125" s="109">
        <f>N125-K125</f>
        <v>-9.0838406169788612</v>
      </c>
      <c r="Q125" s="110">
        <f>N125/K125</f>
        <v>0.89553583290474315</v>
      </c>
      <c r="R125" s="323"/>
      <c r="S125" s="47">
        <v>0.7416666666666667</v>
      </c>
      <c r="T125" s="48">
        <v>0.78621527777777778</v>
      </c>
      <c r="U125" s="111">
        <v>4.8666666666665748</v>
      </c>
      <c r="V125" s="112">
        <v>64.151536866655874</v>
      </c>
      <c r="W125" s="113"/>
      <c r="X125" s="116"/>
      <c r="Y125" s="12"/>
      <c r="Z125" s="198"/>
      <c r="AA125" s="332"/>
      <c r="AB125" s="333"/>
      <c r="AC125" s="12">
        <v>1</v>
      </c>
      <c r="AD125" s="198"/>
      <c r="AE125" s="117">
        <f>M125-J125</f>
        <v>-208.92833419051385</v>
      </c>
      <c r="AF125" s="110">
        <f>M125/J125</f>
        <v>0.89553583290474303</v>
      </c>
      <c r="AG125" s="369"/>
    </row>
    <row r="126" spans="1:33" ht="15.75" customHeight="1">
      <c r="A126" s="357"/>
      <c r="B126" s="163" t="s">
        <v>187</v>
      </c>
      <c r="C126" s="330" t="s">
        <v>231</v>
      </c>
      <c r="D126" s="331"/>
      <c r="E126" s="101">
        <v>47.6</v>
      </c>
      <c r="F126" s="111">
        <v>1822</v>
      </c>
      <c r="G126" s="103">
        <f t="shared" si="61"/>
        <v>86727.2</v>
      </c>
      <c r="H126" s="26"/>
      <c r="I126" s="104">
        <v>23</v>
      </c>
      <c r="J126" s="105">
        <v>2000</v>
      </c>
      <c r="K126" s="106">
        <f t="shared" si="62"/>
        <v>86.956521739130437</v>
      </c>
      <c r="L126" s="107">
        <v>23</v>
      </c>
      <c r="M126" s="105">
        <f>F126/V126*60</f>
        <v>1790.2183508143714</v>
      </c>
      <c r="N126" s="106">
        <f>M126/L126</f>
        <v>77.835580470190067</v>
      </c>
      <c r="O126" s="108">
        <f>L126-I126</f>
        <v>0</v>
      </c>
      <c r="P126" s="109">
        <f>N126-K126</f>
        <v>-9.1209412689403706</v>
      </c>
      <c r="Q126" s="110">
        <f>N126/K126</f>
        <v>0.89510917540718571</v>
      </c>
      <c r="R126" s="323"/>
      <c r="S126" s="47">
        <v>0.79027777777777775</v>
      </c>
      <c r="T126" s="48">
        <v>0.83267361111111104</v>
      </c>
      <c r="U126" s="111">
        <v>5.8499999999999552</v>
      </c>
      <c r="V126" s="112">
        <v>61.065176742418188</v>
      </c>
      <c r="W126" s="113"/>
      <c r="X126" s="116"/>
      <c r="Y126" s="12"/>
      <c r="Z126" s="198"/>
      <c r="AA126" s="332"/>
      <c r="AB126" s="333"/>
      <c r="AC126" s="12">
        <v>1</v>
      </c>
      <c r="AD126" s="198"/>
      <c r="AE126" s="117">
        <f>M126-J126</f>
        <v>-209.78164918562857</v>
      </c>
      <c r="AF126" s="110">
        <f>M126/J126</f>
        <v>0.89510917540718571</v>
      </c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3">AVERAGE(I124:I139)</f>
        <v>23</v>
      </c>
      <c r="J140" s="137">
        <f t="shared" si="63"/>
        <v>2000</v>
      </c>
      <c r="K140" s="138">
        <f t="shared" ref="K140" si="64">J140/I140</f>
        <v>86.956521739130437</v>
      </c>
      <c r="L140" s="136">
        <f t="shared" ref="L140:M140" si="65">AVERAGE(L124:L139)</f>
        <v>23</v>
      </c>
      <c r="M140" s="137">
        <f t="shared" si="65"/>
        <v>1790.9502592548376</v>
      </c>
      <c r="N140" s="138">
        <f>M140/L140</f>
        <v>77.867402576297295</v>
      </c>
      <c r="O140" s="139">
        <f>L140-I140</f>
        <v>0</v>
      </c>
      <c r="P140" s="140">
        <f>N140-K140</f>
        <v>-9.0891191628331427</v>
      </c>
      <c r="Q140" s="141">
        <f>N140/K140</f>
        <v>0.89547512962741882</v>
      </c>
      <c r="R140" s="324"/>
      <c r="S140" s="142">
        <v>0.70833333333333337</v>
      </c>
      <c r="T140" s="143">
        <v>0.83267361111111104</v>
      </c>
      <c r="U140" s="144"/>
      <c r="V140" s="166"/>
      <c r="W140" s="187"/>
      <c r="X140" s="188"/>
      <c r="Y140" s="179">
        <f t="shared" ref="Y140:Z140" si="66">SUM(Y124:Y139)</f>
        <v>0</v>
      </c>
      <c r="Z140" s="180">
        <f t="shared" si="66"/>
        <v>0</v>
      </c>
      <c r="AA140" s="354"/>
      <c r="AB140" s="355"/>
      <c r="AC140" s="179">
        <f t="shared" ref="AC140" si="67">SUM(AC124:AC139)</f>
        <v>3</v>
      </c>
      <c r="AD140" s="180">
        <f t="shared" ref="AD140" si="68">SUM(AD124:AD139)</f>
        <v>0</v>
      </c>
      <c r="AE140" s="168">
        <f>M140-J140</f>
        <v>-209.04974074516235</v>
      </c>
      <c r="AF140" s="141">
        <f>M140/J140</f>
        <v>0.89547512962741882</v>
      </c>
      <c r="AG140" s="370"/>
    </row>
    <row r="142" spans="1:33">
      <c r="AA142" s="360" t="s">
        <v>163</v>
      </c>
      <c r="AB142" s="360"/>
    </row>
    <row r="143" spans="1:33">
      <c r="AA143" s="360" t="s">
        <v>164</v>
      </c>
      <c r="AB143" s="360"/>
    </row>
    <row r="144" spans="1:33">
      <c r="AA144" s="360" t="s">
        <v>165</v>
      </c>
      <c r="AB144" s="360"/>
    </row>
    <row r="145" spans="27:28">
      <c r="AA145" s="360" t="s">
        <v>166</v>
      </c>
      <c r="AB145" s="360"/>
    </row>
    <row r="146" spans="27:28">
      <c r="AA146" s="360" t="s">
        <v>167</v>
      </c>
      <c r="AB146" s="360"/>
    </row>
    <row r="147" spans="27:28">
      <c r="AA147" s="360" t="s">
        <v>168</v>
      </c>
      <c r="AB147" s="360"/>
    </row>
    <row r="148" spans="27:28">
      <c r="AA148" s="360" t="s">
        <v>169</v>
      </c>
      <c r="AB148" s="360"/>
    </row>
    <row r="149" spans="27:28">
      <c r="AA149" s="360" t="s">
        <v>170</v>
      </c>
      <c r="AB149" s="360"/>
    </row>
    <row r="150" spans="27:28">
      <c r="AA150" s="360" t="s">
        <v>171</v>
      </c>
      <c r="AB150" s="360"/>
    </row>
    <row r="151" spans="27:28">
      <c r="AA151" s="360" t="s">
        <v>172</v>
      </c>
      <c r="AB151" s="360"/>
    </row>
    <row r="152" spans="27:28">
      <c r="AA152" s="360" t="s">
        <v>173</v>
      </c>
      <c r="AB152" s="360"/>
    </row>
    <row r="153" spans="27:28">
      <c r="AA153" s="360" t="s">
        <v>174</v>
      </c>
      <c r="AB153" s="360"/>
    </row>
    <row r="154" spans="27:28">
      <c r="AA154" s="360" t="s">
        <v>175</v>
      </c>
      <c r="AB154" s="360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287" priority="2" operator="greaterThan">
      <formula>0</formula>
    </cfRule>
  </conditionalFormatting>
  <conditionalFormatting sqref="P5:P140 AE5:AE140">
    <cfRule type="cellIs" dxfId="286" priority="5" operator="lessThan">
      <formula>0</formula>
    </cfRule>
  </conditionalFormatting>
  <conditionalFormatting sqref="Q5:Q140 AF5:AF140">
    <cfRule type="cellIs" dxfId="285" priority="3" operator="greaterThan">
      <formula>1</formula>
    </cfRule>
    <cfRule type="cellIs" dxfId="284" priority="4" operator="lessThan">
      <formula>0.8</formula>
    </cfRule>
  </conditionalFormatting>
  <conditionalFormatting sqref="AG5 R5:R140 AG107:AG124">
    <cfRule type="cellIs" dxfId="283" priority="6" operator="lessThan">
      <formula>0.8</formula>
    </cfRule>
  </conditionalFormatting>
  <conditionalFormatting sqref="AG22">
    <cfRule type="cellIs" dxfId="282" priority="11" operator="lessThan">
      <formula>0.8</formula>
    </cfRule>
  </conditionalFormatting>
  <conditionalFormatting sqref="AG37">
    <cfRule type="cellIs" dxfId="281" priority="10" operator="lessThan">
      <formula>0.8</formula>
    </cfRule>
  </conditionalFormatting>
  <conditionalFormatting sqref="AG39:AG74">
    <cfRule type="cellIs" dxfId="280" priority="8" operator="lessThan">
      <formula>0.8</formula>
    </cfRule>
  </conditionalFormatting>
  <conditionalFormatting sqref="AG80:AG88">
    <cfRule type="cellIs" dxfId="279" priority="9" operator="lessThan">
      <formula>0.8</formula>
    </cfRule>
  </conditionalFormatting>
  <conditionalFormatting sqref="AG90:AG95">
    <cfRule type="cellIs" dxfId="278" priority="7" operator="lessThan">
      <formula>0.8</formula>
    </cfRule>
  </conditionalFormatting>
  <conditionalFormatting sqref="AG139">
    <cfRule type="cellIs" dxfId="277" priority="1" operator="lessThan">
      <formula>0.8</formula>
    </cfRule>
  </conditionalFormatting>
  <dataValidations count="1">
    <dataValidation type="list" allowBlank="1" showInputMessage="1" showErrorMessage="1" sqref="AA5:AB140" xr:uid="{1EEC5C11-E538-4D9C-8549-88F7BC3F613B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E2BC8-97EF-42E8-8D76-43095A19C270}">
  <sheetPr>
    <tabColor theme="8" tint="0.59999389629810485"/>
  </sheetPr>
  <dimension ref="B1:AR42"/>
  <sheetViews>
    <sheetView zoomScale="70" zoomScaleNormal="70" workbookViewId="0">
      <selection activeCell="T20" sqref="T2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254</v>
      </c>
      <c r="D3" s="209"/>
      <c r="E3" s="3" t="s">
        <v>3</v>
      </c>
      <c r="F3" s="210">
        <f>'0612(18度C)'!D1+'0612(4度C)'!D1</f>
        <v>172108</v>
      </c>
      <c r="G3" s="211"/>
      <c r="H3" s="3" t="s">
        <v>4</v>
      </c>
      <c r="I3" s="212">
        <f>'0612(18度C)'!F1+'0612(4度C)'!F1</f>
        <v>5265544.6399999987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489.95963592628317</v>
      </c>
      <c r="F6" s="246" t="e">
        <f>AVERAGE(#REF!,D14:K14)</f>
        <v>#REF!</v>
      </c>
      <c r="G6" s="247">
        <f>AVERAGE(D14:K14)</f>
        <v>261.34333185945303</v>
      </c>
      <c r="H6" s="248"/>
      <c r="I6" s="247">
        <f>AVERAGE(L14:O14)</f>
        <v>92.630803242446575</v>
      </c>
      <c r="J6" s="248"/>
      <c r="K6" s="247">
        <f>AVERAGE(D32:O32)</f>
        <v>812.58741258741259</v>
      </c>
      <c r="L6" s="248"/>
      <c r="M6" s="247">
        <f>AVERAGE(P32:X32)</f>
        <v>708.92073170731715</v>
      </c>
      <c r="N6" s="248"/>
      <c r="O6" s="236">
        <f>'0612(4度C)'!Y2</f>
        <v>0</v>
      </c>
      <c r="P6" s="236">
        <f>'0612(4度C)'!Z2</f>
        <v>0</v>
      </c>
      <c r="Q6" s="236">
        <f>'0612(4度C)'!AC2</f>
        <v>47</v>
      </c>
      <c r="R6" s="236">
        <f>'0612(4度C)'!AD2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439.05562274283295</v>
      </c>
      <c r="F7" s="242" t="e">
        <f>AVERAGE(#REF!,D15:K15)</f>
        <v>#REF!</v>
      </c>
      <c r="G7" s="243">
        <f>AVERAGE(D15:K15)</f>
        <v>235.7278220803673</v>
      </c>
      <c r="H7" s="244"/>
      <c r="I7" s="243">
        <f>AVERAGE(L15:O15)</f>
        <v>84.418646831920711</v>
      </c>
      <c r="J7" s="244"/>
      <c r="K7" s="243">
        <f>AVERAGE(D33:O33)</f>
        <v>726.5238959849612</v>
      </c>
      <c r="L7" s="244"/>
      <c r="M7" s="243">
        <f>AVERAGE(P33:X33)</f>
        <v>633.89753844985933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0.89721993503369901</v>
      </c>
      <c r="F8" s="261" t="e">
        <f>AVERAGE(D16:K16,#REF!)</f>
        <v>#REF!</v>
      </c>
      <c r="G8" s="249">
        <f>AVERAGE(D16:K16)</f>
        <v>0.90005559167324767</v>
      </c>
      <c r="H8" s="250"/>
      <c r="I8" s="249">
        <f>AVERAGE(L16:O16)</f>
        <v>0.91043310031769764</v>
      </c>
      <c r="J8" s="250"/>
      <c r="K8" s="249">
        <f>AVERAGE(D34:O34)</f>
        <v>0.89070643211239353</v>
      </c>
      <c r="L8" s="250"/>
      <c r="M8" s="249">
        <f>AVERAGE(P34:X34)</f>
        <v>0.89287337035368297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91.357142857142861</v>
      </c>
      <c r="F14" s="28">
        <v>121.68674698795179</v>
      </c>
      <c r="G14" s="28">
        <v>92.537313432835816</v>
      </c>
      <c r="H14" s="28">
        <v>174.54545454545453</v>
      </c>
      <c r="I14" s="28">
        <v>654.6</v>
      </c>
      <c r="J14" s="28">
        <v>433.33333333333331</v>
      </c>
      <c r="K14" s="29" t="s">
        <v>43</v>
      </c>
      <c r="L14" s="27" t="s">
        <v>43</v>
      </c>
      <c r="M14" s="30">
        <v>98.305084745762699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82.810140135766048</v>
      </c>
      <c r="F15" s="35">
        <v>108.91651011804117</v>
      </c>
      <c r="G15" s="35">
        <v>82.955239040035778</v>
      </c>
      <c r="H15" s="35">
        <v>156.1354107300439</v>
      </c>
      <c r="I15" s="35">
        <v>592.11500541117425</v>
      </c>
      <c r="J15" s="35">
        <v>391.43462704714256</v>
      </c>
      <c r="K15" s="36" t="s">
        <v>43</v>
      </c>
      <c r="L15" s="34" t="s">
        <v>43</v>
      </c>
      <c r="M15" s="37">
        <v>90.964093986094852</v>
      </c>
      <c r="N15" s="35">
        <v>77.87319967774657</v>
      </c>
      <c r="O15" s="38" t="s">
        <v>43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0.90644406716241177</v>
      </c>
      <c r="F16" s="43">
        <f t="shared" si="0"/>
        <v>0.8950564692868731</v>
      </c>
      <c r="G16" s="43">
        <f t="shared" si="0"/>
        <v>0.89645177672296728</v>
      </c>
      <c r="H16" s="43">
        <f t="shared" si="0"/>
        <v>0.89452579064087656</v>
      </c>
      <c r="I16" s="43">
        <f t="shared" si="0"/>
        <v>0.90454476842525855</v>
      </c>
      <c r="J16" s="43">
        <f t="shared" si="0"/>
        <v>0.90331067780109819</v>
      </c>
      <c r="K16" s="44" t="s">
        <v>43</v>
      </c>
      <c r="L16" s="42" t="s">
        <v>43</v>
      </c>
      <c r="M16" s="45">
        <f t="shared" ref="M16:N16" si="1">M15/M14</f>
        <v>0.9253244043413098</v>
      </c>
      <c r="N16" s="43">
        <f t="shared" si="1"/>
        <v>0.89554179629408548</v>
      </c>
      <c r="O16" s="46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0.25</v>
      </c>
      <c r="F17" s="48">
        <v>0.16666666666666666</v>
      </c>
      <c r="G17" s="48">
        <v>0.20833333333333334</v>
      </c>
      <c r="H17" s="48">
        <v>0.20833333333333334</v>
      </c>
      <c r="I17" s="48">
        <v>0.25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0.54390046296296279</v>
      </c>
      <c r="F18" s="48">
        <v>0.458587962962963</v>
      </c>
      <c r="G18" s="48">
        <v>0.65699074074074082</v>
      </c>
      <c r="H18" s="48">
        <v>0.59241898148148131</v>
      </c>
      <c r="I18" s="48">
        <v>0.44297453703703693</v>
      </c>
      <c r="J18" s="48">
        <v>0.3279050925925926</v>
      </c>
      <c r="K18" s="48" t="s">
        <v>43</v>
      </c>
      <c r="L18" s="47" t="s">
        <v>43</v>
      </c>
      <c r="M18" s="49">
        <v>0.81805555555555554</v>
      </c>
      <c r="N18" s="48">
        <v>0.8366203703703704</v>
      </c>
      <c r="O18" s="50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>
        <v>8</v>
      </c>
      <c r="F21" s="52">
        <v>8</v>
      </c>
      <c r="G21" s="52">
        <v>13</v>
      </c>
      <c r="H21" s="52">
        <v>11</v>
      </c>
      <c r="I21" s="52">
        <v>0</v>
      </c>
      <c r="J21" s="52">
        <v>0</v>
      </c>
      <c r="K21" s="53"/>
      <c r="L21" s="54"/>
      <c r="M21" s="55">
        <v>3</v>
      </c>
      <c r="N21" s="52">
        <v>4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</v>
      </c>
      <c r="F23" s="58">
        <v>16.600000000000001</v>
      </c>
      <c r="G23" s="58">
        <v>19.142857142857142</v>
      </c>
      <c r="H23" s="58">
        <v>20.625</v>
      </c>
      <c r="I23" s="58">
        <v>5</v>
      </c>
      <c r="J23" s="58">
        <v>6</v>
      </c>
      <c r="K23" s="59" t="s">
        <v>43</v>
      </c>
      <c r="L23" s="57" t="s">
        <v>43</v>
      </c>
      <c r="M23" s="60">
        <v>19</v>
      </c>
      <c r="N23" s="58">
        <v>23</v>
      </c>
      <c r="O23" s="61" t="s">
        <v>43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1100</v>
      </c>
      <c r="N32" s="28">
        <v>923.07692307692298</v>
      </c>
      <c r="O32" s="28">
        <v>900</v>
      </c>
      <c r="P32" s="27">
        <v>288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775</v>
      </c>
      <c r="W32" s="28">
        <v>892.68292682926835</v>
      </c>
      <c r="X32" s="31">
        <v>880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286.97728755727599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996.30476039923781</v>
      </c>
      <c r="N33" s="35">
        <v>824.65445951488459</v>
      </c>
      <c r="O33" s="35">
        <v>798.1590764684463</v>
      </c>
      <c r="P33" s="34">
        <v>254.8218679000189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700.37122848145236</v>
      </c>
      <c r="W33" s="35">
        <v>799.94941626065258</v>
      </c>
      <c r="X33" s="38">
        <v>780.44764115731334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0.87687504531389893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0.90573160036294342</v>
      </c>
      <c r="N34" s="43">
        <f>N33/N32</f>
        <v>0.89337566447445838</v>
      </c>
      <c r="O34" s="43">
        <f>O33/O32</f>
        <v>0.88684341829827362</v>
      </c>
      <c r="P34" s="42">
        <f>P33/P32</f>
        <v>0.88479815243062121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0.9037048109438095</v>
      </c>
      <c r="W34" s="43">
        <f>W33/W32</f>
        <v>0.89611819854335395</v>
      </c>
      <c r="X34" s="46">
        <f>X33/X32</f>
        <v>0.886872319496947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0.25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0.34930555555555548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0.44297453703703693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0.38115740740740733</v>
      </c>
      <c r="N36" s="48">
        <v>0.53884259259259271</v>
      </c>
      <c r="O36" s="48">
        <v>0.51523148148148157</v>
      </c>
      <c r="P36" s="47">
        <v>0.74067129629629636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0.76817129629629632</v>
      </c>
      <c r="W36" s="48">
        <v>1.1062731481481478</v>
      </c>
      <c r="X36" s="50">
        <v>1.0810416666666665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3</v>
      </c>
      <c r="N37" s="58">
        <v>3.7142857142857144</v>
      </c>
      <c r="O37" s="58">
        <v>4</v>
      </c>
      <c r="P37" s="57">
        <v>12.5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</v>
      </c>
      <c r="W37" s="58">
        <v>3.7272727272727271</v>
      </c>
      <c r="X37" s="61">
        <v>4.0909090909090908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7B695-95CE-40A2-BF60-B6022D7772CC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V142" sqref="V142"/>
      <selection activeCell="O43" sqref="O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90966</v>
      </c>
      <c r="E1" s="88" t="s">
        <v>4</v>
      </c>
      <c r="F1" s="89">
        <f>SUM(G5:G140)</f>
        <v>1785808.32</v>
      </c>
      <c r="G1" s="90" t="s">
        <v>85</v>
      </c>
      <c r="H1" s="91">
        <f>L21+L38+L55+L72+L89+L106+L123+L140</f>
        <v>46.032467532467535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46185</v>
      </c>
      <c r="B2" s="295"/>
      <c r="C2" s="92" t="s">
        <v>41</v>
      </c>
      <c r="D2" s="93">
        <f>AVERAGE(N21,N38,N55,N72,N89,N106,N123,N140)</f>
        <v>680.21071721741021</v>
      </c>
      <c r="E2" s="93" t="s">
        <v>92</v>
      </c>
      <c r="F2" s="94">
        <f>F1/D1</f>
        <v>19.631602137062199</v>
      </c>
      <c r="G2" s="95" t="s">
        <v>93</v>
      </c>
      <c r="H2" s="96">
        <f>COUNT(H5:H140)</f>
        <v>10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1481</v>
      </c>
      <c r="G5" s="148">
        <f t="shared" ref="G5:G8" si="0">E5*F5</f>
        <v>37972.840000000004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3209.8555911828889</v>
      </c>
      <c r="N5" s="152">
        <f>M5/L5</f>
        <v>320.9855591182889</v>
      </c>
      <c r="O5" s="154">
        <f>L5-I5</f>
        <v>0</v>
      </c>
      <c r="P5" s="155">
        <f>N5-K5</f>
        <v>-39.014440881711096</v>
      </c>
      <c r="Q5" s="156">
        <f>N5/K5</f>
        <v>0.89162655310635808</v>
      </c>
      <c r="R5" s="322">
        <f>Q21</f>
        <v>0.87687504531389893</v>
      </c>
      <c r="S5" s="157">
        <v>0.25</v>
      </c>
      <c r="T5" s="158">
        <v>0.26922453703703703</v>
      </c>
      <c r="U5" s="159"/>
      <c r="V5" s="160">
        <v>27.683488392464881</v>
      </c>
      <c r="W5" s="161"/>
      <c r="X5" s="162"/>
      <c r="Y5" s="325"/>
      <c r="Z5" s="326"/>
      <c r="AA5" s="115">
        <f>M5-J5</f>
        <v>-390.14440881711107</v>
      </c>
      <c r="AB5" s="156">
        <f>M5/J5</f>
        <v>0.89162655310635808</v>
      </c>
      <c r="AC5" s="327">
        <f>AB21</f>
        <v>0.87687504531389882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2566</v>
      </c>
      <c r="G6" s="103">
        <f t="shared" si="0"/>
        <v>75748.319999999992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3154.2779899710667</v>
      </c>
      <c r="N6" s="106">
        <f>M6/L6</f>
        <v>286.75254454282424</v>
      </c>
      <c r="O6" s="108">
        <f>L6-I6</f>
        <v>0</v>
      </c>
      <c r="P6" s="109">
        <f>N6-K6</f>
        <v>-40.520182729903013</v>
      </c>
      <c r="Q6" s="110">
        <f>N6/K6</f>
        <v>0.87618833054751855</v>
      </c>
      <c r="R6" s="323"/>
      <c r="S6" s="47">
        <v>0.2722222222222222</v>
      </c>
      <c r="T6" s="48">
        <v>0.30611111111111111</v>
      </c>
      <c r="U6" s="111">
        <v>5</v>
      </c>
      <c r="V6" s="112">
        <v>48.809902135928176</v>
      </c>
      <c r="W6" s="113"/>
      <c r="X6" s="116"/>
      <c r="Y6" s="332"/>
      <c r="Z6" s="333"/>
      <c r="AA6" s="117">
        <f>M6-J6</f>
        <v>-445.72201002893325</v>
      </c>
      <c r="AB6" s="110">
        <f>M6/J6</f>
        <v>0.87618833054751855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2814</v>
      </c>
      <c r="G7" s="103">
        <f t="shared" si="0"/>
        <v>83997.900000000009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3151.0635951957424</v>
      </c>
      <c r="N7" s="106">
        <f>M7/L7</f>
        <v>286.46032683597656</v>
      </c>
      <c r="O7" s="108">
        <f>L7-I7</f>
        <v>0</v>
      </c>
      <c r="P7" s="109">
        <f>N7-K7</f>
        <v>-40.812400436750693</v>
      </c>
      <c r="Q7" s="110">
        <f>N7/K7</f>
        <v>0.87529544310992846</v>
      </c>
      <c r="R7" s="323"/>
      <c r="S7" s="47">
        <v>0.30972222222222218</v>
      </c>
      <c r="T7" s="48">
        <v>0.34692129629629626</v>
      </c>
      <c r="U7" s="111">
        <v>5.1999999999999336</v>
      </c>
      <c r="V7" s="112">
        <v>53.581908107923077</v>
      </c>
      <c r="W7" s="113"/>
      <c r="X7" s="116"/>
      <c r="Y7" s="332"/>
      <c r="Z7" s="333"/>
      <c r="AA7" s="117">
        <f>M7-J7</f>
        <v>-448.93640480425756</v>
      </c>
      <c r="AB7" s="110">
        <f>M7/J7</f>
        <v>0.87529544310992846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1691</v>
      </c>
      <c r="G8" s="103">
        <f t="shared" si="0"/>
        <v>48311.87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3111.803476170443</v>
      </c>
      <c r="N8" s="106">
        <f>M8/L8</f>
        <v>259.31695634753692</v>
      </c>
      <c r="O8" s="108">
        <f>L8-I8</f>
        <v>0</v>
      </c>
      <c r="P8" s="109">
        <f>N8-K8</f>
        <v>-40.683043652463084</v>
      </c>
      <c r="Q8" s="110">
        <f>N8/K8</f>
        <v>0.86438985449178973</v>
      </c>
      <c r="R8" s="323"/>
      <c r="S8" s="47">
        <v>0.34999999999999992</v>
      </c>
      <c r="T8" s="48">
        <v>0.3726388888888888</v>
      </c>
      <c r="U8" s="111">
        <v>5</v>
      </c>
      <c r="V8" s="112">
        <v>32.604886772882672</v>
      </c>
      <c r="W8" s="113"/>
      <c r="X8" s="116"/>
      <c r="Y8" s="332"/>
      <c r="Z8" s="333"/>
      <c r="AA8" s="117">
        <f>M8-J8</f>
        <v>-488.19652382955701</v>
      </c>
      <c r="AB8" s="110">
        <f>M8/J8</f>
        <v>0.86438985449178973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3156.7501631300356</v>
      </c>
      <c r="N21" s="138">
        <f>M21/L21</f>
        <v>286.97728755727599</v>
      </c>
      <c r="O21" s="139">
        <f>L21-I21</f>
        <v>0</v>
      </c>
      <c r="P21" s="140">
        <f>N21-K21</f>
        <v>-40.295439715451266</v>
      </c>
      <c r="Q21" s="141">
        <f>N21/K21</f>
        <v>0.87687504531389893</v>
      </c>
      <c r="R21" s="324"/>
      <c r="S21" s="142">
        <v>0.25</v>
      </c>
      <c r="T21" s="143">
        <v>0.44297453703703693</v>
      </c>
      <c r="U21" s="144"/>
      <c r="V21" s="166"/>
      <c r="W21" s="167"/>
      <c r="X21" s="138"/>
      <c r="Y21" s="354"/>
      <c r="Z21" s="355"/>
      <c r="AA21" s="168">
        <f>M21-J21</f>
        <v>-443.24983686996438</v>
      </c>
      <c r="AB21" s="141">
        <f>M21/J21</f>
        <v>0.87687504531389882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2285</v>
      </c>
      <c r="G22" s="148">
        <f t="shared" ref="G22" si="5">E22*F22</f>
        <v>42341.05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2988.9142811977135</v>
      </c>
      <c r="N22" s="152">
        <f>M22/L22</f>
        <v>996.30476039923781</v>
      </c>
      <c r="O22" s="154">
        <f>L22-I22</f>
        <v>0</v>
      </c>
      <c r="P22" s="155">
        <f>N22-K22</f>
        <v>-103.69523960076219</v>
      </c>
      <c r="Q22" s="156">
        <f>N22/K22</f>
        <v>0.90573160036294342</v>
      </c>
      <c r="R22" s="322">
        <f>Q38</f>
        <v>0.90573160036294342</v>
      </c>
      <c r="S22" s="157">
        <v>0.34930555555555548</v>
      </c>
      <c r="T22" s="158">
        <v>0.38115740740740733</v>
      </c>
      <c r="U22" s="159"/>
      <c r="V22" s="112">
        <v>45.869498788389976</v>
      </c>
      <c r="W22" s="161"/>
      <c r="X22" s="162"/>
      <c r="Y22" s="325"/>
      <c r="Z22" s="326"/>
      <c r="AA22" s="115">
        <f>M22-J22</f>
        <v>-311.08571880228646</v>
      </c>
      <c r="AB22" s="156">
        <f>M22/J22</f>
        <v>0.90573160036294353</v>
      </c>
      <c r="AC22" s="327">
        <f>AB38</f>
        <v>0.90573160036294353</v>
      </c>
    </row>
    <row r="23" spans="1:29" ht="15.75" customHeight="1">
      <c r="A23" s="357"/>
      <c r="B23" s="100"/>
      <c r="C23" s="330"/>
      <c r="D23" s="331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323"/>
      <c r="S23" s="47"/>
      <c r="T23" s="48"/>
      <c r="U23" s="111"/>
      <c r="V23" s="112"/>
      <c r="W23" s="113"/>
      <c r="X23" s="116"/>
      <c r="Y23" s="332"/>
      <c r="Z23" s="333"/>
      <c r="AA23" s="117"/>
      <c r="AB23" s="110"/>
      <c r="AC23" s="328"/>
    </row>
    <row r="24" spans="1:29" ht="15.75" customHeight="1">
      <c r="A24" s="357"/>
      <c r="B24" s="100"/>
      <c r="C24" s="330"/>
      <c r="D24" s="33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23"/>
      <c r="S24" s="47"/>
      <c r="T24" s="48"/>
      <c r="U24" s="111"/>
      <c r="V24" s="112"/>
      <c r="W24" s="113"/>
      <c r="X24" s="116"/>
      <c r="Y24" s="332"/>
      <c r="Z24" s="333"/>
      <c r="AA24" s="117"/>
      <c r="AB24" s="110"/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2988.9142811977135</v>
      </c>
      <c r="N38" s="138">
        <f t="shared" ref="N38:N45" si="9">M38/L38</f>
        <v>996.30476039923781</v>
      </c>
      <c r="O38" s="139">
        <f t="shared" ref="O38:O45" si="10">L38-I38</f>
        <v>0</v>
      </c>
      <c r="P38" s="140">
        <f t="shared" ref="P38:P45" si="11">N38-K38</f>
        <v>-103.69523960076219</v>
      </c>
      <c r="Q38" s="141">
        <f t="shared" ref="Q38:Q45" si="12">N38/K38</f>
        <v>0.90573160036294342</v>
      </c>
      <c r="R38" s="324"/>
      <c r="S38" s="142">
        <v>0.34930555555555548</v>
      </c>
      <c r="T38" s="143">
        <v>0.38115740740740733</v>
      </c>
      <c r="U38" s="144"/>
      <c r="V38" s="166"/>
      <c r="W38" s="99"/>
      <c r="X38" s="69"/>
      <c r="Y38" s="354"/>
      <c r="Z38" s="355"/>
      <c r="AA38" s="168">
        <f t="shared" ref="AA38:AA45" si="13">M38-J38</f>
        <v>-311.08571880228646</v>
      </c>
      <c r="AB38" s="141">
        <f t="shared" ref="AB38:AB45" si="14">M38/J38</f>
        <v>0.90573160036294353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132</v>
      </c>
      <c r="D39" s="321"/>
      <c r="E39" s="147">
        <v>14.03</v>
      </c>
      <c r="F39" s="97">
        <v>3691</v>
      </c>
      <c r="G39" s="148">
        <f t="shared" ref="G39:G45" si="15">E39*F39</f>
        <v>51784.729999999996</v>
      </c>
      <c r="H39" s="149"/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5" si="16">F39/V39*60</f>
        <v>2716.0100337544773</v>
      </c>
      <c r="N39" s="152">
        <f t="shared" si="9"/>
        <v>905.33667791815913</v>
      </c>
      <c r="O39" s="154">
        <f t="shared" si="10"/>
        <v>0</v>
      </c>
      <c r="P39" s="155">
        <f t="shared" si="11"/>
        <v>-94.663322081840874</v>
      </c>
      <c r="Q39" s="156">
        <f t="shared" si="12"/>
        <v>0.90533667791815908</v>
      </c>
      <c r="R39" s="322">
        <f>Q55</f>
        <v>0.89337566447445838</v>
      </c>
      <c r="S39" s="157">
        <v>0.25</v>
      </c>
      <c r="T39" s="158">
        <v>0.30662037037037038</v>
      </c>
      <c r="U39" s="159"/>
      <c r="V39" s="160">
        <v>81.538726752737617</v>
      </c>
      <c r="W39" s="161"/>
      <c r="X39" s="162"/>
      <c r="Y39" s="325"/>
      <c r="Z39" s="326"/>
      <c r="AA39" s="115">
        <f t="shared" si="13"/>
        <v>-283.98996624552274</v>
      </c>
      <c r="AB39" s="156">
        <f t="shared" si="14"/>
        <v>0.90533667791815908</v>
      </c>
      <c r="AC39" s="327">
        <f>AB55</f>
        <v>0.89337566447445838</v>
      </c>
    </row>
    <row r="40" spans="1:29" ht="15.75" customHeight="1">
      <c r="A40" s="318"/>
      <c r="B40" s="100" t="s">
        <v>120</v>
      </c>
      <c r="C40" s="330" t="s">
        <v>131</v>
      </c>
      <c r="D40" s="331"/>
      <c r="E40" s="101">
        <v>14.28</v>
      </c>
      <c r="F40" s="102">
        <v>5097</v>
      </c>
      <c r="G40" s="103">
        <f t="shared" si="15"/>
        <v>72785.16</v>
      </c>
      <c r="H40" s="26"/>
      <c r="I40" s="104">
        <v>3</v>
      </c>
      <c r="J40" s="105">
        <v>3600</v>
      </c>
      <c r="K40" s="106">
        <f t="shared" ref="K40:K74" si="17">J40/I40</f>
        <v>1200</v>
      </c>
      <c r="L40" s="107">
        <v>3</v>
      </c>
      <c r="M40" s="105">
        <f t="shared" si="16"/>
        <v>3189.724092151203</v>
      </c>
      <c r="N40" s="106">
        <f t="shared" si="9"/>
        <v>1063.241364050401</v>
      </c>
      <c r="O40" s="108">
        <f t="shared" si="10"/>
        <v>0</v>
      </c>
      <c r="P40" s="109">
        <f t="shared" si="11"/>
        <v>-136.75863594959901</v>
      </c>
      <c r="Q40" s="110">
        <f t="shared" si="12"/>
        <v>0.88603447004200087</v>
      </c>
      <c r="R40" s="323"/>
      <c r="S40" s="47">
        <v>0.31666666666666671</v>
      </c>
      <c r="T40" s="48">
        <v>0.38324074074074077</v>
      </c>
      <c r="U40" s="111">
        <v>15</v>
      </c>
      <c r="V40" s="112">
        <v>95.876631070541876</v>
      </c>
      <c r="W40" s="113"/>
      <c r="X40" s="116"/>
      <c r="Y40" s="332"/>
      <c r="Z40" s="333"/>
      <c r="AA40" s="117">
        <f t="shared" si="13"/>
        <v>-410.27590784879703</v>
      </c>
      <c r="AB40" s="110">
        <f t="shared" si="14"/>
        <v>0.88603447004200087</v>
      </c>
      <c r="AC40" s="328"/>
    </row>
    <row r="41" spans="1:29" ht="15.75" customHeight="1">
      <c r="A41" s="318"/>
      <c r="B41" s="100" t="s">
        <v>120</v>
      </c>
      <c r="C41" s="330" t="s">
        <v>137</v>
      </c>
      <c r="D41" s="331"/>
      <c r="E41" s="101">
        <v>30</v>
      </c>
      <c r="F41" s="102">
        <v>1985</v>
      </c>
      <c r="G41" s="103">
        <f t="shared" si="15"/>
        <v>59550</v>
      </c>
      <c r="H41" s="26"/>
      <c r="I41" s="104">
        <v>4</v>
      </c>
      <c r="J41" s="105">
        <v>3600</v>
      </c>
      <c r="K41" s="106">
        <f t="shared" si="17"/>
        <v>900</v>
      </c>
      <c r="L41" s="107">
        <v>4</v>
      </c>
      <c r="M41" s="105">
        <f t="shared" si="16"/>
        <v>3192.4800000000014</v>
      </c>
      <c r="N41" s="106">
        <f t="shared" si="9"/>
        <v>798.12000000000035</v>
      </c>
      <c r="O41" s="108">
        <f t="shared" si="10"/>
        <v>0</v>
      </c>
      <c r="P41" s="109">
        <f t="shared" si="11"/>
        <v>-101.87999999999965</v>
      </c>
      <c r="Q41" s="110">
        <f t="shared" si="12"/>
        <v>0.88680000000000037</v>
      </c>
      <c r="R41" s="323"/>
      <c r="S41" s="47">
        <v>0.3930555555555556</v>
      </c>
      <c r="T41" s="48">
        <v>0.41895833333333338</v>
      </c>
      <c r="U41" s="111">
        <v>15</v>
      </c>
      <c r="V41" s="112">
        <v>37.306420087204913</v>
      </c>
      <c r="W41" s="113"/>
      <c r="X41" s="116"/>
      <c r="Y41" s="332"/>
      <c r="Z41" s="333"/>
      <c r="AA41" s="117">
        <f t="shared" si="13"/>
        <v>-407.51999999999862</v>
      </c>
      <c r="AB41" s="110">
        <f t="shared" si="14"/>
        <v>0.88680000000000037</v>
      </c>
      <c r="AC41" s="328"/>
    </row>
    <row r="42" spans="1:29" ht="15.75" customHeight="1">
      <c r="A42" s="318"/>
      <c r="B42" s="100" t="s">
        <v>120</v>
      </c>
      <c r="C42" s="330" t="s">
        <v>128</v>
      </c>
      <c r="D42" s="331"/>
      <c r="E42" s="101">
        <v>25.03</v>
      </c>
      <c r="F42" s="102">
        <v>1115</v>
      </c>
      <c r="G42" s="103">
        <f t="shared" si="15"/>
        <v>27908.45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3184.5420141427171</v>
      </c>
      <c r="N42" s="106">
        <f t="shared" si="9"/>
        <v>636.90840282854344</v>
      </c>
      <c r="O42" s="108">
        <f t="shared" si="10"/>
        <v>0</v>
      </c>
      <c r="P42" s="109">
        <f t="shared" si="11"/>
        <v>-83.091597171456556</v>
      </c>
      <c r="Q42" s="110">
        <f t="shared" si="12"/>
        <v>0.88459500392853252</v>
      </c>
      <c r="R42" s="323"/>
      <c r="S42" s="47">
        <v>0.42916666666666675</v>
      </c>
      <c r="T42" s="48">
        <v>0.44375000000000009</v>
      </c>
      <c r="U42" s="111">
        <v>14.70000000000006</v>
      </c>
      <c r="V42" s="112">
        <v>21.00773037469552</v>
      </c>
      <c r="W42" s="113"/>
      <c r="X42" s="116"/>
      <c r="Y42" s="332"/>
      <c r="Z42" s="333"/>
      <c r="AA42" s="117">
        <f t="shared" si="13"/>
        <v>-415.45798585728289</v>
      </c>
      <c r="AB42" s="110">
        <f t="shared" si="14"/>
        <v>0.88459500392853252</v>
      </c>
      <c r="AC42" s="328"/>
    </row>
    <row r="43" spans="1:29" ht="15.75" customHeight="1">
      <c r="A43" s="318"/>
      <c r="B43" s="100" t="s">
        <v>120</v>
      </c>
      <c r="C43" s="330" t="s">
        <v>125</v>
      </c>
      <c r="D43" s="331"/>
      <c r="E43" s="101">
        <v>22.28</v>
      </c>
      <c r="F43" s="102">
        <v>959</v>
      </c>
      <c r="G43" s="103">
        <f t="shared" si="15"/>
        <v>21366.52</v>
      </c>
      <c r="H43" s="13"/>
      <c r="I43" s="104">
        <v>5</v>
      </c>
      <c r="J43" s="105">
        <v>3300</v>
      </c>
      <c r="K43" s="106">
        <f t="shared" si="17"/>
        <v>660</v>
      </c>
      <c r="L43" s="107">
        <v>5</v>
      </c>
      <c r="M43" s="105">
        <f t="shared" si="16"/>
        <v>2979.4250897444572</v>
      </c>
      <c r="N43" s="106">
        <f t="shared" si="9"/>
        <v>595.88501794889146</v>
      </c>
      <c r="O43" s="108">
        <f t="shared" si="10"/>
        <v>0</v>
      </c>
      <c r="P43" s="109">
        <f t="shared" si="11"/>
        <v>-64.114982051108541</v>
      </c>
      <c r="Q43" s="110">
        <f t="shared" si="12"/>
        <v>0.90285608780135074</v>
      </c>
      <c r="R43" s="323"/>
      <c r="S43" s="47">
        <v>0.45416666666666677</v>
      </c>
      <c r="T43" s="48">
        <v>0.46756944444444454</v>
      </c>
      <c r="U43" s="111">
        <v>15.000000000000027</v>
      </c>
      <c r="V43" s="112">
        <v>19.312450646287321</v>
      </c>
      <c r="W43" s="113"/>
      <c r="X43" s="116"/>
      <c r="Y43" s="332"/>
      <c r="Z43" s="333"/>
      <c r="AA43" s="117">
        <f t="shared" si="13"/>
        <v>-320.57491025554282</v>
      </c>
      <c r="AB43" s="110">
        <f t="shared" si="14"/>
        <v>0.90285608780135063</v>
      </c>
      <c r="AC43" s="328"/>
    </row>
    <row r="44" spans="1:29" ht="15.75" customHeight="1">
      <c r="A44" s="318"/>
      <c r="B44" s="100" t="s">
        <v>120</v>
      </c>
      <c r="C44" s="330" t="s">
        <v>129</v>
      </c>
      <c r="D44" s="331"/>
      <c r="E44" s="101">
        <v>18.18</v>
      </c>
      <c r="F44" s="102">
        <v>1005</v>
      </c>
      <c r="G44" s="121">
        <f t="shared" si="15"/>
        <v>18270.900000000001</v>
      </c>
      <c r="H44" s="122"/>
      <c r="I44" s="104">
        <v>3</v>
      </c>
      <c r="J44" s="105">
        <v>3600</v>
      </c>
      <c r="K44" s="106">
        <f t="shared" si="17"/>
        <v>1200</v>
      </c>
      <c r="L44" s="107">
        <v>3</v>
      </c>
      <c r="M44" s="105">
        <f t="shared" si="16"/>
        <v>3197.4259073571725</v>
      </c>
      <c r="N44" s="106">
        <f t="shared" si="9"/>
        <v>1065.8086357857242</v>
      </c>
      <c r="O44" s="108">
        <f t="shared" si="10"/>
        <v>0</v>
      </c>
      <c r="P44" s="109">
        <f t="shared" si="11"/>
        <v>-134.19136421427584</v>
      </c>
      <c r="Q44" s="110">
        <f t="shared" si="12"/>
        <v>0.88817386315477009</v>
      </c>
      <c r="R44" s="323"/>
      <c r="S44" s="47">
        <v>0.47777777777777791</v>
      </c>
      <c r="T44" s="120">
        <v>0.49086805555555568</v>
      </c>
      <c r="U44" s="111">
        <v>14.70000000000006</v>
      </c>
      <c r="V44" s="112">
        <v>18.858920189910162</v>
      </c>
      <c r="W44" s="113"/>
      <c r="X44" s="116"/>
      <c r="Y44" s="332"/>
      <c r="Z44" s="333"/>
      <c r="AA44" s="117">
        <f t="shared" si="13"/>
        <v>-402.57409264282751</v>
      </c>
      <c r="AB44" s="110">
        <f t="shared" si="14"/>
        <v>0.88817386315477009</v>
      </c>
      <c r="AC44" s="328"/>
    </row>
    <row r="45" spans="1:29" ht="15.75" customHeight="1">
      <c r="A45" s="318"/>
      <c r="B45" s="100" t="s">
        <v>120</v>
      </c>
      <c r="C45" s="330" t="s">
        <v>133</v>
      </c>
      <c r="D45" s="331"/>
      <c r="E45" s="101">
        <v>17.07</v>
      </c>
      <c r="F45" s="102">
        <v>2730</v>
      </c>
      <c r="G45" s="121">
        <f t="shared" si="15"/>
        <v>46601.1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2981.4088102369728</v>
      </c>
      <c r="N45" s="106">
        <f t="shared" si="9"/>
        <v>993.80293674565758</v>
      </c>
      <c r="O45" s="123">
        <f t="shared" si="10"/>
        <v>0</v>
      </c>
      <c r="P45" s="124">
        <f t="shared" si="11"/>
        <v>-106.19706325434242</v>
      </c>
      <c r="Q45" s="125">
        <f t="shared" si="12"/>
        <v>0.90345721522332512</v>
      </c>
      <c r="R45" s="323"/>
      <c r="S45" s="47">
        <v>0.50069444444444455</v>
      </c>
      <c r="T45" s="120">
        <v>0.53884259259259271</v>
      </c>
      <c r="U45" s="111">
        <v>15</v>
      </c>
      <c r="V45" s="112">
        <v>54.940469565118313</v>
      </c>
      <c r="W45" s="113"/>
      <c r="X45" s="116"/>
      <c r="Y45" s="332"/>
      <c r="Z45" s="333"/>
      <c r="AA45" s="117">
        <f t="shared" si="13"/>
        <v>-318.59118976302716</v>
      </c>
      <c r="AB45" s="110">
        <f t="shared" si="14"/>
        <v>0.90345721522332512</v>
      </c>
      <c r="AC45" s="328"/>
    </row>
    <row r="46" spans="1:29" ht="15.75" customHeight="1">
      <c r="A46" s="318"/>
      <c r="B46" s="100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47"/>
      <c r="T46" s="120"/>
      <c r="U46" s="111"/>
      <c r="V46" s="112"/>
      <c r="W46" s="113"/>
      <c r="X46" s="116"/>
      <c r="Y46" s="332"/>
      <c r="Z46" s="333"/>
      <c r="AA46" s="117"/>
      <c r="AB46" s="110"/>
      <c r="AC46" s="328"/>
    </row>
    <row r="47" spans="1:29" ht="15.75" customHeight="1">
      <c r="A47" s="318"/>
      <c r="B47" s="100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47"/>
      <c r="T47" s="120"/>
      <c r="U47" s="111"/>
      <c r="V47" s="112"/>
      <c r="W47" s="113"/>
      <c r="X47" s="116"/>
      <c r="Y47" s="332"/>
      <c r="Z47" s="333"/>
      <c r="AA47" s="117"/>
      <c r="AB47" s="110"/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8">AVERAGE(I39:I54)</f>
        <v>3.7142857142857144</v>
      </c>
      <c r="J55" s="137">
        <f t="shared" si="18"/>
        <v>3428.5714285714284</v>
      </c>
      <c r="K55" s="138">
        <f t="shared" ref="K55" si="19">J55/I55</f>
        <v>923.07692307692298</v>
      </c>
      <c r="L55" s="136">
        <f t="shared" ref="L55:M55" si="20">AVERAGE(L39:L54)</f>
        <v>3.7142857142857144</v>
      </c>
      <c r="M55" s="137">
        <f t="shared" si="20"/>
        <v>3063.0022781981429</v>
      </c>
      <c r="N55" s="138">
        <f t="shared" ref="N55:N62" si="21">M55/L55</f>
        <v>824.65445951488459</v>
      </c>
      <c r="O55" s="139">
        <f t="shared" ref="O55:O62" si="22">L55-I55</f>
        <v>0</v>
      </c>
      <c r="P55" s="140">
        <f t="shared" ref="P55:P62" si="23">N55-K55</f>
        <v>-98.422463562038388</v>
      </c>
      <c r="Q55" s="141">
        <f t="shared" ref="Q55:Q62" si="24">N55/K55</f>
        <v>0.89337566447445838</v>
      </c>
      <c r="R55" s="324"/>
      <c r="S55" s="142">
        <v>0.25</v>
      </c>
      <c r="T55" s="143">
        <v>0.53884259259259271</v>
      </c>
      <c r="U55" s="144"/>
      <c r="V55" s="166"/>
      <c r="W55" s="99"/>
      <c r="X55" s="69"/>
      <c r="Y55" s="354"/>
      <c r="Z55" s="355"/>
      <c r="AA55" s="168">
        <f t="shared" ref="AA55:AA62" si="25">M55-J55</f>
        <v>-365.56915037328554</v>
      </c>
      <c r="AB55" s="141">
        <f t="shared" ref="AB55:AB62" si="26">M55/J55</f>
        <v>0.89337566447445838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134</v>
      </c>
      <c r="D56" s="321"/>
      <c r="E56" s="147">
        <v>20.72</v>
      </c>
      <c r="F56" s="97">
        <v>2784</v>
      </c>
      <c r="G56" s="148">
        <f t="shared" ref="G56:G62" si="27">E56*F56</f>
        <v>57684.479999999996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2" si="28">F56/V56*60</f>
        <v>3198.2779821693844</v>
      </c>
      <c r="N56" s="152">
        <f t="shared" si="21"/>
        <v>1066.0926607231281</v>
      </c>
      <c r="O56" s="154">
        <f t="shared" si="22"/>
        <v>0</v>
      </c>
      <c r="P56" s="155">
        <f t="shared" si="23"/>
        <v>-133.90733927687188</v>
      </c>
      <c r="Q56" s="156">
        <f t="shared" si="24"/>
        <v>0.88841055060260676</v>
      </c>
      <c r="R56" s="322">
        <f>Q72</f>
        <v>0.88684341829827362</v>
      </c>
      <c r="S56" s="157">
        <v>0.25</v>
      </c>
      <c r="T56" s="158">
        <v>0.28626157407407404</v>
      </c>
      <c r="U56" s="159"/>
      <c r="V56" s="160">
        <v>52.228105540312406</v>
      </c>
      <c r="W56" s="158"/>
      <c r="X56" s="169"/>
      <c r="Y56" s="325"/>
      <c r="Z56" s="326"/>
      <c r="AA56" s="115">
        <f t="shared" si="25"/>
        <v>-401.72201783061564</v>
      </c>
      <c r="AB56" s="156">
        <f t="shared" si="26"/>
        <v>0.88841055060260676</v>
      </c>
      <c r="AC56" s="327">
        <f>AB72</f>
        <v>0.88684341829827362</v>
      </c>
    </row>
    <row r="57" spans="1:29" ht="15.75" customHeight="1">
      <c r="A57" s="357"/>
      <c r="B57" s="100" t="s">
        <v>120</v>
      </c>
      <c r="C57" s="330" t="s">
        <v>138</v>
      </c>
      <c r="D57" s="331"/>
      <c r="E57" s="101">
        <v>16.66</v>
      </c>
      <c r="F57" s="102">
        <v>4295</v>
      </c>
      <c r="G57" s="103">
        <f t="shared" si="27"/>
        <v>71554.7</v>
      </c>
      <c r="H57" s="26"/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3195.8558276693352</v>
      </c>
      <c r="N57" s="106">
        <f t="shared" si="21"/>
        <v>639.171165533867</v>
      </c>
      <c r="O57" s="108">
        <f t="shared" si="22"/>
        <v>0</v>
      </c>
      <c r="P57" s="109">
        <f t="shared" si="23"/>
        <v>-80.828834466133003</v>
      </c>
      <c r="Q57" s="110">
        <f t="shared" si="24"/>
        <v>0.88773772990814859</v>
      </c>
      <c r="R57" s="323"/>
      <c r="S57" s="47">
        <v>0.29652777777777778</v>
      </c>
      <c r="T57" s="48">
        <v>0.35252314814814817</v>
      </c>
      <c r="U57" s="111">
        <v>14.783333333333379</v>
      </c>
      <c r="V57" s="112">
        <v>80.635677544920654</v>
      </c>
      <c r="W57" s="113"/>
      <c r="X57" s="13"/>
      <c r="Y57" s="332"/>
      <c r="Z57" s="333"/>
      <c r="AA57" s="117">
        <f t="shared" si="25"/>
        <v>-404.14417233066479</v>
      </c>
      <c r="AB57" s="110">
        <f t="shared" si="26"/>
        <v>0.8877377299081487</v>
      </c>
      <c r="AC57" s="328"/>
    </row>
    <row r="58" spans="1:29" ht="15.75" customHeight="1">
      <c r="A58" s="357"/>
      <c r="B58" s="100" t="s">
        <v>120</v>
      </c>
      <c r="C58" s="330" t="s">
        <v>135</v>
      </c>
      <c r="D58" s="331"/>
      <c r="E58" s="101">
        <v>24.82</v>
      </c>
      <c r="F58" s="102">
        <v>1476</v>
      </c>
      <c r="G58" s="103">
        <f t="shared" si="27"/>
        <v>36634.32</v>
      </c>
      <c r="H58" s="26"/>
      <c r="I58" s="104">
        <v>5</v>
      </c>
      <c r="J58" s="105">
        <v>3600</v>
      </c>
      <c r="K58" s="106">
        <f t="shared" si="17"/>
        <v>720</v>
      </c>
      <c r="L58" s="107">
        <v>5</v>
      </c>
      <c r="M58" s="105">
        <f t="shared" si="28"/>
        <v>3192.143328754622</v>
      </c>
      <c r="N58" s="106">
        <f t="shared" si="21"/>
        <v>638.42866575092444</v>
      </c>
      <c r="O58" s="108">
        <f t="shared" si="22"/>
        <v>0</v>
      </c>
      <c r="P58" s="109">
        <f t="shared" si="23"/>
        <v>-81.571334249075562</v>
      </c>
      <c r="Q58" s="110">
        <f t="shared" si="24"/>
        <v>0.88670648020961729</v>
      </c>
      <c r="R58" s="323"/>
      <c r="S58" s="47">
        <v>0.36249999999999999</v>
      </c>
      <c r="T58" s="48">
        <v>0.38175925925925924</v>
      </c>
      <c r="U58" s="111">
        <v>15</v>
      </c>
      <c r="V58" s="112">
        <v>27.743115167247414</v>
      </c>
      <c r="W58" s="113"/>
      <c r="X58" s="13"/>
      <c r="Y58" s="332"/>
      <c r="Z58" s="333"/>
      <c r="AA58" s="117">
        <f t="shared" si="25"/>
        <v>-407.85667124537804</v>
      </c>
      <c r="AB58" s="110">
        <f t="shared" si="26"/>
        <v>0.88670648020961718</v>
      </c>
      <c r="AC58" s="328"/>
    </row>
    <row r="59" spans="1:29" ht="15.75" customHeight="1">
      <c r="A59" s="357"/>
      <c r="B59" s="100" t="s">
        <v>120</v>
      </c>
      <c r="C59" s="330" t="s">
        <v>136</v>
      </c>
      <c r="D59" s="331"/>
      <c r="E59" s="101">
        <v>18.18</v>
      </c>
      <c r="F59" s="102">
        <v>1888</v>
      </c>
      <c r="G59" s="103">
        <f t="shared" si="27"/>
        <v>34323.839999999997</v>
      </c>
      <c r="H59" s="26"/>
      <c r="I59" s="104">
        <v>3</v>
      </c>
      <c r="J59" s="105">
        <v>3600</v>
      </c>
      <c r="K59" s="106">
        <f t="shared" si="17"/>
        <v>1200</v>
      </c>
      <c r="L59" s="107">
        <v>3</v>
      </c>
      <c r="M59" s="105">
        <f t="shared" si="28"/>
        <v>3189.1182864460006</v>
      </c>
      <c r="N59" s="106">
        <f t="shared" si="21"/>
        <v>1063.0394288153336</v>
      </c>
      <c r="O59" s="108">
        <f t="shared" si="22"/>
        <v>0</v>
      </c>
      <c r="P59" s="109">
        <f t="shared" si="23"/>
        <v>-136.96057118466638</v>
      </c>
      <c r="Q59" s="110">
        <f t="shared" si="24"/>
        <v>0.88586619067944472</v>
      </c>
      <c r="R59" s="323"/>
      <c r="S59" s="47">
        <v>0.39166666666666666</v>
      </c>
      <c r="T59" s="48">
        <v>0.4163310185185185</v>
      </c>
      <c r="U59" s="111">
        <v>15</v>
      </c>
      <c r="V59" s="112">
        <v>35.520789705872232</v>
      </c>
      <c r="W59" s="113"/>
      <c r="X59" s="116"/>
      <c r="Y59" s="332"/>
      <c r="Z59" s="333"/>
      <c r="AA59" s="117">
        <f t="shared" si="25"/>
        <v>-410.88171355399936</v>
      </c>
      <c r="AB59" s="110">
        <f t="shared" si="26"/>
        <v>0.88586619067944461</v>
      </c>
      <c r="AC59" s="328"/>
    </row>
    <row r="60" spans="1:29" ht="15.75" customHeight="1">
      <c r="A60" s="358"/>
      <c r="B60" s="100" t="s">
        <v>120</v>
      </c>
      <c r="C60" s="330" t="s">
        <v>130</v>
      </c>
      <c r="D60" s="331"/>
      <c r="E60" s="101">
        <v>23.72</v>
      </c>
      <c r="F60" s="102">
        <v>1427</v>
      </c>
      <c r="G60" s="103">
        <f t="shared" si="27"/>
        <v>33848.439999999995</v>
      </c>
      <c r="H60" s="13"/>
      <c r="I60" s="104">
        <v>5</v>
      </c>
      <c r="J60" s="105">
        <v>3600</v>
      </c>
      <c r="K60" s="106">
        <f t="shared" si="17"/>
        <v>720</v>
      </c>
      <c r="L60" s="107">
        <v>5</v>
      </c>
      <c r="M60" s="105">
        <f t="shared" si="28"/>
        <v>3196.9911494849421</v>
      </c>
      <c r="N60" s="106">
        <f t="shared" si="21"/>
        <v>639.39822989698837</v>
      </c>
      <c r="O60" s="108">
        <f t="shared" si="22"/>
        <v>0</v>
      </c>
      <c r="P60" s="109">
        <f t="shared" si="23"/>
        <v>-80.601770103011631</v>
      </c>
      <c r="Q60" s="110">
        <f t="shared" si="24"/>
        <v>0.88805309707915048</v>
      </c>
      <c r="R60" s="323"/>
      <c r="S60" s="47">
        <v>0.42638888888888893</v>
      </c>
      <c r="T60" s="48">
        <v>0.44497685185185187</v>
      </c>
      <c r="U60" s="111">
        <v>15</v>
      </c>
      <c r="V60" s="112">
        <v>26.781431663892466</v>
      </c>
      <c r="W60" s="113"/>
      <c r="X60" s="116"/>
      <c r="Y60" s="332"/>
      <c r="Z60" s="333"/>
      <c r="AA60" s="117">
        <f t="shared" si="25"/>
        <v>-403.00885051505793</v>
      </c>
      <c r="AB60" s="110">
        <f t="shared" si="26"/>
        <v>0.88805309707915059</v>
      </c>
      <c r="AC60" s="328"/>
    </row>
    <row r="61" spans="1:29" ht="15.75" customHeight="1">
      <c r="A61" s="358"/>
      <c r="B61" s="100" t="s">
        <v>120</v>
      </c>
      <c r="C61" s="330" t="s">
        <v>127</v>
      </c>
      <c r="D61" s="331"/>
      <c r="E61" s="101">
        <v>25.2</v>
      </c>
      <c r="F61" s="102">
        <v>1434</v>
      </c>
      <c r="G61" s="121">
        <f t="shared" si="27"/>
        <v>36136.799999999996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3187.7888959467382</v>
      </c>
      <c r="N61" s="106">
        <f t="shared" si="21"/>
        <v>1062.5962986489128</v>
      </c>
      <c r="O61" s="108">
        <f t="shared" si="22"/>
        <v>0</v>
      </c>
      <c r="P61" s="109">
        <f t="shared" si="23"/>
        <v>-137.40370135108719</v>
      </c>
      <c r="Q61" s="110">
        <f t="shared" si="24"/>
        <v>0.88549691554076071</v>
      </c>
      <c r="R61" s="323"/>
      <c r="S61" s="47">
        <v>0.45486111111111116</v>
      </c>
      <c r="T61" s="120">
        <v>0.47359953703703711</v>
      </c>
      <c r="U61" s="111">
        <v>15</v>
      </c>
      <c r="V61" s="112">
        <v>26.990494919346617</v>
      </c>
      <c r="W61" s="113"/>
      <c r="X61" s="50"/>
      <c r="Y61" s="332"/>
      <c r="Z61" s="333"/>
      <c r="AA61" s="117">
        <f t="shared" si="25"/>
        <v>-412.21110405326181</v>
      </c>
      <c r="AB61" s="110">
        <f t="shared" si="26"/>
        <v>0.8854969155407606</v>
      </c>
      <c r="AC61" s="328"/>
    </row>
    <row r="62" spans="1:29" ht="15.75" customHeight="1">
      <c r="A62" s="358"/>
      <c r="B62" s="100" t="s">
        <v>120</v>
      </c>
      <c r="C62" s="330" t="s">
        <v>126</v>
      </c>
      <c r="D62" s="331"/>
      <c r="E62" s="101">
        <v>17.89</v>
      </c>
      <c r="F62" s="102">
        <v>2441</v>
      </c>
      <c r="G62" s="121">
        <f t="shared" si="27"/>
        <v>43669.49</v>
      </c>
      <c r="H62" s="62"/>
      <c r="I62" s="104">
        <v>4</v>
      </c>
      <c r="J62" s="105">
        <v>3600</v>
      </c>
      <c r="K62" s="106">
        <f t="shared" si="17"/>
        <v>900</v>
      </c>
      <c r="L62" s="107">
        <v>4</v>
      </c>
      <c r="M62" s="105">
        <f t="shared" si="28"/>
        <v>3188.2786706454763</v>
      </c>
      <c r="N62" s="106">
        <f t="shared" si="21"/>
        <v>797.06966766136907</v>
      </c>
      <c r="O62" s="123">
        <f t="shared" si="22"/>
        <v>0</v>
      </c>
      <c r="P62" s="124">
        <f t="shared" si="23"/>
        <v>-102.93033233863093</v>
      </c>
      <c r="Q62" s="125">
        <f t="shared" si="24"/>
        <v>0.88563296406818781</v>
      </c>
      <c r="R62" s="323"/>
      <c r="S62" s="47">
        <v>0.48333333333333339</v>
      </c>
      <c r="T62" s="120">
        <v>0.51523148148148157</v>
      </c>
      <c r="U62" s="111">
        <v>15</v>
      </c>
      <c r="V62" s="112">
        <v>45.937013394863868</v>
      </c>
      <c r="W62" s="113"/>
      <c r="X62" s="116"/>
      <c r="Y62" s="332"/>
      <c r="Z62" s="333"/>
      <c r="AA62" s="117">
        <f t="shared" si="25"/>
        <v>-411.72132935452373</v>
      </c>
      <c r="AB62" s="110">
        <f t="shared" si="26"/>
        <v>0.88563296406818781</v>
      </c>
      <c r="AC62" s="328"/>
    </row>
    <row r="63" spans="1:29" ht="15.75" customHeight="1">
      <c r="A63" s="358"/>
      <c r="B63" s="100"/>
      <c r="C63" s="330"/>
      <c r="D63" s="33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3"/>
      <c r="S63" s="47"/>
      <c r="T63" s="120"/>
      <c r="U63" s="111"/>
      <c r="V63" s="112"/>
      <c r="W63" s="113"/>
      <c r="X63" s="116"/>
      <c r="Y63" s="332"/>
      <c r="Z63" s="333"/>
      <c r="AA63" s="117"/>
      <c r="AB63" s="110"/>
      <c r="AC63" s="328"/>
    </row>
    <row r="64" spans="1:29" ht="15.75" customHeight="1">
      <c r="A64" s="358"/>
      <c r="B64" s="100"/>
      <c r="C64" s="330"/>
      <c r="D64" s="33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26"/>
      <c r="X64" s="127"/>
      <c r="Y64" s="332"/>
      <c r="Z64" s="333"/>
      <c r="AA64" s="117"/>
      <c r="AB64" s="110"/>
      <c r="AC64" s="328"/>
    </row>
    <row r="65" spans="1:29" ht="15.75" customHeight="1">
      <c r="A65" s="358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29">AVERAGE(I56:I71)</f>
        <v>4</v>
      </c>
      <c r="J72" s="137">
        <f t="shared" si="29"/>
        <v>3600</v>
      </c>
      <c r="K72" s="138">
        <f t="shared" ref="K72" si="30">J72/I72</f>
        <v>900</v>
      </c>
      <c r="L72" s="136">
        <f t="shared" ref="L72:M72" si="31">AVERAGE(L56:L71)</f>
        <v>4</v>
      </c>
      <c r="M72" s="137">
        <f t="shared" si="31"/>
        <v>3192.6363058737852</v>
      </c>
      <c r="N72" s="138">
        <f>M72/L72</f>
        <v>798.1590764684463</v>
      </c>
      <c r="O72" s="139">
        <f>L72-I72</f>
        <v>0</v>
      </c>
      <c r="P72" s="140">
        <f>N72-K72</f>
        <v>-101.8409235315537</v>
      </c>
      <c r="Q72" s="141">
        <f>N72/K72</f>
        <v>0.88684341829827362</v>
      </c>
      <c r="R72" s="324"/>
      <c r="S72" s="142">
        <v>0.25</v>
      </c>
      <c r="T72" s="143">
        <v>0.51523148148148157</v>
      </c>
      <c r="U72" s="144"/>
      <c r="V72" s="166"/>
      <c r="W72" s="167"/>
      <c r="X72" s="138"/>
      <c r="Y72" s="354"/>
      <c r="Z72" s="355"/>
      <c r="AA72" s="168">
        <f>M72-J72</f>
        <v>-407.3636941262148</v>
      </c>
      <c r="AB72" s="141">
        <f>M72/J72</f>
        <v>0.88684341829827362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1583</v>
      </c>
      <c r="G73" s="148">
        <f t="shared" ref="G73:G74" si="32">E73*F73</f>
        <v>45226.31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3109.2429290740733</v>
      </c>
      <c r="N73" s="152">
        <f>M73/L73</f>
        <v>259.10357742283946</v>
      </c>
      <c r="O73" s="154">
        <f>L73-I73</f>
        <v>0</v>
      </c>
      <c r="P73" s="155">
        <f>N73-K73</f>
        <v>-40.896422577160536</v>
      </c>
      <c r="Q73" s="156">
        <f>N73/K73</f>
        <v>0.8636785914094649</v>
      </c>
      <c r="R73" s="322">
        <f>Q89</f>
        <v>0.88479815243062121</v>
      </c>
      <c r="S73" s="157">
        <v>0.70833333333333337</v>
      </c>
      <c r="T73" s="158">
        <v>0.72953703703703709</v>
      </c>
      <c r="U73" s="159"/>
      <c r="V73" s="160">
        <v>30.547629171029381</v>
      </c>
      <c r="W73" s="158"/>
      <c r="X73" s="169"/>
      <c r="Y73" s="325"/>
      <c r="Z73" s="326"/>
      <c r="AA73" s="115">
        <f>M73-J73</f>
        <v>-490.75707092592666</v>
      </c>
      <c r="AB73" s="156">
        <f>M73/J73</f>
        <v>0.86367859140946479</v>
      </c>
      <c r="AC73" s="327">
        <f>AB89</f>
        <v>0.88479815243062121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575</v>
      </c>
      <c r="G74" s="103">
        <f t="shared" si="32"/>
        <v>11741.500000000002</v>
      </c>
      <c r="H74" s="26"/>
      <c r="I74" s="104">
        <v>13</v>
      </c>
      <c r="J74" s="105">
        <v>3600</v>
      </c>
      <c r="K74" s="106">
        <f t="shared" si="17"/>
        <v>276.92307692307691</v>
      </c>
      <c r="L74" s="107">
        <v>13</v>
      </c>
      <c r="M74" s="105">
        <f>F74/V74*60</f>
        <v>3261.3037684264</v>
      </c>
      <c r="N74" s="106">
        <f>M74/L74</f>
        <v>250.86952064818462</v>
      </c>
      <c r="O74" s="108">
        <f>L74-I74</f>
        <v>0</v>
      </c>
      <c r="P74" s="109">
        <f>N74-K74</f>
        <v>-26.053556274892287</v>
      </c>
      <c r="Q74" s="110">
        <f>N74/K74</f>
        <v>0.90591771345177785</v>
      </c>
      <c r="R74" s="323"/>
      <c r="S74" s="47">
        <v>0.73333333333333339</v>
      </c>
      <c r="T74" s="48">
        <v>0.74067129629629636</v>
      </c>
      <c r="U74" s="111">
        <v>5.4666666666666686</v>
      </c>
      <c r="V74" s="112">
        <v>10.578591400777878</v>
      </c>
      <c r="W74" s="113"/>
      <c r="X74" s="13"/>
      <c r="Y74" s="332"/>
      <c r="Z74" s="333"/>
      <c r="AA74" s="117">
        <f>M74-J74</f>
        <v>-338.69623157360002</v>
      </c>
      <c r="AB74" s="110">
        <f>M74/J74</f>
        <v>0.90591771345177774</v>
      </c>
      <c r="AC74" s="328"/>
    </row>
    <row r="75" spans="1:29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3"/>
      <c r="Y75" s="332"/>
      <c r="Z75" s="333"/>
      <c r="AA75" s="117"/>
      <c r="AB75" s="110"/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3">AVERAGE(I73:I88)</f>
        <v>12.5</v>
      </c>
      <c r="J89" s="137">
        <f t="shared" si="33"/>
        <v>3600</v>
      </c>
      <c r="K89" s="138">
        <f t="shared" ref="K89" si="34">J89/I89</f>
        <v>288</v>
      </c>
      <c r="L89" s="136">
        <f t="shared" ref="L89:M89" si="35">AVERAGE(L73:L88)</f>
        <v>12.5</v>
      </c>
      <c r="M89" s="137">
        <f t="shared" si="35"/>
        <v>3185.2733487502364</v>
      </c>
      <c r="N89" s="138">
        <f>M89/L89</f>
        <v>254.8218679000189</v>
      </c>
      <c r="O89" s="139">
        <f>L89-I89</f>
        <v>0</v>
      </c>
      <c r="P89" s="140">
        <f>N89-K89</f>
        <v>-33.178132099981099</v>
      </c>
      <c r="Q89" s="141">
        <f>N89/K89</f>
        <v>0.88479815243062121</v>
      </c>
      <c r="R89" s="324"/>
      <c r="S89" s="142">
        <v>0.70833333333333337</v>
      </c>
      <c r="T89" s="143">
        <v>0.74067129629629636</v>
      </c>
      <c r="U89" s="144"/>
      <c r="V89" s="166"/>
      <c r="W89" s="167"/>
      <c r="X89" s="138"/>
      <c r="Y89" s="354"/>
      <c r="Z89" s="355"/>
      <c r="AA89" s="168">
        <f>M89-J89</f>
        <v>-414.72665124976356</v>
      </c>
      <c r="AB89" s="141">
        <f>M89/J89</f>
        <v>0.88479815243062121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145</v>
      </c>
      <c r="D90" s="321"/>
      <c r="E90" s="147">
        <v>17.22</v>
      </c>
      <c r="F90" s="97">
        <v>1119</v>
      </c>
      <c r="G90" s="148">
        <f t="shared" ref="G90:G92" si="36">E90*F90</f>
        <v>19269.18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2989.0888307323976</v>
      </c>
      <c r="N90" s="152">
        <f>M90/L90</f>
        <v>996.3629435774659</v>
      </c>
      <c r="O90" s="154">
        <f>L90-I90</f>
        <v>0</v>
      </c>
      <c r="P90" s="155">
        <f>N90-K90</f>
        <v>-103.6370564225341</v>
      </c>
      <c r="Q90" s="156">
        <f>N90/K90</f>
        <v>0.90578449416133267</v>
      </c>
      <c r="R90" s="322">
        <f>Q106</f>
        <v>0.9037048109438095</v>
      </c>
      <c r="S90" s="157">
        <v>0.70833333333333337</v>
      </c>
      <c r="T90" s="158">
        <v>0.72392361111111114</v>
      </c>
      <c r="U90" s="159"/>
      <c r="V90" s="160">
        <v>22.461694450060591</v>
      </c>
      <c r="W90" s="161"/>
      <c r="X90" s="162"/>
      <c r="Y90" s="325"/>
      <c r="Z90" s="326"/>
      <c r="AA90" s="115">
        <f>M90-J90</f>
        <v>-310.91116926760242</v>
      </c>
      <c r="AB90" s="156">
        <f>M90/J90</f>
        <v>0.90578449416133255</v>
      </c>
      <c r="AC90" s="327">
        <f>AB106</f>
        <v>0.9037048109438095</v>
      </c>
    </row>
    <row r="91" spans="1:29" ht="15.75" customHeight="1">
      <c r="A91" s="357"/>
      <c r="B91" s="100" t="s">
        <v>120</v>
      </c>
      <c r="C91" s="330" t="s">
        <v>148</v>
      </c>
      <c r="D91" s="331"/>
      <c r="E91" s="101">
        <v>24.54</v>
      </c>
      <c r="F91" s="102">
        <v>1446</v>
      </c>
      <c r="G91" s="103">
        <f t="shared" si="36"/>
        <v>35484.839999999997</v>
      </c>
      <c r="H91" s="26"/>
      <c r="I91" s="104">
        <v>4</v>
      </c>
      <c r="J91" s="105">
        <v>3000</v>
      </c>
      <c r="K91" s="106">
        <f t="shared" ref="K91:K134" si="37">J91/I91</f>
        <v>750</v>
      </c>
      <c r="L91" s="107">
        <v>4</v>
      </c>
      <c r="M91" s="105">
        <f>F91/V91*60</f>
        <v>2706.1175020317401</v>
      </c>
      <c r="N91" s="106">
        <f>M91/L91</f>
        <v>676.52937550793501</v>
      </c>
      <c r="O91" s="108">
        <f>L91-I91</f>
        <v>0</v>
      </c>
      <c r="P91" s="109">
        <f>N91-K91</f>
        <v>-73.470624492064985</v>
      </c>
      <c r="Q91" s="110">
        <f>N91/K91</f>
        <v>0.90203916734391332</v>
      </c>
      <c r="R91" s="323"/>
      <c r="S91" s="47">
        <v>0.7270833333333333</v>
      </c>
      <c r="T91" s="48">
        <v>0.74934027777777779</v>
      </c>
      <c r="U91" s="111">
        <v>4.5499999999999119</v>
      </c>
      <c r="V91" s="112">
        <v>32.060692092956423</v>
      </c>
      <c r="W91" s="113"/>
      <c r="X91" s="116"/>
      <c r="Y91" s="332"/>
      <c r="Z91" s="333"/>
      <c r="AA91" s="117">
        <f>M91-J91</f>
        <v>-293.88249796825994</v>
      </c>
      <c r="AB91" s="110">
        <f>M91/J91</f>
        <v>0.90203916734391332</v>
      </c>
      <c r="AC91" s="328"/>
    </row>
    <row r="92" spans="1:29" ht="15.75" customHeight="1">
      <c r="A92" s="357"/>
      <c r="B92" s="100" t="s">
        <v>120</v>
      </c>
      <c r="C92" s="330" t="s">
        <v>149</v>
      </c>
      <c r="D92" s="331"/>
      <c r="E92" s="101">
        <v>23.27</v>
      </c>
      <c r="F92" s="102">
        <v>1001</v>
      </c>
      <c r="G92" s="103">
        <f t="shared" si="36"/>
        <v>23293.27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2709.2484090132916</v>
      </c>
      <c r="N92" s="106">
        <f>M92/L92</f>
        <v>541.84968180265832</v>
      </c>
      <c r="O92" s="108">
        <f>L92-I92</f>
        <v>0</v>
      </c>
      <c r="P92" s="109">
        <f>N92-K92</f>
        <v>-58.150318197341676</v>
      </c>
      <c r="Q92" s="110">
        <f>N92/K92</f>
        <v>0.90308280300443056</v>
      </c>
      <c r="R92" s="323"/>
      <c r="S92" s="47">
        <v>0.75277777777777777</v>
      </c>
      <c r="T92" s="48">
        <v>0.76817129629629632</v>
      </c>
      <c r="U92" s="111">
        <v>4.9499999999999744</v>
      </c>
      <c r="V92" s="112">
        <v>22.168509834752971</v>
      </c>
      <c r="W92" s="113"/>
      <c r="X92" s="116"/>
      <c r="Y92" s="332"/>
      <c r="Z92" s="333"/>
      <c r="AA92" s="117">
        <f>M92-J92</f>
        <v>-290.75159098670838</v>
      </c>
      <c r="AB92" s="110">
        <f>M92/J92</f>
        <v>0.90308280300443056</v>
      </c>
      <c r="AC92" s="328"/>
    </row>
    <row r="93" spans="1:29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332"/>
      <c r="Z93" s="333"/>
      <c r="AA93" s="117"/>
      <c r="AB93" s="110"/>
      <c r="AC93" s="328"/>
    </row>
    <row r="94" spans="1:29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16"/>
      <c r="Y94" s="332"/>
      <c r="Z94" s="333"/>
      <c r="AA94" s="117"/>
      <c r="AB94" s="110"/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2801.4849139258095</v>
      </c>
      <c r="N106" s="138">
        <f t="shared" ref="N106:N117" si="41">M106/L106</f>
        <v>700.37122848145236</v>
      </c>
      <c r="O106" s="139">
        <f t="shared" ref="O106:O117" si="42">L106-I106</f>
        <v>0</v>
      </c>
      <c r="P106" s="140">
        <f t="shared" ref="P106:P117" si="43">N106-K106</f>
        <v>-74.628771518547637</v>
      </c>
      <c r="Q106" s="141">
        <f t="shared" ref="Q106:Q117" si="44">N106/K106</f>
        <v>0.9037048109438095</v>
      </c>
      <c r="R106" s="324"/>
      <c r="S106" s="142">
        <v>0.70833333333333337</v>
      </c>
      <c r="T106" s="143">
        <v>0.76817129629629632</v>
      </c>
      <c r="U106" s="144"/>
      <c r="V106" s="166"/>
      <c r="W106" s="99"/>
      <c r="X106" s="69"/>
      <c r="Y106" s="354"/>
      <c r="Z106" s="355"/>
      <c r="AA106" s="168">
        <f t="shared" ref="AA106:AA117" si="45">M106-J106</f>
        <v>-298.51508607419055</v>
      </c>
      <c r="AB106" s="141">
        <f t="shared" ref="AB106:AB117" si="46">M106/J106</f>
        <v>0.9037048109438095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146</v>
      </c>
      <c r="D107" s="321"/>
      <c r="E107" s="147">
        <v>22.28</v>
      </c>
      <c r="F107" s="97">
        <v>411</v>
      </c>
      <c r="G107" s="148">
        <f t="shared" ref="G107:G117" si="47">E107*F107</f>
        <v>9157.08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7" si="48">F107/V107*60</f>
        <v>2981.0303830802272</v>
      </c>
      <c r="N107" s="152">
        <f t="shared" si="41"/>
        <v>596.20607661604549</v>
      </c>
      <c r="O107" s="154">
        <f t="shared" si="42"/>
        <v>0</v>
      </c>
      <c r="P107" s="155">
        <f t="shared" si="43"/>
        <v>-63.793923383954507</v>
      </c>
      <c r="Q107" s="156">
        <f t="shared" si="44"/>
        <v>0.90334254032734163</v>
      </c>
      <c r="R107" s="322">
        <f>Q123</f>
        <v>0.89611819854335395</v>
      </c>
      <c r="S107" s="157">
        <v>0.70833333333333337</v>
      </c>
      <c r="T107" s="158">
        <v>0.71407407407407408</v>
      </c>
      <c r="U107" s="159"/>
      <c r="V107" s="160">
        <v>8.2723075014483456</v>
      </c>
      <c r="W107" s="161"/>
      <c r="X107" s="162"/>
      <c r="Y107" s="325"/>
      <c r="Z107" s="326"/>
      <c r="AA107" s="115">
        <f t="shared" si="45"/>
        <v>-318.96961691977276</v>
      </c>
      <c r="AB107" s="156">
        <f t="shared" si="46"/>
        <v>0.90334254032734163</v>
      </c>
      <c r="AC107" s="327">
        <f>AB123</f>
        <v>0.89611819854335384</v>
      </c>
    </row>
    <row r="108" spans="1:29" ht="15.75" customHeight="1">
      <c r="A108" s="318"/>
      <c r="B108" s="100" t="s">
        <v>120</v>
      </c>
      <c r="C108" s="330" t="s">
        <v>154</v>
      </c>
      <c r="D108" s="331"/>
      <c r="E108" s="101">
        <v>25.03</v>
      </c>
      <c r="F108" s="102">
        <v>519</v>
      </c>
      <c r="G108" s="103">
        <f t="shared" si="47"/>
        <v>12990.57</v>
      </c>
      <c r="H108" s="26">
        <v>2</v>
      </c>
      <c r="I108" s="104">
        <v>5</v>
      </c>
      <c r="J108" s="105">
        <v>3600</v>
      </c>
      <c r="K108" s="106">
        <f t="shared" si="37"/>
        <v>720</v>
      </c>
      <c r="L108" s="107">
        <v>5</v>
      </c>
      <c r="M108" s="105">
        <f t="shared" si="48"/>
        <v>3201.6574918322185</v>
      </c>
      <c r="N108" s="106">
        <f t="shared" si="41"/>
        <v>640.33149836644372</v>
      </c>
      <c r="O108" s="108">
        <f t="shared" si="42"/>
        <v>0</v>
      </c>
      <c r="P108" s="109">
        <f t="shared" si="43"/>
        <v>-79.668501633556275</v>
      </c>
      <c r="Q108" s="110">
        <f t="shared" si="44"/>
        <v>0.88934930328672734</v>
      </c>
      <c r="R108" s="323"/>
      <c r="S108" s="47">
        <v>0.72430555555555554</v>
      </c>
      <c r="T108" s="48">
        <v>0.73105324074074074</v>
      </c>
      <c r="U108" s="111">
        <v>14.733333333333292</v>
      </c>
      <c r="V108" s="112">
        <v>9.7262121508754689</v>
      </c>
      <c r="W108" s="113"/>
      <c r="X108" s="116"/>
      <c r="Y108" s="332"/>
      <c r="Z108" s="333"/>
      <c r="AA108" s="117">
        <f t="shared" si="45"/>
        <v>-398.34250816778149</v>
      </c>
      <c r="AB108" s="110">
        <f t="shared" si="46"/>
        <v>0.88934930328672734</v>
      </c>
      <c r="AC108" s="328"/>
    </row>
    <row r="109" spans="1:29" ht="15.75" customHeight="1">
      <c r="A109" s="318"/>
      <c r="B109" s="100" t="s">
        <v>120</v>
      </c>
      <c r="C109" s="330" t="s">
        <v>160</v>
      </c>
      <c r="D109" s="331"/>
      <c r="E109" s="101">
        <v>18.18</v>
      </c>
      <c r="F109" s="102">
        <v>1064</v>
      </c>
      <c r="G109" s="103">
        <f t="shared" si="47"/>
        <v>19343.52</v>
      </c>
      <c r="H109" s="26"/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3200.6360598015235</v>
      </c>
      <c r="N109" s="106">
        <f t="shared" si="41"/>
        <v>1066.8786866005078</v>
      </c>
      <c r="O109" s="108">
        <f t="shared" si="42"/>
        <v>0</v>
      </c>
      <c r="P109" s="109">
        <f t="shared" si="43"/>
        <v>-133.12131339949224</v>
      </c>
      <c r="Q109" s="110">
        <f t="shared" si="44"/>
        <v>0.88906557216708981</v>
      </c>
      <c r="R109" s="323"/>
      <c r="S109" s="47">
        <v>0.74097222222222214</v>
      </c>
      <c r="T109" s="48">
        <v>0.75481481481481472</v>
      </c>
      <c r="U109" s="111">
        <v>15</v>
      </c>
      <c r="V109" s="112">
        <v>19.946035352722614</v>
      </c>
      <c r="W109" s="113"/>
      <c r="X109" s="116"/>
      <c r="Y109" s="332"/>
      <c r="Z109" s="333"/>
      <c r="AA109" s="117">
        <f t="shared" si="45"/>
        <v>-399.36394019847648</v>
      </c>
      <c r="AB109" s="110">
        <f t="shared" si="46"/>
        <v>0.88906557216708981</v>
      </c>
      <c r="AC109" s="328"/>
    </row>
    <row r="110" spans="1:29" ht="15.75" customHeight="1">
      <c r="A110" s="318"/>
      <c r="B110" s="100" t="s">
        <v>120</v>
      </c>
      <c r="C110" s="330" t="s">
        <v>155</v>
      </c>
      <c r="D110" s="331"/>
      <c r="E110" s="101">
        <v>18.18</v>
      </c>
      <c r="F110" s="102">
        <v>515</v>
      </c>
      <c r="G110" s="103">
        <f t="shared" si="47"/>
        <v>9362.7000000000007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2712.7606521991652</v>
      </c>
      <c r="N110" s="106">
        <f t="shared" si="41"/>
        <v>904.25355073305502</v>
      </c>
      <c r="O110" s="108">
        <f t="shared" si="42"/>
        <v>0</v>
      </c>
      <c r="P110" s="109">
        <f t="shared" si="43"/>
        <v>-95.746449266944978</v>
      </c>
      <c r="Q110" s="110">
        <f t="shared" si="44"/>
        <v>0.90425355073305502</v>
      </c>
      <c r="R110" s="323"/>
      <c r="S110" s="47">
        <v>0.76458333333333317</v>
      </c>
      <c r="T110" s="48">
        <v>0.77248842592592581</v>
      </c>
      <c r="U110" s="111">
        <v>15</v>
      </c>
      <c r="V110" s="112">
        <v>11.390610511454508</v>
      </c>
      <c r="W110" s="113"/>
      <c r="X110" s="116"/>
      <c r="Y110" s="332"/>
      <c r="Z110" s="333"/>
      <c r="AA110" s="117">
        <f t="shared" si="45"/>
        <v>-287.23934780083482</v>
      </c>
      <c r="AB110" s="110">
        <f t="shared" si="46"/>
        <v>0.90425355073305502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1921</v>
      </c>
      <c r="G111" s="103">
        <f t="shared" si="47"/>
        <v>26951.629999999997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2716.8250361065107</v>
      </c>
      <c r="N111" s="106">
        <f t="shared" si="41"/>
        <v>905.60834536883692</v>
      </c>
      <c r="O111" s="108">
        <f t="shared" si="42"/>
        <v>0</v>
      </c>
      <c r="P111" s="109">
        <f t="shared" si="43"/>
        <v>-94.391654631163078</v>
      </c>
      <c r="Q111" s="110">
        <f t="shared" si="44"/>
        <v>0.90560834536883694</v>
      </c>
      <c r="R111" s="323"/>
      <c r="S111" s="47">
        <v>0.78263888888888866</v>
      </c>
      <c r="T111" s="48">
        <v>0.8120949074074072</v>
      </c>
      <c r="U111" s="111">
        <v>14.6166666666665</v>
      </c>
      <c r="V111" s="112">
        <v>42.424520706412295</v>
      </c>
      <c r="W111" s="113"/>
      <c r="X111" s="116"/>
      <c r="Y111" s="332"/>
      <c r="Z111" s="333"/>
      <c r="AA111" s="117">
        <f t="shared" si="45"/>
        <v>-283.17496389348935</v>
      </c>
      <c r="AB111" s="110">
        <f t="shared" si="46"/>
        <v>0.90560834536883683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2261</v>
      </c>
      <c r="G112" s="121">
        <f t="shared" si="47"/>
        <v>32287.079999999998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3186.3714402244941</v>
      </c>
      <c r="N112" s="106">
        <f t="shared" si="41"/>
        <v>1062.1238134081648</v>
      </c>
      <c r="O112" s="108">
        <f t="shared" si="42"/>
        <v>0</v>
      </c>
      <c r="P112" s="109">
        <f t="shared" si="43"/>
        <v>-137.87618659183522</v>
      </c>
      <c r="Q112" s="110">
        <f t="shared" si="44"/>
        <v>0.88510317784013737</v>
      </c>
      <c r="R112" s="323"/>
      <c r="S112" s="47">
        <v>0.82222222222222197</v>
      </c>
      <c r="T112" s="120">
        <v>0.85178240740740718</v>
      </c>
      <c r="U112" s="111">
        <v>14.583333333333268</v>
      </c>
      <c r="V112" s="112">
        <v>42.57507404423702</v>
      </c>
      <c r="W112" s="113"/>
      <c r="X112" s="116"/>
      <c r="Y112" s="332"/>
      <c r="Z112" s="333"/>
      <c r="AA112" s="117">
        <f t="shared" si="45"/>
        <v>-413.62855977550589</v>
      </c>
      <c r="AB112" s="110">
        <f t="shared" si="46"/>
        <v>0.88510317784013726</v>
      </c>
      <c r="AC112" s="328"/>
    </row>
    <row r="113" spans="1:29" ht="15.75" customHeight="1">
      <c r="A113" s="318"/>
      <c r="B113" s="100" t="s">
        <v>120</v>
      </c>
      <c r="C113" s="330" t="s">
        <v>146</v>
      </c>
      <c r="D113" s="331"/>
      <c r="E113" s="101">
        <v>22.28</v>
      </c>
      <c r="F113" s="102">
        <v>1125</v>
      </c>
      <c r="G113" s="121">
        <f t="shared" si="47"/>
        <v>25065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2981.0303830802272</v>
      </c>
      <c r="N113" s="106">
        <f t="shared" si="41"/>
        <v>596.20607661604549</v>
      </c>
      <c r="O113" s="123">
        <f t="shared" si="42"/>
        <v>0</v>
      </c>
      <c r="P113" s="124">
        <f t="shared" si="43"/>
        <v>-63.793923383954507</v>
      </c>
      <c r="Q113" s="125">
        <f t="shared" si="44"/>
        <v>0.90334254032734163</v>
      </c>
      <c r="R113" s="323"/>
      <c r="S113" s="47">
        <v>0.86180555555555527</v>
      </c>
      <c r="T113" s="120">
        <v>0.87752314814814791</v>
      </c>
      <c r="U113" s="111">
        <v>15</v>
      </c>
      <c r="V113" s="112">
        <v>22.643177467468099</v>
      </c>
      <c r="W113" s="113"/>
      <c r="X113" s="116"/>
      <c r="Y113" s="332"/>
      <c r="Z113" s="333"/>
      <c r="AA113" s="117">
        <f t="shared" si="45"/>
        <v>-318.96961691977276</v>
      </c>
      <c r="AB113" s="110">
        <f t="shared" si="46"/>
        <v>0.90334254032734163</v>
      </c>
      <c r="AC113" s="328"/>
    </row>
    <row r="114" spans="1:29" ht="15.75" customHeight="1">
      <c r="A114" s="318"/>
      <c r="B114" s="100" t="s">
        <v>120</v>
      </c>
      <c r="C114" s="330" t="s">
        <v>154</v>
      </c>
      <c r="D114" s="331"/>
      <c r="E114" s="101">
        <v>25.03</v>
      </c>
      <c r="F114" s="102">
        <v>1094</v>
      </c>
      <c r="G114" s="121">
        <f t="shared" si="47"/>
        <v>27382.82</v>
      </c>
      <c r="H114" s="26"/>
      <c r="I114" s="104">
        <v>5</v>
      </c>
      <c r="J114" s="105">
        <v>3600</v>
      </c>
      <c r="K114" s="106">
        <f t="shared" si="37"/>
        <v>720</v>
      </c>
      <c r="L114" s="118">
        <v>5</v>
      </c>
      <c r="M114" s="105">
        <f t="shared" si="48"/>
        <v>3201.6574918322181</v>
      </c>
      <c r="N114" s="106">
        <f t="shared" si="41"/>
        <v>640.33149836644361</v>
      </c>
      <c r="O114" s="123">
        <f t="shared" si="42"/>
        <v>0</v>
      </c>
      <c r="P114" s="124">
        <f t="shared" si="43"/>
        <v>-79.668501633556389</v>
      </c>
      <c r="Q114" s="125">
        <f t="shared" si="44"/>
        <v>0.88934930328672723</v>
      </c>
      <c r="R114" s="323"/>
      <c r="S114" s="47">
        <v>0.88749999999999962</v>
      </c>
      <c r="T114" s="120">
        <v>0.90173611111111074</v>
      </c>
      <c r="U114" s="111">
        <v>15</v>
      </c>
      <c r="V114" s="112">
        <v>20.501880718801086</v>
      </c>
      <c r="W114" s="113"/>
      <c r="X114" s="116"/>
      <c r="Y114" s="332"/>
      <c r="Z114" s="333"/>
      <c r="AA114" s="117">
        <f t="shared" si="45"/>
        <v>-398.34250816778194</v>
      </c>
      <c r="AB114" s="110">
        <f t="shared" si="46"/>
        <v>0.88934930328672723</v>
      </c>
      <c r="AC114" s="328"/>
    </row>
    <row r="115" spans="1:29" ht="15.75" customHeight="1">
      <c r="A115" s="318"/>
      <c r="B115" s="100" t="s">
        <v>120</v>
      </c>
      <c r="C115" s="330" t="s">
        <v>155</v>
      </c>
      <c r="D115" s="331"/>
      <c r="E115" s="101">
        <v>18.18</v>
      </c>
      <c r="F115" s="102">
        <v>1128</v>
      </c>
      <c r="G115" s="121">
        <f t="shared" si="47"/>
        <v>20507.04</v>
      </c>
      <c r="H115" s="26"/>
      <c r="I115" s="104">
        <v>3</v>
      </c>
      <c r="J115" s="105">
        <v>3000</v>
      </c>
      <c r="K115" s="106">
        <f t="shared" si="37"/>
        <v>1000</v>
      </c>
      <c r="L115" s="118">
        <v>3</v>
      </c>
      <c r="M115" s="105">
        <f t="shared" si="48"/>
        <v>2712.7606521991652</v>
      </c>
      <c r="N115" s="106">
        <f t="shared" si="41"/>
        <v>904.25355073305502</v>
      </c>
      <c r="O115" s="123">
        <f t="shared" si="42"/>
        <v>0</v>
      </c>
      <c r="P115" s="124">
        <f t="shared" si="43"/>
        <v>-95.746449266944978</v>
      </c>
      <c r="Q115" s="125">
        <f t="shared" si="44"/>
        <v>0.90425355073305502</v>
      </c>
      <c r="R115" s="323"/>
      <c r="S115" s="47">
        <v>0.91180555555555509</v>
      </c>
      <c r="T115" s="120">
        <v>0.92912037037036987</v>
      </c>
      <c r="U115" s="111">
        <v>15</v>
      </c>
      <c r="V115" s="112">
        <v>24.948754673632401</v>
      </c>
      <c r="W115" s="113"/>
      <c r="X115" s="116"/>
      <c r="Y115" s="332"/>
      <c r="Z115" s="333"/>
      <c r="AA115" s="117">
        <f t="shared" si="45"/>
        <v>-287.23934780083482</v>
      </c>
      <c r="AB115" s="110">
        <f t="shared" si="46"/>
        <v>0.90425355073305502</v>
      </c>
      <c r="AC115" s="328"/>
    </row>
    <row r="116" spans="1:29" ht="15.75" customHeight="1">
      <c r="A116" s="318"/>
      <c r="B116" s="100" t="s">
        <v>120</v>
      </c>
      <c r="C116" s="330" t="s">
        <v>152</v>
      </c>
      <c r="D116" s="331"/>
      <c r="E116" s="101">
        <v>14.03</v>
      </c>
      <c r="F116" s="102">
        <v>4959</v>
      </c>
      <c r="G116" s="121">
        <f t="shared" si="47"/>
        <v>69574.77</v>
      </c>
      <c r="H116" s="26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2716.8250361065107</v>
      </c>
      <c r="N116" s="106">
        <f t="shared" si="41"/>
        <v>905.60834536883692</v>
      </c>
      <c r="O116" s="123">
        <f t="shared" si="42"/>
        <v>0</v>
      </c>
      <c r="P116" s="124">
        <f t="shared" si="43"/>
        <v>-94.391654631163078</v>
      </c>
      <c r="Q116" s="125">
        <f t="shared" si="44"/>
        <v>0.90560834536883694</v>
      </c>
      <c r="R116" s="323"/>
      <c r="S116" s="47">
        <v>0.93888888888888844</v>
      </c>
      <c r="T116" s="120">
        <v>1.0149421296296293</v>
      </c>
      <c r="U116" s="111">
        <v>15</v>
      </c>
      <c r="V116" s="112">
        <v>109.51754200057188</v>
      </c>
      <c r="W116" s="113"/>
      <c r="X116" s="116"/>
      <c r="Y116" s="332"/>
      <c r="Z116" s="333"/>
      <c r="AA116" s="117">
        <f t="shared" si="45"/>
        <v>-283.17496389348935</v>
      </c>
      <c r="AB116" s="110">
        <f t="shared" si="46"/>
        <v>0.90560834536883683</v>
      </c>
      <c r="AC116" s="328"/>
    </row>
    <row r="117" spans="1:29" ht="15.75" customHeight="1">
      <c r="A117" s="318"/>
      <c r="B117" s="100" t="s">
        <v>120</v>
      </c>
      <c r="C117" s="330" t="s">
        <v>153</v>
      </c>
      <c r="D117" s="331"/>
      <c r="E117" s="101">
        <v>14.28</v>
      </c>
      <c r="F117" s="102">
        <v>6216</v>
      </c>
      <c r="G117" s="121">
        <f t="shared" si="47"/>
        <v>88764.479999999996</v>
      </c>
      <c r="H117" s="62"/>
      <c r="I117" s="104">
        <v>3</v>
      </c>
      <c r="J117" s="105">
        <v>3600</v>
      </c>
      <c r="K117" s="106">
        <f t="shared" si="37"/>
        <v>1200</v>
      </c>
      <c r="L117" s="118">
        <v>3</v>
      </c>
      <c r="M117" s="105">
        <f t="shared" si="48"/>
        <v>3186.3714402244941</v>
      </c>
      <c r="N117" s="106">
        <f t="shared" si="41"/>
        <v>1062.1238134081648</v>
      </c>
      <c r="O117" s="123">
        <f t="shared" si="42"/>
        <v>0</v>
      </c>
      <c r="P117" s="124">
        <f t="shared" si="43"/>
        <v>-137.87618659183522</v>
      </c>
      <c r="Q117" s="125">
        <f t="shared" si="44"/>
        <v>0.88510317784013737</v>
      </c>
      <c r="R117" s="323"/>
      <c r="S117" s="47">
        <v>1.0249999999999997</v>
      </c>
      <c r="T117" s="120">
        <v>1.1062731481481478</v>
      </c>
      <c r="U117" s="111">
        <v>15</v>
      </c>
      <c r="V117" s="112">
        <v>117.04850077796434</v>
      </c>
      <c r="W117" s="126"/>
      <c r="X117" s="127"/>
      <c r="Y117" s="332"/>
      <c r="Z117" s="333"/>
      <c r="AA117" s="117">
        <f t="shared" si="45"/>
        <v>-413.62855977550589</v>
      </c>
      <c r="AB117" s="110">
        <f t="shared" si="46"/>
        <v>0.88510317784013726</v>
      </c>
      <c r="AC117" s="328"/>
    </row>
    <row r="118" spans="1:29" ht="15.75" customHeight="1">
      <c r="A118" s="318"/>
      <c r="B118" s="100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47"/>
      <c r="T118" s="120"/>
      <c r="U118" s="111"/>
      <c r="V118" s="112"/>
      <c r="W118" s="126"/>
      <c r="X118" s="127"/>
      <c r="Y118" s="332"/>
      <c r="Z118" s="333"/>
      <c r="AA118" s="117"/>
      <c r="AB118" s="110"/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49">AVERAGE(I107:I122)</f>
        <v>3.7272727272727271</v>
      </c>
      <c r="J123" s="137">
        <f t="shared" si="49"/>
        <v>3327.2727272727275</v>
      </c>
      <c r="K123" s="138">
        <f t="shared" ref="K123" si="50">J123/I123</f>
        <v>892.68292682926835</v>
      </c>
      <c r="L123" s="136">
        <f t="shared" ref="L123:M123" si="51">AVERAGE(L107:L122)</f>
        <v>3.7272727272727271</v>
      </c>
      <c r="M123" s="137">
        <f t="shared" si="51"/>
        <v>2981.6296424260686</v>
      </c>
      <c r="N123" s="138">
        <f t="shared" ref="N123:N134" si="52">M123/L123</f>
        <v>799.94941626065258</v>
      </c>
      <c r="O123" s="139">
        <f t="shared" ref="O123:O134" si="53">L123-I123</f>
        <v>0</v>
      </c>
      <c r="P123" s="140">
        <f t="shared" ref="P123:P134" si="54">N123-K123</f>
        <v>-92.73351056861577</v>
      </c>
      <c r="Q123" s="141">
        <f t="shared" ref="Q123:Q134" si="55">N123/K123</f>
        <v>0.89611819854335395</v>
      </c>
      <c r="R123" s="324"/>
      <c r="S123" s="142">
        <v>0.70833333333333337</v>
      </c>
      <c r="T123" s="143">
        <v>1.1062731481481478</v>
      </c>
      <c r="U123" s="144"/>
      <c r="V123" s="166"/>
      <c r="W123" s="99"/>
      <c r="X123" s="69"/>
      <c r="Y123" s="354"/>
      <c r="Z123" s="355"/>
      <c r="AA123" s="168">
        <f t="shared" ref="AA123:AA134" si="56">M123-J123</f>
        <v>-345.64308484665889</v>
      </c>
      <c r="AB123" s="141">
        <f t="shared" ref="AB123:AB134" si="57">M123/J123</f>
        <v>0.89611819854335384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158</v>
      </c>
      <c r="D124" s="321"/>
      <c r="E124" s="147">
        <v>30</v>
      </c>
      <c r="F124" s="97">
        <v>721</v>
      </c>
      <c r="G124" s="148">
        <f t="shared" ref="G124:G134" si="58">E124*F124</f>
        <v>21630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4" si="59">F124/V124*60</f>
        <v>3197.1599999999976</v>
      </c>
      <c r="N124" s="152">
        <f t="shared" si="52"/>
        <v>799.2899999999994</v>
      </c>
      <c r="O124" s="154">
        <f t="shared" si="53"/>
        <v>0</v>
      </c>
      <c r="P124" s="155">
        <f t="shared" si="54"/>
        <v>-100.7100000000006</v>
      </c>
      <c r="Q124" s="156">
        <f t="shared" si="55"/>
        <v>0.88809999999999933</v>
      </c>
      <c r="R124" s="322">
        <f>Q140</f>
        <v>0.886872319496947</v>
      </c>
      <c r="S124" s="157">
        <v>0.70833333333333337</v>
      </c>
      <c r="T124" s="158">
        <v>0.71771990740740743</v>
      </c>
      <c r="U124" s="159"/>
      <c r="V124" s="160">
        <v>13.530758548211548</v>
      </c>
      <c r="W124" s="158"/>
      <c r="X124" s="169"/>
      <c r="Y124" s="325"/>
      <c r="Z124" s="326"/>
      <c r="AA124" s="171">
        <f t="shared" si="56"/>
        <v>-402.84000000000242</v>
      </c>
      <c r="AB124" s="156">
        <f t="shared" si="57"/>
        <v>0.88809999999999933</v>
      </c>
      <c r="AC124" s="327">
        <f>AB140</f>
        <v>0.88687231949694689</v>
      </c>
    </row>
    <row r="125" spans="1:29" ht="15.75" customHeight="1">
      <c r="A125" s="357"/>
      <c r="B125" s="100" t="s">
        <v>120</v>
      </c>
      <c r="C125" s="330" t="s">
        <v>162</v>
      </c>
      <c r="D125" s="331"/>
      <c r="E125" s="101">
        <v>18.18</v>
      </c>
      <c r="F125" s="102">
        <v>876</v>
      </c>
      <c r="G125" s="103">
        <f t="shared" si="58"/>
        <v>15925.68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3192.4834037646642</v>
      </c>
      <c r="N125" s="106">
        <f t="shared" si="52"/>
        <v>1064.1611345882213</v>
      </c>
      <c r="O125" s="108">
        <f t="shared" si="53"/>
        <v>0</v>
      </c>
      <c r="P125" s="109">
        <f t="shared" si="54"/>
        <v>-135.83886541177867</v>
      </c>
      <c r="Q125" s="110">
        <f t="shared" si="55"/>
        <v>0.8868009454901844</v>
      </c>
      <c r="R125" s="323"/>
      <c r="S125" s="47">
        <v>0.72777777777777775</v>
      </c>
      <c r="T125" s="48">
        <v>0.73920138888888887</v>
      </c>
      <c r="U125" s="111">
        <v>15</v>
      </c>
      <c r="V125" s="112">
        <v>16.463672117455584</v>
      </c>
      <c r="W125" s="113"/>
      <c r="X125" s="13"/>
      <c r="Y125" s="332"/>
      <c r="Z125" s="333"/>
      <c r="AA125" s="172">
        <f t="shared" si="56"/>
        <v>-407.51659623533578</v>
      </c>
      <c r="AB125" s="110">
        <f t="shared" si="57"/>
        <v>0.88680094549018451</v>
      </c>
      <c r="AC125" s="328"/>
    </row>
    <row r="126" spans="1:29" ht="15.75" customHeight="1">
      <c r="A126" s="357"/>
      <c r="B126" s="100" t="s">
        <v>120</v>
      </c>
      <c r="C126" s="330" t="s">
        <v>161</v>
      </c>
      <c r="D126" s="331"/>
      <c r="E126" s="101">
        <v>16.7</v>
      </c>
      <c r="F126" s="102">
        <v>1653</v>
      </c>
      <c r="G126" s="103">
        <f t="shared" si="58"/>
        <v>27605.1</v>
      </c>
      <c r="H126" s="26"/>
      <c r="I126" s="104">
        <v>3</v>
      </c>
      <c r="J126" s="105">
        <v>3600</v>
      </c>
      <c r="K126" s="106">
        <f t="shared" si="37"/>
        <v>1200</v>
      </c>
      <c r="L126" s="107">
        <v>3</v>
      </c>
      <c r="M126" s="105">
        <f t="shared" si="59"/>
        <v>3193.2823507222038</v>
      </c>
      <c r="N126" s="106">
        <f t="shared" si="52"/>
        <v>1064.4274502407345</v>
      </c>
      <c r="O126" s="108">
        <f t="shared" si="53"/>
        <v>0</v>
      </c>
      <c r="P126" s="109">
        <f t="shared" si="54"/>
        <v>-135.57254975926548</v>
      </c>
      <c r="Q126" s="110">
        <f t="shared" si="55"/>
        <v>0.88702287520061207</v>
      </c>
      <c r="R126" s="323"/>
      <c r="S126" s="47">
        <v>0.74930555555555545</v>
      </c>
      <c r="T126" s="48">
        <v>0.77086805555555549</v>
      </c>
      <c r="U126" s="111">
        <v>14.549999999999876</v>
      </c>
      <c r="V126" s="112">
        <v>31.058950981133599</v>
      </c>
      <c r="W126" s="113"/>
      <c r="X126" s="13"/>
      <c r="Y126" s="332"/>
      <c r="Z126" s="333"/>
      <c r="AA126" s="172">
        <f t="shared" si="56"/>
        <v>-406.71764927779623</v>
      </c>
      <c r="AB126" s="110">
        <f t="shared" si="57"/>
        <v>0.88702287520061218</v>
      </c>
      <c r="AC126" s="328"/>
    </row>
    <row r="127" spans="1:29" ht="15.75" customHeight="1">
      <c r="A127" s="357"/>
      <c r="B127" s="100" t="s">
        <v>120</v>
      </c>
      <c r="C127" s="330" t="s">
        <v>159</v>
      </c>
      <c r="D127" s="331"/>
      <c r="E127" s="101">
        <v>24.82</v>
      </c>
      <c r="F127" s="102">
        <v>680</v>
      </c>
      <c r="G127" s="103">
        <f t="shared" si="58"/>
        <v>16877.599999999999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3191.1917796373841</v>
      </c>
      <c r="N127" s="106">
        <f t="shared" si="52"/>
        <v>638.23835592747685</v>
      </c>
      <c r="O127" s="108">
        <f t="shared" si="53"/>
        <v>0</v>
      </c>
      <c r="P127" s="109">
        <f t="shared" si="54"/>
        <v>-81.761644072523154</v>
      </c>
      <c r="Q127" s="110">
        <f t="shared" si="55"/>
        <v>0.88644216101038453</v>
      </c>
      <c r="R127" s="323"/>
      <c r="S127" s="47">
        <v>0.78124999999999989</v>
      </c>
      <c r="T127" s="48">
        <v>0.79012731481481469</v>
      </c>
      <c r="U127" s="111">
        <v>14.949999999999939</v>
      </c>
      <c r="V127" s="112">
        <v>12.785192121745849</v>
      </c>
      <c r="W127" s="113"/>
      <c r="X127" s="13"/>
      <c r="Y127" s="332"/>
      <c r="Z127" s="333"/>
      <c r="AA127" s="172">
        <f t="shared" si="56"/>
        <v>-408.80822036261588</v>
      </c>
      <c r="AB127" s="110">
        <f t="shared" si="57"/>
        <v>0.88644216101038442</v>
      </c>
      <c r="AC127" s="328"/>
    </row>
    <row r="128" spans="1:29" ht="15.75" customHeight="1">
      <c r="A128" s="358"/>
      <c r="B128" s="100" t="s">
        <v>120</v>
      </c>
      <c r="C128" s="330" t="s">
        <v>147</v>
      </c>
      <c r="D128" s="331"/>
      <c r="E128" s="101">
        <v>17.89</v>
      </c>
      <c r="F128" s="102">
        <v>1211</v>
      </c>
      <c r="G128" s="103">
        <f t="shared" si="58"/>
        <v>21664.79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3190.1676699049481</v>
      </c>
      <c r="N128" s="106">
        <f t="shared" si="52"/>
        <v>797.54191747623702</v>
      </c>
      <c r="O128" s="108">
        <f t="shared" si="53"/>
        <v>0</v>
      </c>
      <c r="P128" s="109">
        <f t="shared" si="54"/>
        <v>-102.45808252376298</v>
      </c>
      <c r="Q128" s="110">
        <f t="shared" si="55"/>
        <v>0.8861576860847078</v>
      </c>
      <c r="R128" s="323"/>
      <c r="S128" s="47">
        <v>0.79999999999999982</v>
      </c>
      <c r="T128" s="48">
        <v>0.815810185185185</v>
      </c>
      <c r="U128" s="111">
        <v>15</v>
      </c>
      <c r="V128" s="112">
        <v>22.776232323288802</v>
      </c>
      <c r="W128" s="113"/>
      <c r="X128" s="116"/>
      <c r="Y128" s="332"/>
      <c r="Z128" s="333"/>
      <c r="AA128" s="172">
        <f t="shared" si="56"/>
        <v>-409.83233009505193</v>
      </c>
      <c r="AB128" s="110">
        <f t="shared" si="57"/>
        <v>0.8861576860847078</v>
      </c>
      <c r="AC128" s="328"/>
    </row>
    <row r="129" spans="1:29" ht="15.75" customHeight="1">
      <c r="A129" s="358"/>
      <c r="B129" s="100" t="s">
        <v>120</v>
      </c>
      <c r="C129" s="330" t="s">
        <v>157</v>
      </c>
      <c r="D129" s="331"/>
      <c r="E129" s="101">
        <v>16.66</v>
      </c>
      <c r="F129" s="102">
        <v>1897</v>
      </c>
      <c r="G129" s="121">
        <f t="shared" si="58"/>
        <v>31604.02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3192.4278973714536</v>
      </c>
      <c r="N129" s="106">
        <f t="shared" si="52"/>
        <v>638.48557947429072</v>
      </c>
      <c r="O129" s="108">
        <f t="shared" si="53"/>
        <v>0</v>
      </c>
      <c r="P129" s="109">
        <f t="shared" si="54"/>
        <v>-81.514420525709284</v>
      </c>
      <c r="Q129" s="110">
        <f t="shared" si="55"/>
        <v>0.88678552704762603</v>
      </c>
      <c r="R129" s="323"/>
      <c r="S129" s="47">
        <v>0.82569444444444418</v>
      </c>
      <c r="T129" s="120">
        <v>0.8504513888888886</v>
      </c>
      <c r="U129" s="111">
        <v>15</v>
      </c>
      <c r="V129" s="112">
        <v>35.653115327589973</v>
      </c>
      <c r="W129" s="113"/>
      <c r="X129" s="50"/>
      <c r="Y129" s="332"/>
      <c r="Z129" s="333"/>
      <c r="AA129" s="172">
        <f t="shared" si="56"/>
        <v>-407.57210262854642</v>
      </c>
      <c r="AB129" s="110">
        <f t="shared" si="57"/>
        <v>0.88678552704762603</v>
      </c>
      <c r="AC129" s="328"/>
    </row>
    <row r="130" spans="1:29" ht="15.75" customHeight="1">
      <c r="A130" s="358"/>
      <c r="B130" s="100" t="s">
        <v>120</v>
      </c>
      <c r="C130" s="330" t="s">
        <v>158</v>
      </c>
      <c r="D130" s="331"/>
      <c r="E130" s="101">
        <v>30</v>
      </c>
      <c r="F130" s="102">
        <v>1742</v>
      </c>
      <c r="G130" s="121">
        <f t="shared" si="58"/>
        <v>52260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3197.1599999999976</v>
      </c>
      <c r="N130" s="106">
        <f t="shared" si="52"/>
        <v>799.2899999999994</v>
      </c>
      <c r="O130" s="123">
        <f t="shared" si="53"/>
        <v>0</v>
      </c>
      <c r="P130" s="124">
        <f t="shared" si="54"/>
        <v>-100.7100000000006</v>
      </c>
      <c r="Q130" s="125">
        <f t="shared" si="55"/>
        <v>0.88809999999999933</v>
      </c>
      <c r="R130" s="323"/>
      <c r="S130" s="47">
        <v>0.86041666666666639</v>
      </c>
      <c r="T130" s="120">
        <v>0.88311342592592568</v>
      </c>
      <c r="U130" s="111">
        <v>15</v>
      </c>
      <c r="V130" s="112">
        <v>32.691513718425128</v>
      </c>
      <c r="W130" s="113"/>
      <c r="X130" s="116"/>
      <c r="Y130" s="332"/>
      <c r="Z130" s="333"/>
      <c r="AA130" s="172">
        <f t="shared" si="56"/>
        <v>-402.84000000000242</v>
      </c>
      <c r="AB130" s="110">
        <f t="shared" si="57"/>
        <v>0.88809999999999933</v>
      </c>
      <c r="AC130" s="328"/>
    </row>
    <row r="131" spans="1:29" ht="15.75" customHeight="1">
      <c r="A131" s="358"/>
      <c r="B131" s="100" t="s">
        <v>120</v>
      </c>
      <c r="C131" s="330" t="s">
        <v>162</v>
      </c>
      <c r="D131" s="331"/>
      <c r="E131" s="101">
        <v>18.18</v>
      </c>
      <c r="F131" s="102">
        <v>2179</v>
      </c>
      <c r="G131" s="121">
        <f t="shared" si="58"/>
        <v>39614.22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3192.4834037646647</v>
      </c>
      <c r="N131" s="106">
        <f t="shared" si="52"/>
        <v>1064.1611345882216</v>
      </c>
      <c r="O131" s="123">
        <f t="shared" si="53"/>
        <v>0</v>
      </c>
      <c r="P131" s="124">
        <f t="shared" si="54"/>
        <v>-135.83886541177844</v>
      </c>
      <c r="Q131" s="125">
        <f t="shared" si="55"/>
        <v>0.88680094549018462</v>
      </c>
      <c r="R131" s="323"/>
      <c r="S131" s="47">
        <v>0.89305555555555527</v>
      </c>
      <c r="T131" s="120">
        <v>0.92149305555555527</v>
      </c>
      <c r="U131" s="111">
        <v>15</v>
      </c>
      <c r="V131" s="112">
        <v>40.952444684858122</v>
      </c>
      <c r="W131" s="113"/>
      <c r="X131" s="116"/>
      <c r="Y131" s="332"/>
      <c r="Z131" s="333"/>
      <c r="AA131" s="172">
        <f t="shared" si="56"/>
        <v>-407.51659623533533</v>
      </c>
      <c r="AB131" s="110">
        <f t="shared" si="57"/>
        <v>0.88680094549018462</v>
      </c>
      <c r="AC131" s="328"/>
    </row>
    <row r="132" spans="1:29" ht="15.75" customHeight="1">
      <c r="A132" s="358"/>
      <c r="B132" s="100" t="s">
        <v>120</v>
      </c>
      <c r="C132" s="330" t="s">
        <v>159</v>
      </c>
      <c r="D132" s="331"/>
      <c r="E132" s="101">
        <v>24.82</v>
      </c>
      <c r="F132" s="102">
        <v>1565</v>
      </c>
      <c r="G132" s="121">
        <f t="shared" si="58"/>
        <v>38843.300000000003</v>
      </c>
      <c r="H132" s="26"/>
      <c r="I132" s="104">
        <v>5</v>
      </c>
      <c r="J132" s="105">
        <v>3600</v>
      </c>
      <c r="K132" s="106">
        <f t="shared" si="37"/>
        <v>720</v>
      </c>
      <c r="L132" s="118">
        <v>5</v>
      </c>
      <c r="M132" s="105">
        <f t="shared" si="59"/>
        <v>3191.1917796373841</v>
      </c>
      <c r="N132" s="106">
        <f t="shared" si="52"/>
        <v>638.23835592747685</v>
      </c>
      <c r="O132" s="123">
        <f t="shared" si="53"/>
        <v>0</v>
      </c>
      <c r="P132" s="124">
        <f t="shared" si="54"/>
        <v>-81.761644072523154</v>
      </c>
      <c r="Q132" s="125">
        <f t="shared" si="55"/>
        <v>0.88644216101038453</v>
      </c>
      <c r="R132" s="323"/>
      <c r="S132" s="47">
        <v>0.93124999999999969</v>
      </c>
      <c r="T132" s="120">
        <v>0.95167824074074048</v>
      </c>
      <c r="U132" s="111">
        <v>15</v>
      </c>
      <c r="V132" s="112">
        <v>29.42474363313567</v>
      </c>
      <c r="W132" s="126"/>
      <c r="X132" s="127"/>
      <c r="Y132" s="332"/>
      <c r="Z132" s="333"/>
      <c r="AA132" s="172">
        <f t="shared" si="56"/>
        <v>-408.80822036261588</v>
      </c>
      <c r="AB132" s="110">
        <f t="shared" si="57"/>
        <v>0.88644216101038442</v>
      </c>
      <c r="AC132" s="328"/>
    </row>
    <row r="133" spans="1:29" ht="15.75" customHeight="1">
      <c r="A133" s="358"/>
      <c r="B133" s="100" t="s">
        <v>120</v>
      </c>
      <c r="C133" s="330" t="s">
        <v>147</v>
      </c>
      <c r="D133" s="331"/>
      <c r="E133" s="101">
        <v>17.89</v>
      </c>
      <c r="F133" s="102">
        <v>3195</v>
      </c>
      <c r="G133" s="121">
        <f t="shared" si="58"/>
        <v>57158.55</v>
      </c>
      <c r="H133" s="26"/>
      <c r="I133" s="104">
        <v>4</v>
      </c>
      <c r="J133" s="105">
        <v>3600</v>
      </c>
      <c r="K133" s="106">
        <f t="shared" si="37"/>
        <v>900</v>
      </c>
      <c r="L133" s="118">
        <v>4</v>
      </c>
      <c r="M133" s="105">
        <f t="shared" si="59"/>
        <v>3190.1676699049485</v>
      </c>
      <c r="N133" s="106">
        <f t="shared" si="52"/>
        <v>797.54191747623713</v>
      </c>
      <c r="O133" s="123">
        <f t="shared" si="53"/>
        <v>0</v>
      </c>
      <c r="P133" s="124">
        <f t="shared" si="54"/>
        <v>-102.45808252376287</v>
      </c>
      <c r="Q133" s="125">
        <f t="shared" si="55"/>
        <v>0.88615768608470791</v>
      </c>
      <c r="R133" s="323"/>
      <c r="S133" s="47">
        <v>0.96180555555555525</v>
      </c>
      <c r="T133" s="120">
        <v>1.0035300925925923</v>
      </c>
      <c r="U133" s="111">
        <v>14.583333333333268</v>
      </c>
      <c r="V133" s="112">
        <v>60.090885444184735</v>
      </c>
      <c r="W133" s="126"/>
      <c r="X133" s="127"/>
      <c r="Y133" s="332"/>
      <c r="Z133" s="333"/>
      <c r="AA133" s="172">
        <f t="shared" si="56"/>
        <v>-409.83233009505147</v>
      </c>
      <c r="AB133" s="110">
        <f t="shared" si="57"/>
        <v>0.88615768608470791</v>
      </c>
      <c r="AC133" s="328"/>
    </row>
    <row r="134" spans="1:29" ht="15.75" customHeight="1">
      <c r="A134" s="358"/>
      <c r="B134" s="100" t="s">
        <v>120</v>
      </c>
      <c r="C134" s="330" t="s">
        <v>157</v>
      </c>
      <c r="D134" s="331"/>
      <c r="E134" s="101">
        <v>16.66</v>
      </c>
      <c r="F134" s="102">
        <v>5146</v>
      </c>
      <c r="G134" s="121">
        <f t="shared" si="58"/>
        <v>85732.36</v>
      </c>
      <c r="H134" s="62"/>
      <c r="I134" s="104">
        <v>5</v>
      </c>
      <c r="J134" s="105">
        <v>3600</v>
      </c>
      <c r="K134" s="106">
        <f t="shared" si="37"/>
        <v>720</v>
      </c>
      <c r="L134" s="118">
        <v>5</v>
      </c>
      <c r="M134" s="105">
        <f t="shared" si="59"/>
        <v>3192.4278973714531</v>
      </c>
      <c r="N134" s="106">
        <f t="shared" si="52"/>
        <v>638.4855794742906</v>
      </c>
      <c r="O134" s="123">
        <f t="shared" si="53"/>
        <v>0</v>
      </c>
      <c r="P134" s="124">
        <f t="shared" si="54"/>
        <v>-81.514420525709397</v>
      </c>
      <c r="Q134" s="125">
        <f t="shared" si="55"/>
        <v>0.88678552704762581</v>
      </c>
      <c r="R134" s="323"/>
      <c r="S134" s="47">
        <v>1.0138888888888886</v>
      </c>
      <c r="T134" s="120">
        <v>1.0810416666666665</v>
      </c>
      <c r="U134" s="111">
        <v>14.916666666666707</v>
      </c>
      <c r="V134" s="112">
        <v>96.716358184384831</v>
      </c>
      <c r="W134" s="126"/>
      <c r="X134" s="127"/>
      <c r="Y134" s="332"/>
      <c r="Z134" s="333"/>
      <c r="AA134" s="172">
        <f t="shared" si="56"/>
        <v>-407.57210262854687</v>
      </c>
      <c r="AB134" s="110">
        <f t="shared" si="57"/>
        <v>0.88678552704762592</v>
      </c>
      <c r="AC134" s="328"/>
    </row>
    <row r="135" spans="1:29" ht="15.75" customHeight="1">
      <c r="A135" s="358"/>
      <c r="B135" s="100"/>
      <c r="C135" s="330"/>
      <c r="D135" s="33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26"/>
      <c r="X135" s="127"/>
      <c r="Y135" s="332"/>
      <c r="Z135" s="333"/>
      <c r="AA135" s="172"/>
      <c r="AB135" s="110"/>
      <c r="AC135" s="328"/>
    </row>
    <row r="136" spans="1:29" ht="15.75" customHeight="1">
      <c r="A136" s="358"/>
      <c r="B136" s="100"/>
      <c r="C136" s="330"/>
      <c r="D136" s="33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26"/>
      <c r="X136" s="127"/>
      <c r="Y136" s="332"/>
      <c r="Z136" s="333"/>
      <c r="AA136" s="172"/>
      <c r="AB136" s="110"/>
      <c r="AC136" s="328"/>
    </row>
    <row r="137" spans="1:29" ht="15.75" customHeight="1">
      <c r="A137" s="358"/>
      <c r="B137" s="100"/>
      <c r="C137" s="330"/>
      <c r="D137" s="33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13"/>
      <c r="X137" s="116"/>
      <c r="Y137" s="332"/>
      <c r="Z137" s="333"/>
      <c r="AA137" s="172"/>
      <c r="AB137" s="110"/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0">AVERAGE(I124:I139)</f>
        <v>4.0909090909090908</v>
      </c>
      <c r="J140" s="137">
        <f t="shared" si="60"/>
        <v>3600</v>
      </c>
      <c r="K140" s="138">
        <f t="shared" ref="K140" si="61">J140/I140</f>
        <v>880</v>
      </c>
      <c r="L140" s="136">
        <f t="shared" ref="L140:M140" si="62">AVERAGE(L124:L139)</f>
        <v>4.0909090909090908</v>
      </c>
      <c r="M140" s="137">
        <f t="shared" si="62"/>
        <v>3192.740350189009</v>
      </c>
      <c r="N140" s="138">
        <f>M140/L140</f>
        <v>780.44764115731334</v>
      </c>
      <c r="O140" s="139">
        <f>L140-I140</f>
        <v>0</v>
      </c>
      <c r="P140" s="140">
        <f>N140-K140</f>
        <v>-99.552358842686658</v>
      </c>
      <c r="Q140" s="141">
        <f>N140/K140</f>
        <v>0.886872319496947</v>
      </c>
      <c r="R140" s="324"/>
      <c r="S140" s="142">
        <v>0.70833333333333337</v>
      </c>
      <c r="T140" s="143">
        <v>1.0810416666666665</v>
      </c>
      <c r="U140" s="144"/>
      <c r="V140" s="166"/>
      <c r="W140" s="167"/>
      <c r="X140" s="138"/>
      <c r="Y140" s="354"/>
      <c r="Z140" s="355"/>
      <c r="AA140" s="174">
        <f>M140-J140</f>
        <v>-407.25964981099105</v>
      </c>
      <c r="AB140" s="141">
        <f>M140/J140</f>
        <v>0.88687231949694689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276" priority="1" operator="greaterThan">
      <formula>0</formula>
    </cfRule>
  </conditionalFormatting>
  <conditionalFormatting sqref="P5:P140 AA5:AA140">
    <cfRule type="cellIs" dxfId="275" priority="4" operator="lessThan">
      <formula>0</formula>
    </cfRule>
  </conditionalFormatting>
  <conditionalFormatting sqref="Q5:Q140 AB5:AB140">
    <cfRule type="cellIs" dxfId="274" priority="2" operator="greaterThan">
      <formula>1</formula>
    </cfRule>
    <cfRule type="cellIs" dxfId="273" priority="3" operator="lessThan">
      <formula>0.8</formula>
    </cfRule>
  </conditionalFormatting>
  <conditionalFormatting sqref="AC5:AC6 R5:R140 AC73:AC78">
    <cfRule type="cellIs" dxfId="272" priority="5" operator="lessThan">
      <formula>0.8</formula>
    </cfRule>
  </conditionalFormatting>
  <conditionalFormatting sqref="AC12:AC20">
    <cfRule type="cellIs" dxfId="271" priority="12" operator="lessThan">
      <formula>0.8</formula>
    </cfRule>
  </conditionalFormatting>
  <conditionalFormatting sqref="AC22">
    <cfRule type="cellIs" dxfId="270" priority="11" operator="lessThan">
      <formula>0.8</formula>
    </cfRule>
  </conditionalFormatting>
  <conditionalFormatting sqref="AC39">
    <cfRule type="cellIs" dxfId="269" priority="7" operator="lessThan">
      <formula>0.8</formula>
    </cfRule>
  </conditionalFormatting>
  <conditionalFormatting sqref="AC56:AC61">
    <cfRule type="cellIs" dxfId="268" priority="6" operator="lessThan">
      <formula>0.8</formula>
    </cfRule>
  </conditionalFormatting>
  <conditionalFormatting sqref="AC90">
    <cfRule type="cellIs" dxfId="267" priority="10" operator="lessThan">
      <formula>0.8</formula>
    </cfRule>
  </conditionalFormatting>
  <conditionalFormatting sqref="AC107">
    <cfRule type="cellIs" dxfId="266" priority="9" operator="lessThan">
      <formula>0.8</formula>
    </cfRule>
  </conditionalFormatting>
  <conditionalFormatting sqref="AC124:AC129">
    <cfRule type="cellIs" dxfId="265" priority="8" operator="lessThan">
      <formula>0.8</formula>
    </cfRule>
  </conditionalFormatting>
  <dataValidations count="1">
    <dataValidation type="list" allowBlank="1" showInputMessage="1" showErrorMessage="1" sqref="Y5:Z140" xr:uid="{E2F15396-69BA-4900-B7CE-2416DB7454A9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6CB6-3D10-4FAC-A2B3-046242B842E1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O43" sqref="O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SUM(F5:F140)</f>
        <v>81142</v>
      </c>
      <c r="E1" s="88" t="s">
        <v>4</v>
      </c>
      <c r="F1" s="89">
        <f>SUM(G5:G140)</f>
        <v>3479736.3199999989</v>
      </c>
      <c r="G1" s="90" t="s">
        <v>85</v>
      </c>
      <c r="H1" s="91">
        <f>L21+L38+L55+L72+L89+L106+L123+L140</f>
        <v>133.36785714285713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46185</v>
      </c>
      <c r="B2" s="295"/>
      <c r="C2" s="92" t="s">
        <v>41</v>
      </c>
      <c r="D2" s="93">
        <f>AVERAGE(N21,N38,N55,N72,N89,N106,N123,N140)</f>
        <v>197.90052826825564</v>
      </c>
      <c r="E2" s="93" t="s">
        <v>92</v>
      </c>
      <c r="F2" s="94">
        <f>F1/D1</f>
        <v>42.884527371768002</v>
      </c>
      <c r="G2" s="95" t="s">
        <v>93</v>
      </c>
      <c r="H2" s="96">
        <f>COUNT(H5:H140)</f>
        <v>1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SUM(Y21,Y38,Y55,Y72,Y89,Y106,Y123,Y140)</f>
        <v>0</v>
      </c>
      <c r="Z2" s="193">
        <f>SUM(Z21,Z38,Z55,Z72,Z89,Z106,Z123,Z140)</f>
        <v>0</v>
      </c>
      <c r="AA2" s="363"/>
      <c r="AB2" s="364"/>
      <c r="AC2" s="201">
        <f>SUM(AC21,AC38,AC55,AC72,AC89,AC106,AC123,AC140)</f>
        <v>47</v>
      </c>
      <c r="AD2" s="202">
        <f>SUM(AD21,AD38,AD55,AD72,AD89,AD106,AD123,AD140)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187</v>
      </c>
      <c r="C5" s="367" t="s">
        <v>188</v>
      </c>
      <c r="D5" s="367"/>
      <c r="E5" s="147">
        <v>56.77</v>
      </c>
      <c r="F5" s="151">
        <v>2706</v>
      </c>
      <c r="G5" s="148">
        <f t="shared" ref="G5:G10" si="0">E5*F5</f>
        <v>153619.62</v>
      </c>
      <c r="H5" s="149"/>
      <c r="I5" s="150">
        <v>24</v>
      </c>
      <c r="J5" s="151">
        <v>2000</v>
      </c>
      <c r="K5" s="152">
        <f>J5/I5</f>
        <v>83.333333333333329</v>
      </c>
      <c r="L5" s="107">
        <v>24</v>
      </c>
      <c r="M5" s="151">
        <f t="shared" ref="M5:M10" si="1">F5/V5*60</f>
        <v>1792.4740741931819</v>
      </c>
      <c r="N5" s="152">
        <f t="shared" ref="N5:N10" si="2">M5/L5</f>
        <v>74.68641975804924</v>
      </c>
      <c r="O5" s="154">
        <f t="shared" ref="O5:O10" si="3">L5-I5</f>
        <v>0</v>
      </c>
      <c r="P5" s="155">
        <f t="shared" ref="P5:P10" si="4">N5-K5</f>
        <v>-8.6469135752840884</v>
      </c>
      <c r="Q5" s="156">
        <f t="shared" ref="Q5:Q10" si="5">N5/K5</f>
        <v>0.89623703709659097</v>
      </c>
      <c r="R5" s="322">
        <f>Q21</f>
        <v>0.90644406716241177</v>
      </c>
      <c r="S5" s="157">
        <v>0.25</v>
      </c>
      <c r="T5" s="158">
        <v>0.31289351851851854</v>
      </c>
      <c r="U5" s="159"/>
      <c r="V5" s="160">
        <v>90.578715942143006</v>
      </c>
      <c r="W5" s="181"/>
      <c r="X5" s="152"/>
      <c r="Y5" s="12"/>
      <c r="Z5" s="198"/>
      <c r="AA5" s="325"/>
      <c r="AB5" s="326"/>
      <c r="AC5" s="12">
        <v>2</v>
      </c>
      <c r="AD5" s="198"/>
      <c r="AE5" s="178">
        <f t="shared" ref="AE5:AE10" si="6">M5-J5</f>
        <v>-207.52592580681812</v>
      </c>
      <c r="AF5" s="132">
        <f t="shared" ref="AF5:AF10" si="7">M5/J5</f>
        <v>0.89623703709659097</v>
      </c>
      <c r="AG5" s="368">
        <f>AF21</f>
        <v>0.93234246908133789</v>
      </c>
    </row>
    <row r="6" spans="1:33" ht="15.75" customHeight="1">
      <c r="A6" s="318"/>
      <c r="B6" s="100" t="s">
        <v>189</v>
      </c>
      <c r="C6" s="371" t="s">
        <v>190</v>
      </c>
      <c r="D6" s="371"/>
      <c r="E6" s="101">
        <v>77.349999999999994</v>
      </c>
      <c r="F6" s="102">
        <v>818</v>
      </c>
      <c r="G6" s="103">
        <f t="shared" si="0"/>
        <v>63272.299999999996</v>
      </c>
      <c r="H6" s="26"/>
      <c r="I6" s="104">
        <v>25</v>
      </c>
      <c r="J6" s="105">
        <v>2000</v>
      </c>
      <c r="K6" s="106">
        <f t="shared" ref="K6:K45" si="8">J6/I6</f>
        <v>80</v>
      </c>
      <c r="L6" s="107">
        <v>25</v>
      </c>
      <c r="M6" s="105">
        <f t="shared" si="1"/>
        <v>1788.1662025924181</v>
      </c>
      <c r="N6" s="106">
        <f t="shared" si="2"/>
        <v>71.526648103696729</v>
      </c>
      <c r="O6" s="108">
        <f t="shared" si="3"/>
        <v>0</v>
      </c>
      <c r="P6" s="109">
        <f t="shared" si="4"/>
        <v>-8.4733518963032708</v>
      </c>
      <c r="Q6" s="110">
        <f t="shared" si="5"/>
        <v>0.89408310129620916</v>
      </c>
      <c r="R6" s="323"/>
      <c r="S6" s="47">
        <v>0.31666666666666665</v>
      </c>
      <c r="T6" s="48">
        <v>0.3357175925925926</v>
      </c>
      <c r="U6" s="111">
        <v>5.4333333333332767</v>
      </c>
      <c r="V6" s="112">
        <v>27.447113097678283</v>
      </c>
      <c r="W6" s="113"/>
      <c r="X6" s="116"/>
      <c r="Y6" s="12"/>
      <c r="Z6" s="198"/>
      <c r="AA6" s="332"/>
      <c r="AB6" s="333"/>
      <c r="AC6" s="12">
        <v>1</v>
      </c>
      <c r="AD6" s="198"/>
      <c r="AE6" s="117">
        <f t="shared" si="6"/>
        <v>-211.83379740758187</v>
      </c>
      <c r="AF6" s="110">
        <f t="shared" si="7"/>
        <v>0.89408310129620905</v>
      </c>
      <c r="AG6" s="369"/>
    </row>
    <row r="7" spans="1:33" ht="15.75" customHeight="1">
      <c r="A7" s="318"/>
      <c r="B7" s="100" t="s">
        <v>189</v>
      </c>
      <c r="C7" s="371" t="s">
        <v>191</v>
      </c>
      <c r="D7" s="371"/>
      <c r="E7" s="101">
        <v>59.34</v>
      </c>
      <c r="F7" s="102">
        <v>966</v>
      </c>
      <c r="G7" s="103">
        <f t="shared" si="0"/>
        <v>57322.44</v>
      </c>
      <c r="H7" s="26"/>
      <c r="I7" s="104">
        <v>23</v>
      </c>
      <c r="J7" s="105">
        <v>2000</v>
      </c>
      <c r="K7" s="106">
        <f t="shared" si="8"/>
        <v>86.956521739130437</v>
      </c>
      <c r="L7" s="107">
        <v>23</v>
      </c>
      <c r="M7" s="105">
        <f t="shared" si="1"/>
        <v>1789.4082313195092</v>
      </c>
      <c r="N7" s="106">
        <f t="shared" si="2"/>
        <v>77.800357883456925</v>
      </c>
      <c r="O7" s="108">
        <f t="shared" si="3"/>
        <v>0</v>
      </c>
      <c r="P7" s="109">
        <f t="shared" si="4"/>
        <v>-9.1561638556735119</v>
      </c>
      <c r="Q7" s="110">
        <f t="shared" si="5"/>
        <v>0.89470411565975461</v>
      </c>
      <c r="R7" s="323"/>
      <c r="S7" s="47">
        <v>0.33888888888888885</v>
      </c>
      <c r="T7" s="48">
        <v>0.36137731481481478</v>
      </c>
      <c r="U7" s="111">
        <v>4.5666666666666078</v>
      </c>
      <c r="V7" s="112">
        <v>32.390596503102209</v>
      </c>
      <c r="W7" s="113"/>
      <c r="X7" s="116"/>
      <c r="Y7" s="12"/>
      <c r="Z7" s="198"/>
      <c r="AA7" s="332"/>
      <c r="AB7" s="333"/>
      <c r="AC7" s="12">
        <v>1</v>
      </c>
      <c r="AD7" s="198"/>
      <c r="AE7" s="117">
        <f t="shared" si="6"/>
        <v>-210.59176868049076</v>
      </c>
      <c r="AF7" s="110">
        <f t="shared" si="7"/>
        <v>0.89470411565975461</v>
      </c>
      <c r="AG7" s="369"/>
    </row>
    <row r="8" spans="1:33" ht="15.75" customHeight="1">
      <c r="A8" s="318"/>
      <c r="B8" s="100" t="s">
        <v>189</v>
      </c>
      <c r="C8" s="371" t="s">
        <v>193</v>
      </c>
      <c r="D8" s="371"/>
      <c r="E8" s="101">
        <v>59.52</v>
      </c>
      <c r="F8" s="102">
        <v>3049</v>
      </c>
      <c r="G8" s="103">
        <f t="shared" si="0"/>
        <v>181476.48000000001</v>
      </c>
      <c r="H8" s="26"/>
      <c r="I8" s="104">
        <v>24</v>
      </c>
      <c r="J8" s="105">
        <v>2000</v>
      </c>
      <c r="K8" s="106">
        <f t="shared" si="8"/>
        <v>83.333333333333329</v>
      </c>
      <c r="L8" s="107">
        <v>24</v>
      </c>
      <c r="M8" s="105">
        <f t="shared" si="1"/>
        <v>1797.6116725059665</v>
      </c>
      <c r="N8" s="106">
        <f t="shared" si="2"/>
        <v>74.900486354415264</v>
      </c>
      <c r="O8" s="108">
        <f t="shared" si="3"/>
        <v>0</v>
      </c>
      <c r="P8" s="109">
        <f t="shared" si="4"/>
        <v>-8.4328469789180645</v>
      </c>
      <c r="Q8" s="110">
        <f t="shared" si="5"/>
        <v>0.89880583625298327</v>
      </c>
      <c r="R8" s="323"/>
      <c r="S8" s="47">
        <v>0.36458333333333326</v>
      </c>
      <c r="T8" s="48">
        <v>0.43525462962962957</v>
      </c>
      <c r="U8" s="111">
        <v>4.6166666666666156</v>
      </c>
      <c r="V8" s="112">
        <v>101.76836454614912</v>
      </c>
      <c r="W8" s="113">
        <v>0.43525462962962957</v>
      </c>
      <c r="X8" s="116">
        <v>0.47291666666666654</v>
      </c>
      <c r="Y8" s="12"/>
      <c r="Z8" s="198"/>
      <c r="AA8" s="332"/>
      <c r="AB8" s="333"/>
      <c r="AC8" s="12">
        <v>2</v>
      </c>
      <c r="AD8" s="198"/>
      <c r="AE8" s="117">
        <f t="shared" si="6"/>
        <v>-202.38832749403355</v>
      </c>
      <c r="AF8" s="110">
        <f t="shared" si="7"/>
        <v>0.89880583625298327</v>
      </c>
      <c r="AG8" s="369"/>
    </row>
    <row r="9" spans="1:33" ht="15.75" customHeight="1">
      <c r="A9" s="318"/>
      <c r="B9" s="100" t="s">
        <v>189</v>
      </c>
      <c r="C9" s="371" t="s">
        <v>192</v>
      </c>
      <c r="D9" s="371"/>
      <c r="E9" s="101">
        <v>77.34</v>
      </c>
      <c r="F9" s="102">
        <v>1711</v>
      </c>
      <c r="G9" s="103">
        <f t="shared" si="0"/>
        <v>132328.74000000002</v>
      </c>
      <c r="H9" s="13"/>
      <c r="I9" s="104">
        <v>23</v>
      </c>
      <c r="J9" s="105">
        <v>2000</v>
      </c>
      <c r="K9" s="106">
        <f t="shared" si="8"/>
        <v>86.956521739130437</v>
      </c>
      <c r="L9" s="107">
        <v>23</v>
      </c>
      <c r="M9" s="105">
        <f t="shared" si="1"/>
        <v>1792.0192297084645</v>
      </c>
      <c r="N9" s="106">
        <f t="shared" si="2"/>
        <v>77.913879552541943</v>
      </c>
      <c r="O9" s="108">
        <f t="shared" si="3"/>
        <v>0</v>
      </c>
      <c r="P9" s="109">
        <f t="shared" si="4"/>
        <v>-9.0426421865884947</v>
      </c>
      <c r="Q9" s="110">
        <f t="shared" si="5"/>
        <v>0.89600961485423236</v>
      </c>
      <c r="R9" s="323"/>
      <c r="S9" s="47">
        <v>0.47291666666666654</v>
      </c>
      <c r="T9" s="48">
        <v>0.51269675925925917</v>
      </c>
      <c r="U9" s="111">
        <v>55</v>
      </c>
      <c r="V9" s="112">
        <v>57.287331686000542</v>
      </c>
      <c r="W9" s="113"/>
      <c r="X9" s="116"/>
      <c r="Y9" s="12"/>
      <c r="Z9" s="198"/>
      <c r="AA9" s="332"/>
      <c r="AB9" s="333"/>
      <c r="AC9" s="12">
        <v>1</v>
      </c>
      <c r="AD9" s="198"/>
      <c r="AE9" s="117">
        <f t="shared" si="6"/>
        <v>-207.98077029153546</v>
      </c>
      <c r="AF9" s="110">
        <f t="shared" si="7"/>
        <v>0.89600961485423225</v>
      </c>
      <c r="AG9" s="369"/>
    </row>
    <row r="10" spans="1:33" ht="15.75" customHeight="1">
      <c r="A10" s="318"/>
      <c r="B10" s="100" t="s">
        <v>201</v>
      </c>
      <c r="C10" s="371" t="s">
        <v>202</v>
      </c>
      <c r="D10" s="371"/>
      <c r="E10" s="101">
        <v>29.97</v>
      </c>
      <c r="F10" s="102">
        <v>1938</v>
      </c>
      <c r="G10" s="121">
        <f t="shared" si="0"/>
        <v>58081.86</v>
      </c>
      <c r="H10" s="122"/>
      <c r="I10" s="104">
        <v>21</v>
      </c>
      <c r="J10" s="105">
        <v>2790</v>
      </c>
      <c r="K10" s="106">
        <f t="shared" si="8"/>
        <v>132.85714285714286</v>
      </c>
      <c r="L10" s="107">
        <v>25</v>
      </c>
      <c r="M10" s="105">
        <f t="shared" si="1"/>
        <v>2964.9807692307691</v>
      </c>
      <c r="N10" s="106">
        <f t="shared" si="2"/>
        <v>118.59923076923076</v>
      </c>
      <c r="O10" s="108">
        <f t="shared" si="3"/>
        <v>4</v>
      </c>
      <c r="P10" s="109">
        <f t="shared" si="4"/>
        <v>-14.257912087912104</v>
      </c>
      <c r="Q10" s="110">
        <f t="shared" si="5"/>
        <v>0.89268238213399498</v>
      </c>
      <c r="R10" s="323"/>
      <c r="S10" s="47">
        <v>0.5166666666666665</v>
      </c>
      <c r="T10" s="120">
        <v>0.54390046296296279</v>
      </c>
      <c r="U10" s="111">
        <v>5.7166666666665478</v>
      </c>
      <c r="V10" s="112">
        <v>39.217792306345224</v>
      </c>
      <c r="W10" s="113"/>
      <c r="X10" s="116"/>
      <c r="Y10" s="12"/>
      <c r="Z10" s="198"/>
      <c r="AA10" s="332"/>
      <c r="AB10" s="333"/>
      <c r="AC10" s="12">
        <v>1</v>
      </c>
      <c r="AD10" s="198"/>
      <c r="AE10" s="117">
        <f t="shared" si="6"/>
        <v>174.98076923076906</v>
      </c>
      <c r="AF10" s="110">
        <f t="shared" si="7"/>
        <v>1.0627171215880893</v>
      </c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07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07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07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9">AVERAGE(I5:I20)</f>
        <v>23.333333333333332</v>
      </c>
      <c r="J21" s="137">
        <f t="shared" si="9"/>
        <v>2131.6666666666665</v>
      </c>
      <c r="K21" s="138">
        <f t="shared" ref="K21" si="10">J21/I21</f>
        <v>91.357142857142861</v>
      </c>
      <c r="L21" s="136">
        <f t="shared" ref="L21:M21" si="11">AVERAGE(L5:L20)</f>
        <v>24</v>
      </c>
      <c r="M21" s="137">
        <f t="shared" si="11"/>
        <v>1987.443363258385</v>
      </c>
      <c r="N21" s="138">
        <f t="shared" ref="N21:N26" si="12">M21/L21</f>
        <v>82.810140135766048</v>
      </c>
      <c r="O21" s="139">
        <f t="shared" ref="O21:O26" si="13">L21-I21</f>
        <v>0.66666666666666785</v>
      </c>
      <c r="P21" s="140">
        <f t="shared" ref="P21:P26" si="14">N21-K21</f>
        <v>-8.5470027213768134</v>
      </c>
      <c r="Q21" s="141">
        <f t="shared" ref="Q21:Q26" si="15">N21/K21</f>
        <v>0.90644406716241177</v>
      </c>
      <c r="R21" s="324"/>
      <c r="S21" s="142">
        <v>0.25</v>
      </c>
      <c r="T21" s="143">
        <v>0.54390046296296279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8</v>
      </c>
      <c r="AD21" s="180">
        <f>SUM(AD5:AD20)</f>
        <v>0</v>
      </c>
      <c r="AE21" s="168">
        <f t="shared" ref="AE21:AE26" si="16">M21-J21</f>
        <v>-144.22330340828148</v>
      </c>
      <c r="AF21" s="141">
        <f t="shared" ref="AF21:AF26" si="17">M21/J21</f>
        <v>0.93234246908133789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2954</v>
      </c>
      <c r="G22" s="148">
        <f t="shared" ref="G22:G26" si="18">E22*F22</f>
        <v>107673.3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>F22/V22*60</f>
        <v>1895.9558710424935</v>
      </c>
      <c r="N22" s="152">
        <f t="shared" si="12"/>
        <v>94.797793552124674</v>
      </c>
      <c r="O22" s="154">
        <f t="shared" si="13"/>
        <v>0</v>
      </c>
      <c r="P22" s="155">
        <f t="shared" si="14"/>
        <v>-10.202206447875326</v>
      </c>
      <c r="Q22" s="156">
        <f t="shared" si="15"/>
        <v>0.90283612906785404</v>
      </c>
      <c r="R22" s="322">
        <f>Q38</f>
        <v>0.8950564692868731</v>
      </c>
      <c r="S22" s="157">
        <v>0.16666666666666666</v>
      </c>
      <c r="T22" s="158">
        <v>0.23157407407407407</v>
      </c>
      <c r="U22" s="159"/>
      <c r="V22" s="160">
        <v>93.48318845762185</v>
      </c>
      <c r="W22" s="97"/>
      <c r="X22" s="98"/>
      <c r="Y22" s="12"/>
      <c r="Z22" s="198"/>
      <c r="AA22" s="325"/>
      <c r="AB22" s="326"/>
      <c r="AC22" s="12">
        <v>2</v>
      </c>
      <c r="AD22" s="198"/>
      <c r="AE22" s="115">
        <f t="shared" si="16"/>
        <v>-204.04412895750647</v>
      </c>
      <c r="AF22" s="156">
        <f t="shared" si="17"/>
        <v>0.90283612906785404</v>
      </c>
      <c r="AG22" s="376">
        <f>AF38</f>
        <v>0.8950564692868731</v>
      </c>
    </row>
    <row r="23" spans="1:33" ht="15.75" customHeight="1">
      <c r="A23" s="357"/>
      <c r="B23" s="163" t="s">
        <v>185</v>
      </c>
      <c r="C23" s="330" t="s">
        <v>197</v>
      </c>
      <c r="D23" s="331"/>
      <c r="E23" s="101">
        <v>31.72</v>
      </c>
      <c r="F23" s="111">
        <v>1659</v>
      </c>
      <c r="G23" s="103">
        <f t="shared" si="18"/>
        <v>52623.479999999996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>F23/V23*60</f>
        <v>1799.838929686746</v>
      </c>
      <c r="N23" s="106">
        <f t="shared" si="12"/>
        <v>81.810860440306641</v>
      </c>
      <c r="O23" s="108">
        <f t="shared" si="13"/>
        <v>0</v>
      </c>
      <c r="P23" s="109">
        <f t="shared" si="14"/>
        <v>-9.0982304687842657</v>
      </c>
      <c r="Q23" s="110">
        <f t="shared" si="15"/>
        <v>0.89991946484337304</v>
      </c>
      <c r="R23" s="323"/>
      <c r="S23" s="47">
        <v>0.23472222222222222</v>
      </c>
      <c r="T23" s="48">
        <v>0.27312500000000001</v>
      </c>
      <c r="U23" s="111">
        <v>4.5333333333333359</v>
      </c>
      <c r="V23" s="112">
        <v>55.304948880800403</v>
      </c>
      <c r="W23" s="113"/>
      <c r="X23" s="116"/>
      <c r="Y23" s="12"/>
      <c r="Z23" s="198"/>
      <c r="AA23" s="332"/>
      <c r="AB23" s="333"/>
      <c r="AC23" s="12">
        <v>1</v>
      </c>
      <c r="AD23" s="198"/>
      <c r="AE23" s="117">
        <f t="shared" si="16"/>
        <v>-200.16107031325396</v>
      </c>
      <c r="AF23" s="110">
        <f t="shared" si="17"/>
        <v>0.89991946484337304</v>
      </c>
      <c r="AG23" s="369"/>
    </row>
    <row r="24" spans="1:33" ht="15.75" customHeight="1">
      <c r="A24" s="357"/>
      <c r="B24" s="163" t="s">
        <v>185</v>
      </c>
      <c r="C24" s="330" t="s">
        <v>198</v>
      </c>
      <c r="D24" s="331"/>
      <c r="E24" s="101">
        <v>34.79</v>
      </c>
      <c r="F24" s="111">
        <v>1772</v>
      </c>
      <c r="G24" s="103">
        <f t="shared" si="18"/>
        <v>61647.88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>F24/V24*60</f>
        <v>1805.847730091667</v>
      </c>
      <c r="N24" s="106">
        <f t="shared" si="12"/>
        <v>164.16797546287881</v>
      </c>
      <c r="O24" s="108">
        <f t="shared" si="13"/>
        <v>0</v>
      </c>
      <c r="P24" s="109">
        <f t="shared" si="14"/>
        <v>-17.650206355302998</v>
      </c>
      <c r="Q24" s="110">
        <f t="shared" si="15"/>
        <v>0.90292386504583355</v>
      </c>
      <c r="R24" s="323"/>
      <c r="S24" s="47">
        <v>0.27638888888888891</v>
      </c>
      <c r="T24" s="48">
        <v>0.31726851851851856</v>
      </c>
      <c r="U24" s="111">
        <v>4.7000000000000153</v>
      </c>
      <c r="V24" s="112">
        <v>58.875395875488941</v>
      </c>
      <c r="W24" s="113"/>
      <c r="X24" s="116"/>
      <c r="Y24" s="12"/>
      <c r="Z24" s="198"/>
      <c r="AA24" s="332"/>
      <c r="AB24" s="333"/>
      <c r="AC24" s="12">
        <v>1</v>
      </c>
      <c r="AD24" s="198"/>
      <c r="AE24" s="117">
        <f t="shared" si="16"/>
        <v>-194.15226990833298</v>
      </c>
      <c r="AF24" s="110">
        <f t="shared" si="17"/>
        <v>0.90292386504583355</v>
      </c>
      <c r="AG24" s="369"/>
    </row>
    <row r="25" spans="1:33" ht="15.75" customHeight="1">
      <c r="A25" s="357"/>
      <c r="B25" s="163" t="s">
        <v>185</v>
      </c>
      <c r="C25" s="330" t="s">
        <v>199</v>
      </c>
      <c r="D25" s="331"/>
      <c r="E25" s="101">
        <v>33.200000000000003</v>
      </c>
      <c r="F25" s="111">
        <v>2544</v>
      </c>
      <c r="G25" s="103">
        <f t="shared" si="18"/>
        <v>84460.800000000003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>F25/V25*60</f>
        <v>1804.4556379158673</v>
      </c>
      <c r="N25" s="106">
        <f t="shared" si="12"/>
        <v>164.0414216287152</v>
      </c>
      <c r="O25" s="108">
        <f t="shared" si="13"/>
        <v>0</v>
      </c>
      <c r="P25" s="109">
        <f t="shared" si="14"/>
        <v>-17.776760189466614</v>
      </c>
      <c r="Q25" s="110">
        <f t="shared" si="15"/>
        <v>0.90222781895793358</v>
      </c>
      <c r="R25" s="323"/>
      <c r="S25" s="47">
        <v>0.32083333333333336</v>
      </c>
      <c r="T25" s="48">
        <v>0.37957175925925929</v>
      </c>
      <c r="U25" s="111">
        <v>5.1333333333333098</v>
      </c>
      <c r="V25" s="112">
        <v>84.590608265824727</v>
      </c>
      <c r="W25" s="113"/>
      <c r="X25" s="116"/>
      <c r="Y25" s="12"/>
      <c r="Z25" s="198"/>
      <c r="AA25" s="332"/>
      <c r="AB25" s="333"/>
      <c r="AC25" s="12">
        <v>2</v>
      </c>
      <c r="AD25" s="198"/>
      <c r="AE25" s="117">
        <f t="shared" si="16"/>
        <v>-195.54436208413267</v>
      </c>
      <c r="AF25" s="110">
        <f t="shared" si="17"/>
        <v>0.90222781895793369</v>
      </c>
      <c r="AG25" s="369"/>
    </row>
    <row r="26" spans="1:33" ht="15.75" customHeight="1">
      <c r="A26" s="358"/>
      <c r="B26" s="163" t="s">
        <v>185</v>
      </c>
      <c r="C26" s="330" t="s">
        <v>200</v>
      </c>
      <c r="D26" s="331"/>
      <c r="E26" s="101">
        <v>51.44</v>
      </c>
      <c r="F26" s="111">
        <v>3161</v>
      </c>
      <c r="G26" s="103">
        <f t="shared" si="18"/>
        <v>162601.84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>F26/V26*60</f>
        <v>1733.9721710606436</v>
      </c>
      <c r="N26" s="106">
        <f t="shared" si="12"/>
        <v>91.26169321371809</v>
      </c>
      <c r="O26" s="108">
        <f t="shared" si="13"/>
        <v>0</v>
      </c>
      <c r="P26" s="109">
        <f t="shared" si="14"/>
        <v>-14.001464681018746</v>
      </c>
      <c r="Q26" s="110">
        <f t="shared" si="15"/>
        <v>0.86698608553032186</v>
      </c>
      <c r="R26" s="323"/>
      <c r="S26" s="47">
        <v>0.38263888888888892</v>
      </c>
      <c r="T26" s="48">
        <v>0.458587962962963</v>
      </c>
      <c r="U26" s="111">
        <v>5</v>
      </c>
      <c r="V26" s="112">
        <v>109.37891805033291</v>
      </c>
      <c r="W26" s="113"/>
      <c r="X26" s="116"/>
      <c r="Y26" s="12"/>
      <c r="Z26" s="198"/>
      <c r="AA26" s="332"/>
      <c r="AB26" s="333"/>
      <c r="AC26" s="12">
        <v>2</v>
      </c>
      <c r="AD26" s="198"/>
      <c r="AE26" s="117">
        <f t="shared" si="16"/>
        <v>-266.02782893935637</v>
      </c>
      <c r="AF26" s="110">
        <f t="shared" si="17"/>
        <v>0.86698608553032186</v>
      </c>
      <c r="AG26" s="369"/>
    </row>
    <row r="27" spans="1:33" ht="15.75" customHeight="1">
      <c r="A27" s="358"/>
      <c r="B27" s="163"/>
      <c r="C27" s="330"/>
      <c r="D27" s="33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12"/>
      <c r="Z27" s="198"/>
      <c r="AA27" s="332"/>
      <c r="AB27" s="333"/>
      <c r="AC27" s="12"/>
      <c r="AD27" s="198"/>
      <c r="AE27" s="117"/>
      <c r="AF27" s="110"/>
      <c r="AG27" s="369"/>
    </row>
    <row r="28" spans="1:33" ht="15.75" customHeight="1">
      <c r="A28" s="358"/>
      <c r="B28" s="163"/>
      <c r="C28" s="330"/>
      <c r="D28" s="33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12"/>
      <c r="Z28" s="198"/>
      <c r="AA28" s="332"/>
      <c r="AB28" s="333"/>
      <c r="AC28" s="12"/>
      <c r="AD28" s="198"/>
      <c r="AE28" s="117"/>
      <c r="AF28" s="110"/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19">AVERAGE(I22:I37)</f>
        <v>16.600000000000001</v>
      </c>
      <c r="J38" s="137">
        <f t="shared" si="19"/>
        <v>2020</v>
      </c>
      <c r="K38" s="138">
        <f t="shared" ref="K38" si="20">J38/I38</f>
        <v>121.68674698795179</v>
      </c>
      <c r="L38" s="136">
        <f t="shared" ref="L38:M38" si="21">AVERAGE(L22:L37)</f>
        <v>16.600000000000001</v>
      </c>
      <c r="M38" s="137">
        <f t="shared" si="21"/>
        <v>1808.0140679594836</v>
      </c>
      <c r="N38" s="138">
        <f t="shared" ref="N38:N45" si="22">M38/L38</f>
        <v>108.91651011804117</v>
      </c>
      <c r="O38" s="139">
        <f t="shared" ref="O38:O45" si="23">L38-I38</f>
        <v>0</v>
      </c>
      <c r="P38" s="140">
        <f t="shared" ref="P38:P45" si="24">N38-K38</f>
        <v>-12.770236869910619</v>
      </c>
      <c r="Q38" s="141">
        <f t="shared" ref="Q38:Q45" si="25">N38/K38</f>
        <v>0.8950564692868731</v>
      </c>
      <c r="R38" s="324"/>
      <c r="S38" s="142">
        <v>0.16666666666666666</v>
      </c>
      <c r="T38" s="143">
        <v>0.458587962962963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8</v>
      </c>
      <c r="AD38" s="180">
        <f>SUM(AD22:AD37)</f>
        <v>0</v>
      </c>
      <c r="AE38" s="168">
        <f t="shared" ref="AE38:AE45" si="26">M38-J38</f>
        <v>-211.98593204051645</v>
      </c>
      <c r="AF38" s="141">
        <f t="shared" ref="AF38:AF45" si="27">M38/J38</f>
        <v>0.8950564692868731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1608</v>
      </c>
      <c r="G39" s="148">
        <f t="shared" ref="G39:G45" si="28">E39*F39</f>
        <v>31677.599999999999</v>
      </c>
      <c r="H39" s="149">
        <v>2</v>
      </c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5" si="29">F39/V39*60</f>
        <v>1079.3277035037927</v>
      </c>
      <c r="N39" s="152">
        <f t="shared" si="22"/>
        <v>83.025207961830205</v>
      </c>
      <c r="O39" s="154">
        <f t="shared" si="23"/>
        <v>0</v>
      </c>
      <c r="P39" s="155">
        <f t="shared" si="24"/>
        <v>-9.2824843458621018</v>
      </c>
      <c r="Q39" s="156">
        <f t="shared" si="25"/>
        <v>0.89943975291982725</v>
      </c>
      <c r="R39" s="322">
        <f>Q55</f>
        <v>0.89645177672296728</v>
      </c>
      <c r="S39" s="157">
        <v>0.20833333333333334</v>
      </c>
      <c r="T39" s="158">
        <v>0.2704050925925926</v>
      </c>
      <c r="U39" s="159"/>
      <c r="V39" s="160">
        <v>89.388977681939934</v>
      </c>
      <c r="W39" s="158"/>
      <c r="X39" s="169"/>
      <c r="Y39" s="12"/>
      <c r="Z39" s="198"/>
      <c r="AA39" s="325"/>
      <c r="AB39" s="326"/>
      <c r="AC39" s="12">
        <v>2</v>
      </c>
      <c r="AD39" s="198"/>
      <c r="AE39" s="115">
        <f t="shared" si="26"/>
        <v>-120.67229649620731</v>
      </c>
      <c r="AF39" s="156">
        <f t="shared" si="27"/>
        <v>0.89943975291982725</v>
      </c>
      <c r="AG39" s="327">
        <f>AF55</f>
        <v>0.89645177672296728</v>
      </c>
    </row>
    <row r="40" spans="1:33" ht="15.75" customHeight="1">
      <c r="A40" s="318"/>
      <c r="B40" s="163" t="s">
        <v>189</v>
      </c>
      <c r="C40" s="330" t="s">
        <v>205</v>
      </c>
      <c r="D40" s="331"/>
      <c r="E40" s="101">
        <v>53.76</v>
      </c>
      <c r="F40" s="102">
        <v>2102</v>
      </c>
      <c r="G40" s="103">
        <f t="shared" si="28"/>
        <v>113003.51999999999</v>
      </c>
      <c r="H40" s="26"/>
      <c r="I40" s="104">
        <v>20</v>
      </c>
      <c r="J40" s="105">
        <v>2000</v>
      </c>
      <c r="K40" s="106">
        <f t="shared" si="8"/>
        <v>100</v>
      </c>
      <c r="L40" s="107">
        <v>20</v>
      </c>
      <c r="M40" s="105">
        <f t="shared" si="29"/>
        <v>1788.6669812825853</v>
      </c>
      <c r="N40" s="106">
        <f t="shared" si="22"/>
        <v>89.43334906412926</v>
      </c>
      <c r="O40" s="108">
        <f t="shared" si="23"/>
        <v>0</v>
      </c>
      <c r="P40" s="109">
        <f t="shared" si="24"/>
        <v>-10.56665093587074</v>
      </c>
      <c r="Q40" s="110">
        <f t="shared" si="25"/>
        <v>0.89433349064129264</v>
      </c>
      <c r="R40" s="323"/>
      <c r="S40" s="47">
        <v>0.27361111111111114</v>
      </c>
      <c r="T40" s="48">
        <v>0.32256944444444446</v>
      </c>
      <c r="U40" s="111">
        <v>4.6166666666666956</v>
      </c>
      <c r="V40" s="112">
        <v>70.510610035169393</v>
      </c>
      <c r="W40" s="113"/>
      <c r="X40" s="116"/>
      <c r="Y40" s="12"/>
      <c r="Z40" s="198"/>
      <c r="AA40" s="332"/>
      <c r="AB40" s="333"/>
      <c r="AC40" s="12">
        <v>2</v>
      </c>
      <c r="AD40" s="198"/>
      <c r="AE40" s="117">
        <f t="shared" si="26"/>
        <v>-211.33301871741469</v>
      </c>
      <c r="AF40" s="110">
        <f t="shared" si="27"/>
        <v>0.89433349064129264</v>
      </c>
      <c r="AG40" s="328"/>
    </row>
    <row r="41" spans="1:33" ht="15.75" customHeight="1">
      <c r="A41" s="318"/>
      <c r="B41" s="163" t="s">
        <v>189</v>
      </c>
      <c r="C41" s="330" t="s">
        <v>206</v>
      </c>
      <c r="D41" s="331"/>
      <c r="E41" s="101">
        <v>71.55</v>
      </c>
      <c r="F41" s="102">
        <v>1660</v>
      </c>
      <c r="G41" s="103">
        <f t="shared" si="28"/>
        <v>118773</v>
      </c>
      <c r="H41" s="26"/>
      <c r="I41" s="104">
        <v>22</v>
      </c>
      <c r="J41" s="105">
        <v>2000</v>
      </c>
      <c r="K41" s="106">
        <f t="shared" si="8"/>
        <v>90.909090909090907</v>
      </c>
      <c r="L41" s="107">
        <v>22</v>
      </c>
      <c r="M41" s="105">
        <f t="shared" si="29"/>
        <v>1790.1254554985751</v>
      </c>
      <c r="N41" s="106">
        <f t="shared" si="22"/>
        <v>81.369338886298863</v>
      </c>
      <c r="O41" s="108">
        <f t="shared" si="23"/>
        <v>0</v>
      </c>
      <c r="P41" s="109">
        <f t="shared" si="24"/>
        <v>-9.5397520227920438</v>
      </c>
      <c r="Q41" s="110">
        <f t="shared" si="25"/>
        <v>0.89506272774928752</v>
      </c>
      <c r="R41" s="323"/>
      <c r="S41" s="47">
        <v>0.3263888888888889</v>
      </c>
      <c r="T41" s="48">
        <v>0.36502314814814818</v>
      </c>
      <c r="U41" s="111">
        <v>5.4999999999999805</v>
      </c>
      <c r="V41" s="112">
        <v>55.638558568097679</v>
      </c>
      <c r="W41" s="113"/>
      <c r="X41" s="116"/>
      <c r="Y41" s="12"/>
      <c r="Z41" s="198"/>
      <c r="AA41" s="332"/>
      <c r="AB41" s="333"/>
      <c r="AC41" s="12">
        <v>1</v>
      </c>
      <c r="AD41" s="198"/>
      <c r="AE41" s="117">
        <f t="shared" si="26"/>
        <v>-209.87454450142491</v>
      </c>
      <c r="AF41" s="110">
        <f t="shared" si="27"/>
        <v>0.89506272774928752</v>
      </c>
      <c r="AG41" s="328"/>
    </row>
    <row r="42" spans="1:33" ht="15.75" customHeight="1">
      <c r="A42" s="318"/>
      <c r="B42" s="163" t="s">
        <v>189</v>
      </c>
      <c r="C42" s="330" t="s">
        <v>207</v>
      </c>
      <c r="D42" s="331"/>
      <c r="E42" s="101">
        <v>58.67</v>
      </c>
      <c r="F42" s="102">
        <v>2461</v>
      </c>
      <c r="G42" s="103">
        <f t="shared" si="28"/>
        <v>144386.87</v>
      </c>
      <c r="H42" s="26"/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29"/>
        <v>1790.1270052556088</v>
      </c>
      <c r="N42" s="106">
        <f t="shared" si="22"/>
        <v>77.831608924156896</v>
      </c>
      <c r="O42" s="108">
        <f t="shared" si="23"/>
        <v>0</v>
      </c>
      <c r="P42" s="109">
        <f t="shared" si="24"/>
        <v>-9.1249128149735412</v>
      </c>
      <c r="Q42" s="110">
        <f t="shared" si="25"/>
        <v>0.89506350262780432</v>
      </c>
      <c r="R42" s="323"/>
      <c r="S42" s="47">
        <v>0.36805555555555558</v>
      </c>
      <c r="T42" s="48">
        <v>0.42533564814814817</v>
      </c>
      <c r="U42" s="111">
        <v>5</v>
      </c>
      <c r="V42" s="112">
        <v>82.485767527380503</v>
      </c>
      <c r="W42" s="113"/>
      <c r="X42" s="116"/>
      <c r="Y42" s="12"/>
      <c r="Z42" s="198"/>
      <c r="AA42" s="332"/>
      <c r="AB42" s="333"/>
      <c r="AC42" s="12">
        <v>2</v>
      </c>
      <c r="AD42" s="198"/>
      <c r="AE42" s="117">
        <f t="shared" si="26"/>
        <v>-209.87299474439124</v>
      </c>
      <c r="AF42" s="110">
        <f t="shared" si="27"/>
        <v>0.89506350262780443</v>
      </c>
      <c r="AG42" s="328"/>
    </row>
    <row r="43" spans="1:33" ht="15.75" customHeight="1">
      <c r="A43" s="318"/>
      <c r="B43" s="163" t="s">
        <v>189</v>
      </c>
      <c r="C43" s="330" t="s">
        <v>208</v>
      </c>
      <c r="D43" s="331"/>
      <c r="E43" s="101">
        <v>59.54</v>
      </c>
      <c r="F43" s="102">
        <v>2161</v>
      </c>
      <c r="G43" s="103">
        <f t="shared" si="28"/>
        <v>128665.94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29"/>
        <v>1796.0815964524702</v>
      </c>
      <c r="N43" s="106">
        <f t="shared" si="22"/>
        <v>78.090504193585659</v>
      </c>
      <c r="O43" s="108">
        <f t="shared" si="23"/>
        <v>0</v>
      </c>
      <c r="P43" s="109">
        <f t="shared" si="24"/>
        <v>-8.8660175455447785</v>
      </c>
      <c r="Q43" s="110">
        <f t="shared" si="25"/>
        <v>0.89804079822623506</v>
      </c>
      <c r="R43" s="323"/>
      <c r="S43" s="47">
        <v>0.42847222222222225</v>
      </c>
      <c r="T43" s="48">
        <v>0.47859953703703706</v>
      </c>
      <c r="U43" s="111">
        <v>4.5166666666666799</v>
      </c>
      <c r="V43" s="112">
        <v>72.190484138414362</v>
      </c>
      <c r="W43" s="113">
        <v>0.47859953703703706</v>
      </c>
      <c r="X43" s="116">
        <v>0.51736111111111116</v>
      </c>
      <c r="Y43" s="12"/>
      <c r="Z43" s="198"/>
      <c r="AA43" s="332"/>
      <c r="AB43" s="333"/>
      <c r="AC43" s="12">
        <v>2</v>
      </c>
      <c r="AD43" s="198"/>
      <c r="AE43" s="117">
        <f t="shared" si="26"/>
        <v>-203.91840354752981</v>
      </c>
      <c r="AF43" s="110">
        <f t="shared" si="27"/>
        <v>0.89804079822623506</v>
      </c>
      <c r="AG43" s="328"/>
    </row>
    <row r="44" spans="1:33" ht="15.75" customHeight="1">
      <c r="A44" s="318"/>
      <c r="B44" s="163" t="s">
        <v>189</v>
      </c>
      <c r="C44" s="330" t="s">
        <v>209</v>
      </c>
      <c r="D44" s="331"/>
      <c r="E44" s="101">
        <v>61.09</v>
      </c>
      <c r="F44" s="102">
        <v>2407</v>
      </c>
      <c r="G44" s="121">
        <f t="shared" si="28"/>
        <v>147043.63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29"/>
        <v>1792.3455858679722</v>
      </c>
      <c r="N44" s="106">
        <f t="shared" si="22"/>
        <v>89.61727929339861</v>
      </c>
      <c r="O44" s="108">
        <f t="shared" si="23"/>
        <v>0</v>
      </c>
      <c r="P44" s="109">
        <f t="shared" si="24"/>
        <v>-10.38272070660139</v>
      </c>
      <c r="Q44" s="110">
        <f t="shared" si="25"/>
        <v>0.89617279293398611</v>
      </c>
      <c r="R44" s="323"/>
      <c r="S44" s="47">
        <v>0.51736111111111116</v>
      </c>
      <c r="T44" s="120">
        <v>0.57331018518518528</v>
      </c>
      <c r="U44" s="111">
        <v>55.816666666666706</v>
      </c>
      <c r="V44" s="112">
        <v>80.575978839517319</v>
      </c>
      <c r="W44" s="113"/>
      <c r="X44" s="116"/>
      <c r="Y44" s="12"/>
      <c r="Z44" s="198"/>
      <c r="AA44" s="332"/>
      <c r="AB44" s="333"/>
      <c r="AC44" s="12">
        <v>2</v>
      </c>
      <c r="AD44" s="198"/>
      <c r="AE44" s="117">
        <f t="shared" si="26"/>
        <v>-207.6544141320278</v>
      </c>
      <c r="AF44" s="110">
        <f t="shared" si="27"/>
        <v>0.89617279293398611</v>
      </c>
      <c r="AG44" s="328"/>
    </row>
    <row r="45" spans="1:33" ht="15.75" customHeight="1">
      <c r="A45" s="318"/>
      <c r="B45" s="163" t="s">
        <v>185</v>
      </c>
      <c r="C45" s="330" t="s">
        <v>186</v>
      </c>
      <c r="D45" s="331"/>
      <c r="E45" s="101">
        <v>19.7</v>
      </c>
      <c r="F45" s="102">
        <v>2070</v>
      </c>
      <c r="G45" s="121">
        <f t="shared" si="28"/>
        <v>40779</v>
      </c>
      <c r="H45" s="62"/>
      <c r="I45" s="104">
        <v>13</v>
      </c>
      <c r="J45" s="105">
        <v>1200</v>
      </c>
      <c r="K45" s="106">
        <f t="shared" si="8"/>
        <v>92.307692307692307</v>
      </c>
      <c r="L45" s="107">
        <v>13</v>
      </c>
      <c r="M45" s="105">
        <f t="shared" si="29"/>
        <v>1079.3277035037925</v>
      </c>
      <c r="N45" s="106">
        <f t="shared" si="22"/>
        <v>83.025207961830191</v>
      </c>
      <c r="O45" s="123">
        <f t="shared" si="23"/>
        <v>0</v>
      </c>
      <c r="P45" s="124">
        <f t="shared" si="24"/>
        <v>-9.282484345862116</v>
      </c>
      <c r="Q45" s="125">
        <f t="shared" si="25"/>
        <v>0.89943975291982703</v>
      </c>
      <c r="R45" s="323"/>
      <c r="S45" s="119">
        <v>0.57708333333333339</v>
      </c>
      <c r="T45" s="120">
        <v>0.65699074074074082</v>
      </c>
      <c r="U45" s="111">
        <v>5.4333333333332767</v>
      </c>
      <c r="V45" s="112">
        <v>115.07163171742269</v>
      </c>
      <c r="W45" s="120"/>
      <c r="X45" s="189"/>
      <c r="Y45" s="12"/>
      <c r="Z45" s="198"/>
      <c r="AA45" s="332"/>
      <c r="AB45" s="333"/>
      <c r="AC45" s="12">
        <v>2</v>
      </c>
      <c r="AD45" s="198"/>
      <c r="AE45" s="117">
        <f t="shared" si="26"/>
        <v>-120.67229649620754</v>
      </c>
      <c r="AF45" s="110">
        <f t="shared" si="27"/>
        <v>0.89943975291982703</v>
      </c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30">AVERAGE(I39:I54)</f>
        <v>19.142857142857142</v>
      </c>
      <c r="J55" s="137">
        <f t="shared" si="30"/>
        <v>1771.4285714285713</v>
      </c>
      <c r="K55" s="138">
        <f t="shared" ref="K55" si="31">J55/I55</f>
        <v>92.537313432835816</v>
      </c>
      <c r="L55" s="136">
        <f t="shared" ref="L55:M55" si="32">AVERAGE(L39:L54)</f>
        <v>19.142857142857142</v>
      </c>
      <c r="M55" s="137">
        <f t="shared" si="32"/>
        <v>1588.0002901949706</v>
      </c>
      <c r="N55" s="138">
        <f t="shared" ref="N55:N63" si="33">M55/L55</f>
        <v>82.955239040035778</v>
      </c>
      <c r="O55" s="139">
        <f t="shared" ref="O55:O63" si="34">L55-I55</f>
        <v>0</v>
      </c>
      <c r="P55" s="140">
        <f t="shared" ref="P55:P63" si="35">N55-K55</f>
        <v>-9.5820743928000383</v>
      </c>
      <c r="Q55" s="141">
        <f t="shared" ref="Q55:Q63" si="36">N55/K55</f>
        <v>0.89645177672296728</v>
      </c>
      <c r="R55" s="324"/>
      <c r="S55" s="142">
        <v>0.20833333333333334</v>
      </c>
      <c r="T55" s="143">
        <v>0.65699074074074082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13</v>
      </c>
      <c r="AD55" s="191">
        <f>SUM(AD39:AD54)</f>
        <v>0</v>
      </c>
      <c r="AE55" s="168">
        <f t="shared" ref="AE55:AE63" si="37">M55-J55</f>
        <v>-183.42828123360073</v>
      </c>
      <c r="AF55" s="141">
        <f t="shared" ref="AF55:AF63" si="38">M55/J55</f>
        <v>0.89645177672296728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1907</v>
      </c>
      <c r="G56" s="148">
        <f t="shared" ref="G56:G63" si="39">E56*F56</f>
        <v>55036.02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3" si="40">F56/V56*60</f>
        <v>3180.4855878308363</v>
      </c>
      <c r="N56" s="152">
        <f t="shared" si="33"/>
        <v>167.39397830688611</v>
      </c>
      <c r="O56" s="154">
        <f t="shared" si="34"/>
        <v>0</v>
      </c>
      <c r="P56" s="155">
        <f t="shared" si="35"/>
        <v>-22.079705903640217</v>
      </c>
      <c r="Q56" s="156">
        <f t="shared" si="36"/>
        <v>0.88346821884189886</v>
      </c>
      <c r="R56" s="322">
        <f>Q72</f>
        <v>0.89452579064087656</v>
      </c>
      <c r="S56" s="157">
        <v>0.20833333333333334</v>
      </c>
      <c r="T56" s="158">
        <v>0.2333101851851852</v>
      </c>
      <c r="U56" s="159"/>
      <c r="V56" s="160">
        <v>35.975638574748913</v>
      </c>
      <c r="W56" s="158"/>
      <c r="X56" s="169"/>
      <c r="Y56" s="12"/>
      <c r="Z56" s="198"/>
      <c r="AA56" s="325"/>
      <c r="AB56" s="326"/>
      <c r="AC56" s="12">
        <v>1</v>
      </c>
      <c r="AD56" s="198"/>
      <c r="AE56" s="115">
        <f t="shared" si="37"/>
        <v>-419.51441216916373</v>
      </c>
      <c r="AF56" s="156">
        <f t="shared" si="38"/>
        <v>0.88346821884189897</v>
      </c>
      <c r="AG56" s="327">
        <f>AF72</f>
        <v>0.89452579064087656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2695</v>
      </c>
      <c r="G57" s="103">
        <f t="shared" si="39"/>
        <v>83841.45</v>
      </c>
      <c r="H57" s="26"/>
      <c r="I57" s="104">
        <v>19</v>
      </c>
      <c r="J57" s="105">
        <v>3600</v>
      </c>
      <c r="K57" s="106">
        <f t="shared" ref="K57:K91" si="41">J57/I57</f>
        <v>189.47368421052633</v>
      </c>
      <c r="L57" s="107">
        <v>19</v>
      </c>
      <c r="M57" s="105">
        <f t="shared" si="40"/>
        <v>3183.3970890825603</v>
      </c>
      <c r="N57" s="106">
        <f t="shared" si="33"/>
        <v>167.54721521487158</v>
      </c>
      <c r="O57" s="108">
        <f t="shared" si="34"/>
        <v>0</v>
      </c>
      <c r="P57" s="109">
        <f t="shared" si="35"/>
        <v>-21.926468995654744</v>
      </c>
      <c r="Q57" s="110">
        <f t="shared" si="36"/>
        <v>0.88427696918959997</v>
      </c>
      <c r="R57" s="323"/>
      <c r="S57" s="47">
        <v>0.2361111111111111</v>
      </c>
      <c r="T57" s="48">
        <v>0.27137731481481481</v>
      </c>
      <c r="U57" s="111">
        <v>5</v>
      </c>
      <c r="V57" s="112">
        <v>50.794794200996506</v>
      </c>
      <c r="W57" s="113"/>
      <c r="X57" s="116"/>
      <c r="Y57" s="12"/>
      <c r="Z57" s="198"/>
      <c r="AA57" s="332"/>
      <c r="AB57" s="333"/>
      <c r="AC57" s="12">
        <v>1</v>
      </c>
      <c r="AD57" s="198"/>
      <c r="AE57" s="117">
        <f t="shared" si="37"/>
        <v>-416.60291091743966</v>
      </c>
      <c r="AF57" s="110">
        <f t="shared" si="38"/>
        <v>0.88427696918960008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1486</v>
      </c>
      <c r="G58" s="103">
        <f t="shared" si="39"/>
        <v>57939.14</v>
      </c>
      <c r="H58" s="26"/>
      <c r="I58" s="104">
        <v>19</v>
      </c>
      <c r="J58" s="105">
        <v>3600</v>
      </c>
      <c r="K58" s="106">
        <f t="shared" si="41"/>
        <v>189.47368421052633</v>
      </c>
      <c r="L58" s="107">
        <v>19</v>
      </c>
      <c r="M58" s="105">
        <f t="shared" si="40"/>
        <v>3185.0644953908109</v>
      </c>
      <c r="N58" s="106">
        <f t="shared" si="33"/>
        <v>167.63497344162161</v>
      </c>
      <c r="O58" s="108">
        <f t="shared" si="34"/>
        <v>0</v>
      </c>
      <c r="P58" s="109">
        <f t="shared" si="35"/>
        <v>-21.838710768904718</v>
      </c>
      <c r="Q58" s="110">
        <f t="shared" si="36"/>
        <v>0.88474013760855841</v>
      </c>
      <c r="R58" s="323"/>
      <c r="S58" s="47">
        <v>0.27499999999999997</v>
      </c>
      <c r="T58" s="48">
        <v>0.29443287037037036</v>
      </c>
      <c r="U58" s="111">
        <v>5.2166666666666295</v>
      </c>
      <c r="V58" s="112">
        <v>27.993153711337946</v>
      </c>
      <c r="W58" s="113"/>
      <c r="X58" s="116"/>
      <c r="Y58" s="12"/>
      <c r="Z58" s="198"/>
      <c r="AA58" s="332"/>
      <c r="AB58" s="333"/>
      <c r="AC58" s="12">
        <v>1</v>
      </c>
      <c r="AD58" s="198"/>
      <c r="AE58" s="117">
        <f t="shared" si="37"/>
        <v>-414.93550460918914</v>
      </c>
      <c r="AF58" s="110">
        <f t="shared" si="38"/>
        <v>0.88474013760855852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5200</v>
      </c>
      <c r="G59" s="103">
        <f t="shared" si="39"/>
        <v>186628</v>
      </c>
      <c r="H59" s="26"/>
      <c r="I59" s="104">
        <v>19</v>
      </c>
      <c r="J59" s="105">
        <v>3600</v>
      </c>
      <c r="K59" s="106">
        <f t="shared" si="41"/>
        <v>189.47368421052633</v>
      </c>
      <c r="L59" s="107">
        <v>19</v>
      </c>
      <c r="M59" s="105">
        <f t="shared" si="40"/>
        <v>3186.8353767506892</v>
      </c>
      <c r="N59" s="106">
        <f t="shared" si="33"/>
        <v>167.72817772372048</v>
      </c>
      <c r="O59" s="108">
        <f t="shared" si="34"/>
        <v>0</v>
      </c>
      <c r="P59" s="109">
        <f t="shared" si="35"/>
        <v>-21.745506486805851</v>
      </c>
      <c r="Q59" s="110">
        <f t="shared" si="36"/>
        <v>0.8852320490974136</v>
      </c>
      <c r="R59" s="323"/>
      <c r="S59" s="47">
        <v>0.29791666666666661</v>
      </c>
      <c r="T59" s="48">
        <v>0.36590277777777769</v>
      </c>
      <c r="U59" s="111">
        <v>5.0166666666665982</v>
      </c>
      <c r="V59" s="112">
        <v>97.902766574066504</v>
      </c>
      <c r="W59" s="113"/>
      <c r="X59" s="116"/>
      <c r="Y59" s="12"/>
      <c r="Z59" s="198"/>
      <c r="AA59" s="332"/>
      <c r="AB59" s="333"/>
      <c r="AC59" s="12">
        <v>2</v>
      </c>
      <c r="AD59" s="198"/>
      <c r="AE59" s="199">
        <f t="shared" si="37"/>
        <v>-413.16462324931081</v>
      </c>
      <c r="AF59" s="200">
        <f t="shared" si="38"/>
        <v>0.88523204909741371</v>
      </c>
      <c r="AG59" s="328"/>
    </row>
    <row r="60" spans="1:33" ht="15.75" customHeight="1">
      <c r="A60" s="358"/>
      <c r="B60" s="100" t="s">
        <v>211</v>
      </c>
      <c r="C60" s="371" t="s">
        <v>216</v>
      </c>
      <c r="D60" s="371"/>
      <c r="E60" s="101">
        <v>43.96</v>
      </c>
      <c r="F60" s="105">
        <v>2961</v>
      </c>
      <c r="G60" s="103">
        <f t="shared" si="39"/>
        <v>130165.56</v>
      </c>
      <c r="H60" s="13"/>
      <c r="I60" s="104">
        <v>24</v>
      </c>
      <c r="J60" s="105">
        <v>3600</v>
      </c>
      <c r="K60" s="106">
        <f t="shared" si="41"/>
        <v>150</v>
      </c>
      <c r="L60" s="107">
        <v>24</v>
      </c>
      <c r="M60" s="105">
        <f t="shared" si="40"/>
        <v>3259.1531485149389</v>
      </c>
      <c r="N60" s="106">
        <f t="shared" si="33"/>
        <v>135.79804785478913</v>
      </c>
      <c r="O60" s="108">
        <f t="shared" si="34"/>
        <v>0</v>
      </c>
      <c r="P60" s="109">
        <f t="shared" si="35"/>
        <v>-14.201952145210868</v>
      </c>
      <c r="Q60" s="110">
        <f t="shared" si="36"/>
        <v>0.90532031903192756</v>
      </c>
      <c r="R60" s="323"/>
      <c r="S60" s="47">
        <v>0.36874999999999991</v>
      </c>
      <c r="T60" s="48">
        <v>0.40659722222222211</v>
      </c>
      <c r="U60" s="111">
        <v>5</v>
      </c>
      <c r="V60" s="112">
        <v>54.511092883423501</v>
      </c>
      <c r="W60" s="113"/>
      <c r="X60" s="116"/>
      <c r="Y60" s="12"/>
      <c r="Z60" s="198"/>
      <c r="AA60" s="332"/>
      <c r="AB60" s="333"/>
      <c r="AC60" s="12">
        <v>1</v>
      </c>
      <c r="AD60" s="198"/>
      <c r="AE60" s="199">
        <f t="shared" si="37"/>
        <v>-340.84685148506105</v>
      </c>
      <c r="AF60" s="200">
        <f t="shared" si="38"/>
        <v>0.90532031903192745</v>
      </c>
      <c r="AG60" s="328"/>
    </row>
    <row r="61" spans="1:33" ht="15.75" customHeight="1">
      <c r="A61" s="358"/>
      <c r="B61" s="100" t="s">
        <v>211</v>
      </c>
      <c r="C61" s="371" t="s">
        <v>217</v>
      </c>
      <c r="D61" s="371"/>
      <c r="E61" s="101">
        <v>46.93</v>
      </c>
      <c r="F61" s="105">
        <v>1830</v>
      </c>
      <c r="G61" s="121">
        <f t="shared" si="39"/>
        <v>85881.9</v>
      </c>
      <c r="H61" s="122"/>
      <c r="I61" s="104">
        <v>24</v>
      </c>
      <c r="J61" s="105">
        <v>3600</v>
      </c>
      <c r="K61" s="106">
        <f t="shared" si="41"/>
        <v>150</v>
      </c>
      <c r="L61" s="107">
        <v>24</v>
      </c>
      <c r="M61" s="105">
        <f t="shared" si="40"/>
        <v>3261.0925959878114</v>
      </c>
      <c r="N61" s="106">
        <f t="shared" si="33"/>
        <v>135.87885816615881</v>
      </c>
      <c r="O61" s="108">
        <f t="shared" si="34"/>
        <v>0</v>
      </c>
      <c r="P61" s="109">
        <f t="shared" si="35"/>
        <v>-14.121141833841193</v>
      </c>
      <c r="Q61" s="110">
        <f t="shared" si="36"/>
        <v>0.90585905444105874</v>
      </c>
      <c r="R61" s="323"/>
      <c r="S61" s="47">
        <v>0.4097222222222221</v>
      </c>
      <c r="T61" s="120">
        <v>0.43310185185185174</v>
      </c>
      <c r="U61" s="111">
        <v>5</v>
      </c>
      <c r="V61" s="112">
        <v>33.669697123929929</v>
      </c>
      <c r="W61" s="113"/>
      <c r="X61" s="116"/>
      <c r="Y61" s="12"/>
      <c r="Z61" s="198"/>
      <c r="AA61" s="332"/>
      <c r="AB61" s="333"/>
      <c r="AC61" s="12">
        <v>1</v>
      </c>
      <c r="AD61" s="198"/>
      <c r="AE61" s="199">
        <f t="shared" si="37"/>
        <v>-338.90740401218864</v>
      </c>
      <c r="AF61" s="200">
        <f t="shared" si="38"/>
        <v>0.90585905444105874</v>
      </c>
      <c r="AG61" s="328"/>
    </row>
    <row r="62" spans="1:33" ht="15.75" customHeight="1">
      <c r="A62" s="358"/>
      <c r="B62" s="100" t="s">
        <v>211</v>
      </c>
      <c r="C62" s="371" t="s">
        <v>218</v>
      </c>
      <c r="D62" s="371"/>
      <c r="E62" s="101">
        <v>38.479999999999997</v>
      </c>
      <c r="F62" s="105">
        <v>4034</v>
      </c>
      <c r="G62" s="121">
        <f t="shared" si="39"/>
        <v>155228.31999999998</v>
      </c>
      <c r="H62" s="62"/>
      <c r="I62" s="104">
        <v>20</v>
      </c>
      <c r="J62" s="105">
        <v>3600</v>
      </c>
      <c r="K62" s="106">
        <f t="shared" si="41"/>
        <v>180</v>
      </c>
      <c r="L62" s="107">
        <v>20</v>
      </c>
      <c r="M62" s="105">
        <f t="shared" si="40"/>
        <v>3252.1420977942239</v>
      </c>
      <c r="N62" s="106">
        <f t="shared" si="33"/>
        <v>162.6071048897112</v>
      </c>
      <c r="O62" s="123">
        <f t="shared" si="34"/>
        <v>0</v>
      </c>
      <c r="P62" s="124">
        <f t="shared" si="35"/>
        <v>-17.392895110288805</v>
      </c>
      <c r="Q62" s="125">
        <f t="shared" si="36"/>
        <v>0.90337280494284</v>
      </c>
      <c r="R62" s="323"/>
      <c r="S62" s="47">
        <v>0.43611111111111095</v>
      </c>
      <c r="T62" s="120">
        <v>0.48778935185185168</v>
      </c>
      <c r="U62" s="111">
        <v>5</v>
      </c>
      <c r="V62" s="112">
        <v>74.424792251287059</v>
      </c>
      <c r="W62" s="113">
        <v>0.48778935185185168</v>
      </c>
      <c r="X62" s="116">
        <v>0.52708333333333313</v>
      </c>
      <c r="Y62" s="12"/>
      <c r="Z62" s="198"/>
      <c r="AA62" s="332"/>
      <c r="AB62" s="333"/>
      <c r="AC62" s="12">
        <v>2</v>
      </c>
      <c r="AD62" s="198"/>
      <c r="AE62" s="199">
        <f t="shared" si="37"/>
        <v>-347.8579022057761</v>
      </c>
      <c r="AF62" s="200">
        <f t="shared" si="38"/>
        <v>0.90337280494284</v>
      </c>
      <c r="AG62" s="328"/>
    </row>
    <row r="63" spans="1:33" ht="15.75" customHeight="1">
      <c r="A63" s="358"/>
      <c r="B63" s="100" t="s">
        <v>211</v>
      </c>
      <c r="C63" s="371" t="s">
        <v>219</v>
      </c>
      <c r="D63" s="371"/>
      <c r="E63" s="101">
        <v>37.799999999999997</v>
      </c>
      <c r="F63" s="105">
        <v>5103</v>
      </c>
      <c r="G63" s="121">
        <f t="shared" si="39"/>
        <v>192893.4</v>
      </c>
      <c r="H63" s="62"/>
      <c r="I63" s="104">
        <v>21</v>
      </c>
      <c r="J63" s="105">
        <v>3600</v>
      </c>
      <c r="K63" s="106">
        <f t="shared" si="41"/>
        <v>171.42857142857142</v>
      </c>
      <c r="L63" s="107">
        <v>21</v>
      </c>
      <c r="M63" s="105">
        <f t="shared" si="40"/>
        <v>3254.1723791053719</v>
      </c>
      <c r="N63" s="106">
        <f t="shared" si="33"/>
        <v>154.96058948120819</v>
      </c>
      <c r="O63" s="123">
        <f t="shared" si="34"/>
        <v>0</v>
      </c>
      <c r="P63" s="124">
        <f t="shared" si="35"/>
        <v>-16.467981947363228</v>
      </c>
      <c r="Q63" s="125">
        <f t="shared" si="36"/>
        <v>0.90393677197371447</v>
      </c>
      <c r="R63" s="323"/>
      <c r="S63" s="47">
        <v>0.52708333333333313</v>
      </c>
      <c r="T63" s="120">
        <v>0.59241898148148131</v>
      </c>
      <c r="U63" s="111">
        <v>56.583333333333279</v>
      </c>
      <c r="V63" s="112">
        <v>94.088439188391789</v>
      </c>
      <c r="W63" s="113"/>
      <c r="X63" s="116"/>
      <c r="Y63" s="12"/>
      <c r="Z63" s="198"/>
      <c r="AA63" s="332"/>
      <c r="AB63" s="333"/>
      <c r="AC63" s="12">
        <v>2</v>
      </c>
      <c r="AD63" s="198"/>
      <c r="AE63" s="199">
        <f t="shared" si="37"/>
        <v>-345.82762089462813</v>
      </c>
      <c r="AF63" s="200">
        <f t="shared" si="38"/>
        <v>0.90393677197371436</v>
      </c>
      <c r="AG63" s="328"/>
    </row>
    <row r="64" spans="1:33" ht="15.75" customHeight="1">
      <c r="A64" s="358"/>
      <c r="B64" s="100"/>
      <c r="C64" s="371"/>
      <c r="D64" s="371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13"/>
      <c r="X64" s="116"/>
      <c r="Y64" s="12"/>
      <c r="Z64" s="198"/>
      <c r="AA64" s="332"/>
      <c r="AB64" s="333"/>
      <c r="AC64" s="12"/>
      <c r="AD64" s="198"/>
      <c r="AE64" s="199"/>
      <c r="AF64" s="200"/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07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42">AVERAGE(I56:I71)</f>
        <v>20.625</v>
      </c>
      <c r="J72" s="137">
        <f t="shared" si="42"/>
        <v>3600</v>
      </c>
      <c r="K72" s="138">
        <f t="shared" ref="K72:K74" si="43">J72/I72</f>
        <v>174.54545454545453</v>
      </c>
      <c r="L72" s="136">
        <f t="shared" ref="L72:M72" si="44">AVERAGE(L56:L71)</f>
        <v>20.625</v>
      </c>
      <c r="M72" s="137">
        <f t="shared" si="44"/>
        <v>3220.2928463071557</v>
      </c>
      <c r="N72" s="138">
        <f>M72/L72</f>
        <v>156.1354107300439</v>
      </c>
      <c r="O72" s="139">
        <f>L72-I72</f>
        <v>0</v>
      </c>
      <c r="P72" s="140">
        <f>N72-K72</f>
        <v>-18.410043815410631</v>
      </c>
      <c r="Q72" s="141">
        <f>N72/K72</f>
        <v>0.89452579064087656</v>
      </c>
      <c r="R72" s="324"/>
      <c r="S72" s="142">
        <v>0.20833333333333334</v>
      </c>
      <c r="T72" s="143">
        <v>0.59241898148148131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11</v>
      </c>
      <c r="AD72" s="191">
        <f>SUM(AD56:AD71)</f>
        <v>0</v>
      </c>
      <c r="AE72" s="168">
        <f>M72-J72</f>
        <v>-379.70715369284426</v>
      </c>
      <c r="AF72" s="141">
        <f>M72/J72</f>
        <v>0.89452579064087656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220</v>
      </c>
      <c r="D73" s="331"/>
      <c r="E73" s="101">
        <v>27.05</v>
      </c>
      <c r="F73" s="102">
        <v>1221</v>
      </c>
      <c r="G73" s="103">
        <f t="shared" ref="G73:G74" si="45">E73*F73</f>
        <v>33028.050000000003</v>
      </c>
      <c r="H73" s="13"/>
      <c r="I73" s="104">
        <v>5</v>
      </c>
      <c r="J73" s="105">
        <v>3273</v>
      </c>
      <c r="K73" s="106">
        <f t="shared" si="43"/>
        <v>654.6</v>
      </c>
      <c r="L73" s="107">
        <v>5</v>
      </c>
      <c r="M73" s="105">
        <f>F73/V73*60</f>
        <v>2959.0234775921899</v>
      </c>
      <c r="N73" s="106">
        <f>M73/L73</f>
        <v>591.80469551843794</v>
      </c>
      <c r="O73" s="108">
        <f>L73-I73</f>
        <v>0</v>
      </c>
      <c r="P73" s="109">
        <f>N73-K73</f>
        <v>-62.795304481562084</v>
      </c>
      <c r="Q73" s="110">
        <f>N73/K73</f>
        <v>0.90407072337066596</v>
      </c>
      <c r="R73" s="322">
        <f>Q89</f>
        <v>0.90454476842525855</v>
      </c>
      <c r="S73" s="47">
        <v>0.37638888888888877</v>
      </c>
      <c r="T73" s="48">
        <v>0.3935763888888888</v>
      </c>
      <c r="U73" s="111">
        <v>5.3999999999999648</v>
      </c>
      <c r="V73" s="112">
        <v>24.758167873548935</v>
      </c>
      <c r="W73" s="113"/>
      <c r="X73" s="162"/>
      <c r="Y73" s="12"/>
      <c r="Z73" s="198"/>
      <c r="AA73" s="325"/>
      <c r="AB73" s="326"/>
      <c r="AC73" s="12">
        <v>0</v>
      </c>
      <c r="AD73" s="198"/>
      <c r="AE73" s="115">
        <f>M73-J73</f>
        <v>-313.97652240781008</v>
      </c>
      <c r="AF73" s="156">
        <f>M73/J73</f>
        <v>0.90407072337066607</v>
      </c>
      <c r="AG73" s="327">
        <f>AF89</f>
        <v>0.90454476842525866</v>
      </c>
    </row>
    <row r="74" spans="1:33" ht="15.75" customHeight="1">
      <c r="A74" s="318"/>
      <c r="B74" s="100" t="s">
        <v>195</v>
      </c>
      <c r="C74" s="330" t="s">
        <v>221</v>
      </c>
      <c r="D74" s="331"/>
      <c r="E74" s="101">
        <v>27.05</v>
      </c>
      <c r="F74" s="102">
        <v>3253</v>
      </c>
      <c r="G74" s="121">
        <f t="shared" si="45"/>
        <v>87993.650000000009</v>
      </c>
      <c r="H74" s="122"/>
      <c r="I74" s="104">
        <v>5</v>
      </c>
      <c r="J74" s="105">
        <v>3273</v>
      </c>
      <c r="K74" s="106">
        <f t="shared" si="43"/>
        <v>654.6</v>
      </c>
      <c r="L74" s="107">
        <v>5</v>
      </c>
      <c r="M74" s="105">
        <f>F74/V74*60</f>
        <v>2962.1265765195531</v>
      </c>
      <c r="N74" s="106">
        <f>M74/L74</f>
        <v>592.42531530391057</v>
      </c>
      <c r="O74" s="108">
        <f>L74-I74</f>
        <v>0</v>
      </c>
      <c r="P74" s="109">
        <f>N74-K74</f>
        <v>-62.174684696089457</v>
      </c>
      <c r="Q74" s="110">
        <f>N74/K74</f>
        <v>0.90501881347985114</v>
      </c>
      <c r="R74" s="323"/>
      <c r="S74" s="47">
        <v>0.39722222222222209</v>
      </c>
      <c r="T74" s="120">
        <v>0.44297453703703693</v>
      </c>
      <c r="U74" s="111">
        <v>5.2499999999999414</v>
      </c>
      <c r="V74" s="112">
        <v>65.891849979393214</v>
      </c>
      <c r="W74" s="113"/>
      <c r="X74" s="116"/>
      <c r="Y74" s="12"/>
      <c r="Z74" s="198"/>
      <c r="AA74" s="332"/>
      <c r="AB74" s="333"/>
      <c r="AC74" s="12">
        <v>0</v>
      </c>
      <c r="AD74" s="198"/>
      <c r="AE74" s="117">
        <f>M74-J74</f>
        <v>-310.87342348044695</v>
      </c>
      <c r="AF74" s="110">
        <f>M74/J74</f>
        <v>0.90501881347985125</v>
      </c>
      <c r="AG74" s="328"/>
    </row>
    <row r="75" spans="1:33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16"/>
      <c r="Y75" s="12"/>
      <c r="Z75" s="198"/>
      <c r="AA75" s="332"/>
      <c r="AB75" s="333"/>
      <c r="AC75" s="12"/>
      <c r="AD75" s="198"/>
      <c r="AE75" s="117"/>
      <c r="AF75" s="110"/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6">AVERAGE(I73:I88)</f>
        <v>5</v>
      </c>
      <c r="J89" s="137">
        <f t="shared" si="46"/>
        <v>3273</v>
      </c>
      <c r="K89" s="138">
        <f t="shared" ref="K89" si="47">J89/I89</f>
        <v>654.6</v>
      </c>
      <c r="L89" s="136">
        <f t="shared" ref="L89:M89" si="48">AVERAGE(L73:L88)</f>
        <v>5</v>
      </c>
      <c r="M89" s="137">
        <f t="shared" si="48"/>
        <v>2960.5750270558715</v>
      </c>
      <c r="N89" s="138">
        <f>M89/L89</f>
        <v>592.11500541117425</v>
      </c>
      <c r="O89" s="139">
        <f>L89-I89</f>
        <v>0</v>
      </c>
      <c r="P89" s="140">
        <f>N89-K89</f>
        <v>-62.484994588825771</v>
      </c>
      <c r="Q89" s="141">
        <f>N89/K89</f>
        <v>0.90454476842525855</v>
      </c>
      <c r="R89" s="324"/>
      <c r="S89" s="142">
        <v>0.25</v>
      </c>
      <c r="T89" s="143">
        <v>0.44297453703703693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0</v>
      </c>
      <c r="AD89" s="191">
        <f>SUM(AD73:AD88)</f>
        <v>0</v>
      </c>
      <c r="AE89" s="168">
        <f>M89-J89</f>
        <v>-312.42497294412851</v>
      </c>
      <c r="AF89" s="141">
        <f>M89/J89</f>
        <v>0.90454476842525866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2002</v>
      </c>
      <c r="G90" s="148">
        <f t="shared" ref="G90:G91" si="49">E90*F90</f>
        <v>31051.02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2349.3387562395405</v>
      </c>
      <c r="N90" s="152">
        <f>M90/L90</f>
        <v>391.55645937325676</v>
      </c>
      <c r="O90" s="154">
        <f>L90-I90</f>
        <v>0</v>
      </c>
      <c r="P90" s="155">
        <f>N90-K90</f>
        <v>-41.776873960076557</v>
      </c>
      <c r="Q90" s="156">
        <f>N90/K90</f>
        <v>0.90359182932290028</v>
      </c>
      <c r="R90" s="322">
        <f>Q106</f>
        <v>0.90331067780109819</v>
      </c>
      <c r="S90" s="157">
        <v>0.25</v>
      </c>
      <c r="T90" s="158">
        <v>0.2854976851851852</v>
      </c>
      <c r="U90" s="159"/>
      <c r="V90" s="160">
        <v>51.129280390482975</v>
      </c>
      <c r="W90" s="158"/>
      <c r="X90" s="169"/>
      <c r="Y90" s="12"/>
      <c r="Z90" s="198"/>
      <c r="AA90" s="325"/>
      <c r="AB90" s="326"/>
      <c r="AC90" s="12">
        <v>0</v>
      </c>
      <c r="AD90" s="198"/>
      <c r="AE90" s="115">
        <f>M90-J90</f>
        <v>-250.66124376045946</v>
      </c>
      <c r="AF90" s="156">
        <f>M90/J90</f>
        <v>0.90359182932290016</v>
      </c>
      <c r="AG90" s="327">
        <f>AF106</f>
        <v>0.90331067780109819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2199</v>
      </c>
      <c r="G91" s="103">
        <f t="shared" si="49"/>
        <v>33006.99</v>
      </c>
      <c r="H91" s="26"/>
      <c r="I91" s="104">
        <v>6</v>
      </c>
      <c r="J91" s="105">
        <v>2600</v>
      </c>
      <c r="K91" s="106">
        <f t="shared" si="41"/>
        <v>433.33333333333331</v>
      </c>
      <c r="L91" s="107">
        <v>6</v>
      </c>
      <c r="M91" s="105">
        <f>F91/V91*60</f>
        <v>2347.8767683261703</v>
      </c>
      <c r="N91" s="106">
        <f>M91/L91</f>
        <v>391.31279472102841</v>
      </c>
      <c r="O91" s="108">
        <f>L91-I91</f>
        <v>0</v>
      </c>
      <c r="P91" s="109">
        <f>N91-K91</f>
        <v>-42.020538612304904</v>
      </c>
      <c r="Q91" s="110">
        <f>N91/K91</f>
        <v>0.90302952627929634</v>
      </c>
      <c r="R91" s="323"/>
      <c r="S91" s="47">
        <v>0.28888888888888886</v>
      </c>
      <c r="T91" s="48">
        <v>0.3279050925925926</v>
      </c>
      <c r="U91" s="111">
        <v>4.8833333333332707</v>
      </c>
      <c r="V91" s="112">
        <v>56.19545360298514</v>
      </c>
      <c r="W91" s="113"/>
      <c r="X91" s="13"/>
      <c r="Y91" s="12"/>
      <c r="Z91" s="198"/>
      <c r="AA91" s="332"/>
      <c r="AB91" s="333"/>
      <c r="AC91" s="12">
        <v>0</v>
      </c>
      <c r="AD91" s="198"/>
      <c r="AE91" s="117">
        <f>M91-J91</f>
        <v>-252.12323167382965</v>
      </c>
      <c r="AF91" s="110">
        <f>M91/J91</f>
        <v>0.90302952627929634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50">AVERAGE(I90:I105)</f>
        <v>6</v>
      </c>
      <c r="J106" s="137">
        <f t="shared" si="50"/>
        <v>2600</v>
      </c>
      <c r="K106" s="138">
        <f t="shared" ref="K106" si="51">J106/I106</f>
        <v>433.33333333333331</v>
      </c>
      <c r="L106" s="136">
        <f t="shared" ref="L106:M106" si="52">AVERAGE(L90:L105)</f>
        <v>6</v>
      </c>
      <c r="M106" s="137">
        <f t="shared" si="52"/>
        <v>2348.6077622828552</v>
      </c>
      <c r="N106" s="138">
        <f>M106/L106</f>
        <v>391.43462704714256</v>
      </c>
      <c r="O106" s="139">
        <f>L106-I106</f>
        <v>0</v>
      </c>
      <c r="P106" s="140">
        <f>N106-K106</f>
        <v>-41.898706286190759</v>
      </c>
      <c r="Q106" s="141">
        <f>N106/K106</f>
        <v>0.90331067780109819</v>
      </c>
      <c r="R106" s="324"/>
      <c r="S106" s="142">
        <v>0.25</v>
      </c>
      <c r="T106" s="143">
        <v>0.3279050925925926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0</v>
      </c>
      <c r="AD106" s="191">
        <f>SUM(AD90:AD105)</f>
        <v>0</v>
      </c>
      <c r="AE106" s="168">
        <f>M106-J106</f>
        <v>-251.39223771714478</v>
      </c>
      <c r="AF106" s="141">
        <f>M106/J106</f>
        <v>0.90331067780109819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981</v>
      </c>
      <c r="G107" s="148">
        <f t="shared" ref="G107:G109" si="53">E107*F107</f>
        <v>44125.38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1608.953357207407</v>
      </c>
      <c r="N107" s="152">
        <f>M107/L107</f>
        <v>76.616826533686051</v>
      </c>
      <c r="O107" s="154">
        <f>L107-I107</f>
        <v>0</v>
      </c>
      <c r="P107" s="155">
        <f>N107-K107</f>
        <v>-9.0974591805996567</v>
      </c>
      <c r="Q107" s="156">
        <f>N107/K107</f>
        <v>0.89386297622633737</v>
      </c>
      <c r="R107" s="322">
        <f>Q123</f>
        <v>0.9253244043413098</v>
      </c>
      <c r="S107" s="157">
        <v>0.70833333333333337</v>
      </c>
      <c r="T107" s="158">
        <v>0.73372685185185194</v>
      </c>
      <c r="U107" s="159"/>
      <c r="V107" s="160">
        <v>36.58278826812036</v>
      </c>
      <c r="W107" s="158"/>
      <c r="X107" s="169"/>
      <c r="Y107" s="196"/>
      <c r="Z107" s="197"/>
      <c r="AA107" s="325"/>
      <c r="AB107" s="326"/>
      <c r="AC107" s="196">
        <v>1</v>
      </c>
      <c r="AD107" s="197"/>
      <c r="AE107" s="115">
        <f>M107-J107</f>
        <v>-191.04664279259305</v>
      </c>
      <c r="AF107" s="156">
        <f>M107/J107</f>
        <v>0.89386297622633715</v>
      </c>
      <c r="AG107" s="327">
        <f>AF123</f>
        <v>0.89395747538058745</v>
      </c>
    </row>
    <row r="108" spans="1:33" ht="15.75" customHeight="1">
      <c r="A108" s="318"/>
      <c r="B108" s="163" t="s">
        <v>187</v>
      </c>
      <c r="C108" s="330" t="s">
        <v>234</v>
      </c>
      <c r="D108" s="331"/>
      <c r="E108" s="101">
        <v>58.17</v>
      </c>
      <c r="F108" s="102">
        <v>1915</v>
      </c>
      <c r="G108" s="103">
        <f t="shared" si="53"/>
        <v>111395.55</v>
      </c>
      <c r="H108" s="26"/>
      <c r="I108" s="104">
        <v>18</v>
      </c>
      <c r="J108" s="105">
        <v>2000</v>
      </c>
      <c r="K108" s="106">
        <f t="shared" ref="K108:K109" si="54">J108/I108</f>
        <v>111.11111111111111</v>
      </c>
      <c r="L108" s="107">
        <v>17</v>
      </c>
      <c r="M108" s="105">
        <f>F108/V108*60</f>
        <v>1788.0000000000002</v>
      </c>
      <c r="N108" s="106">
        <f>M108/L108</f>
        <v>105.1764705882353</v>
      </c>
      <c r="O108" s="108">
        <f>L108-I108</f>
        <v>-1</v>
      </c>
      <c r="P108" s="109">
        <f>N108-K108</f>
        <v>-5.9346405228758101</v>
      </c>
      <c r="Q108" s="110">
        <f>N108/K108</f>
        <v>0.94658823529411773</v>
      </c>
      <c r="R108" s="323"/>
      <c r="S108" s="47">
        <v>0.7368055555555556</v>
      </c>
      <c r="T108" s="48">
        <v>0.78142361111111114</v>
      </c>
      <c r="U108" s="111">
        <v>5</v>
      </c>
      <c r="V108" s="112">
        <v>64.261744966442947</v>
      </c>
      <c r="W108" s="113"/>
      <c r="X108" s="116"/>
      <c r="Y108" s="12"/>
      <c r="Z108" s="198"/>
      <c r="AA108" s="332"/>
      <c r="AB108" s="333"/>
      <c r="AC108" s="12">
        <v>1</v>
      </c>
      <c r="AD108" s="198"/>
      <c r="AE108" s="117">
        <f>M108-J108</f>
        <v>-211.99999999999977</v>
      </c>
      <c r="AF108" s="110">
        <f>M108/J108</f>
        <v>0.89400000000000013</v>
      </c>
      <c r="AG108" s="328"/>
    </row>
    <row r="109" spans="1:33" ht="15.75" customHeight="1">
      <c r="A109" s="318"/>
      <c r="B109" s="163" t="s">
        <v>187</v>
      </c>
      <c r="C109" s="330" t="s">
        <v>235</v>
      </c>
      <c r="D109" s="331"/>
      <c r="E109" s="101">
        <v>50.67</v>
      </c>
      <c r="F109" s="102">
        <v>1401</v>
      </c>
      <c r="G109" s="103">
        <f t="shared" si="53"/>
        <v>70988.67</v>
      </c>
      <c r="H109" s="26"/>
      <c r="I109" s="104">
        <v>20</v>
      </c>
      <c r="J109" s="105">
        <v>2000</v>
      </c>
      <c r="K109" s="106">
        <f t="shared" si="54"/>
        <v>100</v>
      </c>
      <c r="L109" s="107">
        <v>19</v>
      </c>
      <c r="M109" s="105">
        <f>F109/V109*60</f>
        <v>1788</v>
      </c>
      <c r="N109" s="106">
        <f>M109/L109</f>
        <v>94.10526315789474</v>
      </c>
      <c r="O109" s="108">
        <f>L109-I109</f>
        <v>-1</v>
      </c>
      <c r="P109" s="109">
        <f>N109-K109</f>
        <v>-5.8947368421052602</v>
      </c>
      <c r="Q109" s="110">
        <f>N109/K109</f>
        <v>0.94105263157894736</v>
      </c>
      <c r="R109" s="323"/>
      <c r="S109" s="47">
        <v>0.78541666666666665</v>
      </c>
      <c r="T109" s="48">
        <v>0.81805555555555554</v>
      </c>
      <c r="U109" s="111">
        <v>5.7499999999999396</v>
      </c>
      <c r="V109" s="112">
        <v>47.013422818791945</v>
      </c>
      <c r="W109" s="113"/>
      <c r="X109" s="116"/>
      <c r="Y109" s="12"/>
      <c r="Z109" s="198"/>
      <c r="AA109" s="332"/>
      <c r="AB109" s="333"/>
      <c r="AC109" s="12">
        <v>1</v>
      </c>
      <c r="AD109" s="198"/>
      <c r="AE109" s="117">
        <f>M109-J109</f>
        <v>-212</v>
      </c>
      <c r="AF109" s="110">
        <f>M109/J109</f>
        <v>0.89400000000000002</v>
      </c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55">AVERAGE(I107:I122)</f>
        <v>19.666666666666668</v>
      </c>
      <c r="J123" s="137">
        <f t="shared" si="55"/>
        <v>1933.3333333333333</v>
      </c>
      <c r="K123" s="138">
        <f t="shared" ref="K123" si="56">J123/I123</f>
        <v>98.305084745762699</v>
      </c>
      <c r="L123" s="136">
        <f t="shared" ref="L123:M123" si="57">AVERAGE(L107:L122)</f>
        <v>19</v>
      </c>
      <c r="M123" s="137">
        <f t="shared" si="57"/>
        <v>1728.3177857358023</v>
      </c>
      <c r="N123" s="138">
        <f>M123/L123</f>
        <v>90.964093986094852</v>
      </c>
      <c r="O123" s="139">
        <f>L123-I123</f>
        <v>-0.66666666666666785</v>
      </c>
      <c r="P123" s="140">
        <f>N123-K123</f>
        <v>-7.3409907596678465</v>
      </c>
      <c r="Q123" s="141">
        <f>N123/K123</f>
        <v>0.9253244043413098</v>
      </c>
      <c r="R123" s="324"/>
      <c r="S123" s="142">
        <v>0.70833333333333337</v>
      </c>
      <c r="T123" s="143">
        <v>0.81805555555555554</v>
      </c>
      <c r="U123" s="144"/>
      <c r="V123" s="166"/>
      <c r="W123" s="167"/>
      <c r="X123" s="138"/>
      <c r="Y123" s="179">
        <f t="shared" ref="Y123:Z123" si="58">SUM(Y107:Y122)</f>
        <v>0</v>
      </c>
      <c r="Z123" s="180">
        <f t="shared" si="58"/>
        <v>0</v>
      </c>
      <c r="AA123" s="354"/>
      <c r="AB123" s="355"/>
      <c r="AC123" s="179">
        <f t="shared" ref="AC123" si="59">SUM(AC107:AC122)</f>
        <v>3</v>
      </c>
      <c r="AD123" s="180">
        <f t="shared" ref="AD123" si="60">SUM(AD107:AD122)</f>
        <v>0</v>
      </c>
      <c r="AE123" s="168">
        <f>M123-J123</f>
        <v>-205.01554759753094</v>
      </c>
      <c r="AF123" s="141">
        <f>M123/J123</f>
        <v>0.89395747538058745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229</v>
      </c>
      <c r="D124" s="321"/>
      <c r="E124" s="147">
        <v>56.87</v>
      </c>
      <c r="F124" s="159">
        <v>1512</v>
      </c>
      <c r="G124" s="148">
        <f t="shared" ref="G124:G126" si="61">E124*F124</f>
        <v>85987.44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1792.5607611406549</v>
      </c>
      <c r="N124" s="152">
        <f>M124/L124</f>
        <v>77.937424397419775</v>
      </c>
      <c r="O124" s="154">
        <f>L124-I124</f>
        <v>0</v>
      </c>
      <c r="P124" s="155">
        <f>N124-K124</f>
        <v>-9.0190973417106619</v>
      </c>
      <c r="Q124" s="156">
        <f>N124/K124</f>
        <v>0.89628038057032744</v>
      </c>
      <c r="R124" s="322">
        <f>Q140</f>
        <v>0.89554179629408548</v>
      </c>
      <c r="S124" s="157">
        <v>0.70833333333333337</v>
      </c>
      <c r="T124" s="158">
        <v>0.74347222222222231</v>
      </c>
      <c r="U124" s="159"/>
      <c r="V124" s="160">
        <v>50.60916314059692</v>
      </c>
      <c r="W124" s="97"/>
      <c r="X124" s="98"/>
      <c r="Y124" s="196"/>
      <c r="Z124" s="197"/>
      <c r="AA124" s="325"/>
      <c r="AB124" s="326"/>
      <c r="AC124" s="196">
        <v>1</v>
      </c>
      <c r="AD124" s="197"/>
      <c r="AE124" s="115">
        <f>M124-J124</f>
        <v>-207.4392388593451</v>
      </c>
      <c r="AF124" s="156">
        <f>M124/J124</f>
        <v>0.89628038057032744</v>
      </c>
      <c r="AG124" s="376">
        <f>AF140</f>
        <v>0.89554179629408559</v>
      </c>
    </row>
    <row r="125" spans="1:33" ht="15.75" customHeight="1">
      <c r="A125" s="357"/>
      <c r="B125" s="163" t="s">
        <v>187</v>
      </c>
      <c r="C125" s="330" t="s">
        <v>230</v>
      </c>
      <c r="D125" s="331"/>
      <c r="E125" s="101">
        <v>56.79</v>
      </c>
      <c r="F125" s="111">
        <v>2092</v>
      </c>
      <c r="G125" s="103">
        <f t="shared" si="61"/>
        <v>118804.68</v>
      </c>
      <c r="H125" s="26"/>
      <c r="I125" s="104">
        <v>23</v>
      </c>
      <c r="J125" s="105">
        <v>2000</v>
      </c>
      <c r="K125" s="106">
        <f t="shared" ref="K125:K126" si="62">J125/I125</f>
        <v>86.956521739130437</v>
      </c>
      <c r="L125" s="107">
        <v>23</v>
      </c>
      <c r="M125" s="105">
        <f>F125/V125*60</f>
        <v>1790.8716658094861</v>
      </c>
      <c r="N125" s="106">
        <f>M125/L125</f>
        <v>77.863985469977663</v>
      </c>
      <c r="O125" s="108">
        <f>L125-I125</f>
        <v>0</v>
      </c>
      <c r="P125" s="109">
        <f>N125-K125</f>
        <v>-9.0925362691527738</v>
      </c>
      <c r="Q125" s="110">
        <f>N125/K125</f>
        <v>0.89543583290474316</v>
      </c>
      <c r="R125" s="323"/>
      <c r="S125" s="47">
        <v>0.74652777777777779</v>
      </c>
      <c r="T125" s="48">
        <v>0.79519675925925926</v>
      </c>
      <c r="U125" s="111">
        <v>5</v>
      </c>
      <c r="V125" s="112">
        <v>70.088774308271894</v>
      </c>
      <c r="W125" s="113"/>
      <c r="X125" s="116"/>
      <c r="Y125" s="12"/>
      <c r="Z125" s="198"/>
      <c r="AA125" s="332"/>
      <c r="AB125" s="333"/>
      <c r="AC125" s="12">
        <v>2</v>
      </c>
      <c r="AD125" s="198"/>
      <c r="AE125" s="117">
        <f>M125-J125</f>
        <v>-209.1283341905139</v>
      </c>
      <c r="AF125" s="110">
        <f>M125/J125</f>
        <v>0.89543583290474305</v>
      </c>
      <c r="AG125" s="369"/>
    </row>
    <row r="126" spans="1:33" ht="15.75" customHeight="1">
      <c r="A126" s="357"/>
      <c r="B126" s="163" t="s">
        <v>187</v>
      </c>
      <c r="C126" s="330" t="s">
        <v>231</v>
      </c>
      <c r="D126" s="331"/>
      <c r="E126" s="101">
        <v>47.6</v>
      </c>
      <c r="F126" s="111">
        <v>1603</v>
      </c>
      <c r="G126" s="103">
        <f t="shared" si="61"/>
        <v>76302.8</v>
      </c>
      <c r="H126" s="26"/>
      <c r="I126" s="104">
        <v>23</v>
      </c>
      <c r="J126" s="105">
        <v>2000</v>
      </c>
      <c r="K126" s="106">
        <f t="shared" si="62"/>
        <v>86.956521739130437</v>
      </c>
      <c r="L126" s="107">
        <v>23</v>
      </c>
      <c r="M126" s="105">
        <f>F126/V126*60</f>
        <v>1789.8183508143716</v>
      </c>
      <c r="N126" s="106">
        <f>M126/L126</f>
        <v>77.818189165842242</v>
      </c>
      <c r="O126" s="108">
        <f>L126-I126</f>
        <v>0</v>
      </c>
      <c r="P126" s="109">
        <f>N126-K126</f>
        <v>-9.1383325732881957</v>
      </c>
      <c r="Q126" s="110">
        <f>N126/K126</f>
        <v>0.89490917540718573</v>
      </c>
      <c r="R126" s="323"/>
      <c r="S126" s="47">
        <v>0.7993055555555556</v>
      </c>
      <c r="T126" s="48">
        <v>0.8366203703703704</v>
      </c>
      <c r="U126" s="111">
        <v>5.9166666666667389</v>
      </c>
      <c r="V126" s="112">
        <v>53.737296835870453</v>
      </c>
      <c r="W126" s="113"/>
      <c r="X126" s="116"/>
      <c r="Y126" s="12"/>
      <c r="Z126" s="198"/>
      <c r="AA126" s="332"/>
      <c r="AB126" s="333"/>
      <c r="AC126" s="12">
        <v>1</v>
      </c>
      <c r="AD126" s="198"/>
      <c r="AE126" s="117">
        <f>M126-J126</f>
        <v>-210.18164918562843</v>
      </c>
      <c r="AF126" s="110">
        <f>M126/J126</f>
        <v>0.89490917540718573</v>
      </c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3">AVERAGE(I124:I139)</f>
        <v>23</v>
      </c>
      <c r="J140" s="137">
        <f t="shared" si="63"/>
        <v>2000</v>
      </c>
      <c r="K140" s="138">
        <f t="shared" ref="K140" si="64">J140/I140</f>
        <v>86.956521739130437</v>
      </c>
      <c r="L140" s="136">
        <f t="shared" ref="L140:M140" si="65">AVERAGE(L124:L139)</f>
        <v>23</v>
      </c>
      <c r="M140" s="137">
        <f t="shared" si="65"/>
        <v>1791.0835925881711</v>
      </c>
      <c r="N140" s="138">
        <f>M140/L140</f>
        <v>77.87319967774657</v>
      </c>
      <c r="O140" s="139">
        <f>L140-I140</f>
        <v>0</v>
      </c>
      <c r="P140" s="140">
        <f>N140-K140</f>
        <v>-9.0833220613838677</v>
      </c>
      <c r="Q140" s="141">
        <f>N140/K140</f>
        <v>0.89554179629408548</v>
      </c>
      <c r="R140" s="324"/>
      <c r="S140" s="142">
        <v>0.70833333333333337</v>
      </c>
      <c r="T140" s="143">
        <v>0.8366203703703704</v>
      </c>
      <c r="U140" s="144"/>
      <c r="V140" s="166"/>
      <c r="W140" s="187"/>
      <c r="X140" s="188"/>
      <c r="Y140" s="179">
        <f t="shared" ref="Y140:Z140" si="66">SUM(Y124:Y139)</f>
        <v>0</v>
      </c>
      <c r="Z140" s="180">
        <f t="shared" si="66"/>
        <v>0</v>
      </c>
      <c r="AA140" s="354"/>
      <c r="AB140" s="355"/>
      <c r="AC140" s="179">
        <f t="shared" ref="AC140" si="67">SUM(AC124:AC139)</f>
        <v>4</v>
      </c>
      <c r="AD140" s="180">
        <f t="shared" ref="AD140" si="68">SUM(AD124:AD139)</f>
        <v>0</v>
      </c>
      <c r="AE140" s="168">
        <f>M140-J140</f>
        <v>-208.91640741182891</v>
      </c>
      <c r="AF140" s="141">
        <f>M140/J140</f>
        <v>0.89554179629408559</v>
      </c>
      <c r="AG140" s="370"/>
    </row>
    <row r="142" spans="1:33">
      <c r="AA142" s="360" t="s">
        <v>163</v>
      </c>
      <c r="AB142" s="360"/>
    </row>
    <row r="143" spans="1:33">
      <c r="AA143" s="360" t="s">
        <v>164</v>
      </c>
      <c r="AB143" s="360"/>
    </row>
    <row r="144" spans="1:33">
      <c r="AA144" s="360" t="s">
        <v>165</v>
      </c>
      <c r="AB144" s="360"/>
    </row>
    <row r="145" spans="27:28">
      <c r="AA145" s="360" t="s">
        <v>166</v>
      </c>
      <c r="AB145" s="360"/>
    </row>
    <row r="146" spans="27:28">
      <c r="AA146" s="360" t="s">
        <v>167</v>
      </c>
      <c r="AB146" s="360"/>
    </row>
    <row r="147" spans="27:28">
      <c r="AA147" s="360" t="s">
        <v>168</v>
      </c>
      <c r="AB147" s="360"/>
    </row>
    <row r="148" spans="27:28">
      <c r="AA148" s="360" t="s">
        <v>169</v>
      </c>
      <c r="AB148" s="360"/>
    </row>
    <row r="149" spans="27:28">
      <c r="AA149" s="360" t="s">
        <v>170</v>
      </c>
      <c r="AB149" s="360"/>
    </row>
    <row r="150" spans="27:28">
      <c r="AA150" s="360" t="s">
        <v>171</v>
      </c>
      <c r="AB150" s="360"/>
    </row>
    <row r="151" spans="27:28">
      <c r="AA151" s="360" t="s">
        <v>172</v>
      </c>
      <c r="AB151" s="360"/>
    </row>
    <row r="152" spans="27:28">
      <c r="AA152" s="360" t="s">
        <v>173</v>
      </c>
      <c r="AB152" s="360"/>
    </row>
    <row r="153" spans="27:28">
      <c r="AA153" s="360" t="s">
        <v>174</v>
      </c>
      <c r="AB153" s="360"/>
    </row>
    <row r="154" spans="27:28">
      <c r="AA154" s="360" t="s">
        <v>175</v>
      </c>
      <c r="AB154" s="360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264" priority="2" operator="greaterThan">
      <formula>0</formula>
    </cfRule>
  </conditionalFormatting>
  <conditionalFormatting sqref="P5:P140 AE5:AE140">
    <cfRule type="cellIs" dxfId="263" priority="5" operator="lessThan">
      <formula>0</formula>
    </cfRule>
  </conditionalFormatting>
  <conditionalFormatting sqref="Q5:Q140 AF5:AF140">
    <cfRule type="cellIs" dxfId="262" priority="3" operator="greaterThan">
      <formula>1</formula>
    </cfRule>
    <cfRule type="cellIs" dxfId="261" priority="4" operator="lessThan">
      <formula>0.8</formula>
    </cfRule>
  </conditionalFormatting>
  <conditionalFormatting sqref="AG5 R5:R140 AG107:AG124">
    <cfRule type="cellIs" dxfId="260" priority="6" operator="lessThan">
      <formula>0.8</formula>
    </cfRule>
  </conditionalFormatting>
  <conditionalFormatting sqref="AG22">
    <cfRule type="cellIs" dxfId="259" priority="11" operator="lessThan">
      <formula>0.8</formula>
    </cfRule>
  </conditionalFormatting>
  <conditionalFormatting sqref="AG37">
    <cfRule type="cellIs" dxfId="258" priority="10" operator="lessThan">
      <formula>0.8</formula>
    </cfRule>
  </conditionalFormatting>
  <conditionalFormatting sqref="AG39:AG74">
    <cfRule type="cellIs" dxfId="257" priority="8" operator="lessThan">
      <formula>0.8</formula>
    </cfRule>
  </conditionalFormatting>
  <conditionalFormatting sqref="AG80:AG88">
    <cfRule type="cellIs" dxfId="256" priority="9" operator="lessThan">
      <formula>0.8</formula>
    </cfRule>
  </conditionalFormatting>
  <conditionalFormatting sqref="AG90:AG95">
    <cfRule type="cellIs" dxfId="255" priority="7" operator="lessThan">
      <formula>0.8</formula>
    </cfRule>
  </conditionalFormatting>
  <conditionalFormatting sqref="AG139">
    <cfRule type="cellIs" dxfId="254" priority="1" operator="lessThan">
      <formula>0.8</formula>
    </cfRule>
  </conditionalFormatting>
  <dataValidations count="1">
    <dataValidation type="list" allowBlank="1" showInputMessage="1" showErrorMessage="1" sqref="AA5:AB140" xr:uid="{D7945365-EC7F-4F51-9B4D-BFAEA0F9435C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AC25-F0A8-4C45-8D6B-1D871BA40C2F}">
  <sheetPr>
    <tabColor theme="9" tint="0.59999389629810485"/>
  </sheetPr>
  <dimension ref="B1:AR42"/>
  <sheetViews>
    <sheetView zoomScale="70" zoomScaleNormal="70" workbookViewId="0">
      <selection activeCell="M55" sqref="M5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255</v>
      </c>
      <c r="D3" s="209"/>
      <c r="E3" s="3" t="s">
        <v>3</v>
      </c>
      <c r="F3" s="210">
        <f>'0611(18度C)'!D1+'0611(4度C)'!D1</f>
        <v>205769</v>
      </c>
      <c r="G3" s="211"/>
      <c r="H3" s="3" t="s">
        <v>4</v>
      </c>
      <c r="I3" s="212">
        <f>'0611(18度C)'!F1+'0611(4度C)'!F1</f>
        <v>6331722.3200000003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493.46174161735041</v>
      </c>
      <c r="F6" s="246" t="e">
        <f>AVERAGE(#REF!,D14:K14)</f>
        <v>#REF!</v>
      </c>
      <c r="G6" s="247">
        <f>AVERAGE(D14:K14)</f>
        <v>258.327861413937</v>
      </c>
      <c r="H6" s="248"/>
      <c r="I6" s="247">
        <f>AVERAGE(L14:O14)</f>
        <v>92.630803242446575</v>
      </c>
      <c r="J6" s="248"/>
      <c r="K6" s="247">
        <f>AVERAGE(D32:O32)</f>
        <v>820.88068181818176</v>
      </c>
      <c r="L6" s="248"/>
      <c r="M6" s="247">
        <f>AVERAGE(P32:X32)</f>
        <v>719.15909090909088</v>
      </c>
      <c r="N6" s="248"/>
      <c r="O6" s="236">
        <f>'0611(4度C)'!Y2</f>
        <v>0</v>
      </c>
      <c r="P6" s="236">
        <f>'0611(4度C)'!Z2</f>
        <v>0</v>
      </c>
      <c r="Q6" s="236">
        <f>'0611(4度C)'!AC2</f>
        <v>49</v>
      </c>
      <c r="R6" s="236">
        <f>'0611(4度C)'!AD2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442.08370811768401</v>
      </c>
      <c r="F7" s="242" t="e">
        <f>AVERAGE(#REF!,D15:K15)</f>
        <v>#REF!</v>
      </c>
      <c r="G7" s="243">
        <f>AVERAGE(D15:K15)</f>
        <v>232.79149374239009</v>
      </c>
      <c r="H7" s="244"/>
      <c r="I7" s="243">
        <f>AVERAGE(L15:O15)</f>
        <v>84.426411896756719</v>
      </c>
      <c r="J7" s="244"/>
      <c r="K7" s="243">
        <f>AVERAGE(D33:O33)</f>
        <v>734.07644845851246</v>
      </c>
      <c r="L7" s="244"/>
      <c r="M7" s="243">
        <f>AVERAGE(P33:X33)</f>
        <v>642.85793745026012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0.8963479242328346</v>
      </c>
      <c r="F8" s="261" t="e">
        <f>AVERAGE(D16:K16,#REF!)</f>
        <v>#REF!</v>
      </c>
      <c r="G8" s="249">
        <f>AVERAGE(D16:K16)</f>
        <v>0.89772696829615317</v>
      </c>
      <c r="H8" s="250"/>
      <c r="I8" s="249">
        <f>AVERAGE(L16:O16)</f>
        <v>0.91051401380832075</v>
      </c>
      <c r="J8" s="250"/>
      <c r="K8" s="249">
        <f>AVERAGE(D34:O34)</f>
        <v>0.89084477892352565</v>
      </c>
      <c r="L8" s="250"/>
      <c r="M8" s="249">
        <f>AVERAGE(P34:X34)</f>
        <v>0.89269945865942302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84.033613445378151</v>
      </c>
      <c r="F14" s="28">
        <v>116.49484536082473</v>
      </c>
      <c r="G14" s="28">
        <v>91.666666666666657</v>
      </c>
      <c r="H14" s="28">
        <v>169.83870967741933</v>
      </c>
      <c r="I14" s="28">
        <v>654.6</v>
      </c>
      <c r="J14" s="28">
        <v>433.33333333333331</v>
      </c>
      <c r="K14" s="29" t="s">
        <v>43</v>
      </c>
      <c r="L14" s="27" t="s">
        <v>43</v>
      </c>
      <c r="M14" s="30">
        <v>98.305084745762699</v>
      </c>
      <c r="N14" s="28" t="s">
        <v>43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75.289742943861683</v>
      </c>
      <c r="F15" s="35">
        <v>103.97312166153847</v>
      </c>
      <c r="G15" s="35">
        <v>82.12639814664314</v>
      </c>
      <c r="H15" s="35">
        <v>151.86492391064687</v>
      </c>
      <c r="I15" s="35">
        <v>592.01681541117432</v>
      </c>
      <c r="J15" s="35">
        <v>391.47796038047591</v>
      </c>
      <c r="K15" s="36" t="s">
        <v>43</v>
      </c>
      <c r="L15" s="34" t="s">
        <v>43</v>
      </c>
      <c r="M15" s="37">
        <v>90.97672556504223</v>
      </c>
      <c r="N15" s="35" t="s">
        <v>43</v>
      </c>
      <c r="O15" s="38">
        <v>77.876098228471193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0.89594794103195408</v>
      </c>
      <c r="F16" s="43">
        <f t="shared" si="0"/>
        <v>0.89251263727161356</v>
      </c>
      <c r="G16" s="43">
        <f t="shared" si="0"/>
        <v>0.89592434341792526</v>
      </c>
      <c r="H16" s="43">
        <f t="shared" si="0"/>
        <v>0.89417144182906994</v>
      </c>
      <c r="I16" s="43">
        <f t="shared" si="0"/>
        <v>0.90439476842525868</v>
      </c>
      <c r="J16" s="43">
        <f t="shared" si="0"/>
        <v>0.90341067780109829</v>
      </c>
      <c r="K16" s="44" t="s">
        <v>43</v>
      </c>
      <c r="L16" s="42" t="s">
        <v>43</v>
      </c>
      <c r="M16" s="45">
        <f t="shared" ref="M16:O16" si="1">M15/M14</f>
        <v>0.92545289798922281</v>
      </c>
      <c r="N16" s="43" t="s">
        <v>43</v>
      </c>
      <c r="O16" s="46">
        <f t="shared" si="1"/>
        <v>0.8955751296274187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0.25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 t="s">
        <v>43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0.60201388888888885</v>
      </c>
      <c r="F18" s="48">
        <v>0.67469907407407392</v>
      </c>
      <c r="G18" s="48">
        <v>0.63342592592592573</v>
      </c>
      <c r="H18" s="48">
        <v>0.58877314814814796</v>
      </c>
      <c r="I18" s="48">
        <v>0.47199074074074071</v>
      </c>
      <c r="J18" s="48">
        <v>0.35456018518518517</v>
      </c>
      <c r="K18" s="48" t="s">
        <v>43</v>
      </c>
      <c r="L18" s="47" t="s">
        <v>43</v>
      </c>
      <c r="M18" s="49">
        <v>0.8212962962962963</v>
      </c>
      <c r="N18" s="48" t="s">
        <v>43</v>
      </c>
      <c r="O18" s="50">
        <v>0.83068287037037036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>
        <v>10</v>
      </c>
      <c r="F21" s="52">
        <v>8</v>
      </c>
      <c r="G21" s="52">
        <v>13</v>
      </c>
      <c r="H21" s="52">
        <v>11</v>
      </c>
      <c r="I21" s="52">
        <v>0</v>
      </c>
      <c r="J21" s="52">
        <v>0</v>
      </c>
      <c r="K21" s="53"/>
      <c r="L21" s="54"/>
      <c r="M21" s="55">
        <v>4</v>
      </c>
      <c r="N21" s="52"/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23.8</v>
      </c>
      <c r="F23" s="58">
        <v>16.166666666666668</v>
      </c>
      <c r="G23" s="58">
        <v>20.571428571428573</v>
      </c>
      <c r="H23" s="58">
        <v>20.666666666666668</v>
      </c>
      <c r="I23" s="58">
        <v>5</v>
      </c>
      <c r="J23" s="58">
        <v>6</v>
      </c>
      <c r="K23" s="59" t="s">
        <v>43</v>
      </c>
      <c r="L23" s="57" t="s">
        <v>43</v>
      </c>
      <c r="M23" s="60">
        <v>19</v>
      </c>
      <c r="N23" s="58" t="s">
        <v>43</v>
      </c>
      <c r="O23" s="61">
        <v>23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1100</v>
      </c>
      <c r="N32" s="28">
        <v>956.25</v>
      </c>
      <c r="O32" s="28">
        <v>900</v>
      </c>
      <c r="P32" s="27">
        <v>288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775</v>
      </c>
      <c r="W32" s="28">
        <v>913.63636363636363</v>
      </c>
      <c r="X32" s="31">
        <v>900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286.94456028454863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996.30476039923781</v>
      </c>
      <c r="N33" s="35">
        <v>854.61125229039624</v>
      </c>
      <c r="O33" s="35">
        <v>798.44522085986728</v>
      </c>
      <c r="P33" s="34">
        <v>254.85066790001889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700.22122848145239</v>
      </c>
      <c r="W33" s="35">
        <v>818.08847419454196</v>
      </c>
      <c r="X33" s="38">
        <v>798.27137922502709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0.8767750453138986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0.90573160036294342</v>
      </c>
      <c r="N34" s="43">
        <f>N33/N32</f>
        <v>0.89371111350629673</v>
      </c>
      <c r="O34" s="43">
        <f>O33/O32</f>
        <v>0.88716135651096362</v>
      </c>
      <c r="P34" s="42">
        <f>P33/P32</f>
        <v>0.8848981524306212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0.90351126255671277</v>
      </c>
      <c r="W34" s="43">
        <f>W33/W32</f>
        <v>0.89542022051143899</v>
      </c>
      <c r="X34" s="46">
        <f>X33/X32</f>
        <v>0.886968199138919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0.25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0.375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0.47199074074074071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0.4165625</v>
      </c>
      <c r="N36" s="48">
        <v>0.63818287037037047</v>
      </c>
      <c r="O36" s="48">
        <v>0.60991898148148149</v>
      </c>
      <c r="P36" s="47">
        <v>0.74346064814814816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0.77750000000000008</v>
      </c>
      <c r="W36" s="48">
        <v>1.1502546296296292</v>
      </c>
      <c r="X36" s="50">
        <v>1.1268402777777775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3</v>
      </c>
      <c r="N37" s="58">
        <v>3.5555555555555554</v>
      </c>
      <c r="O37" s="58">
        <v>4</v>
      </c>
      <c r="P37" s="57">
        <v>12.5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</v>
      </c>
      <c r="W37" s="58">
        <v>3.6666666666666665</v>
      </c>
      <c r="X37" s="61">
        <v>4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2CD0E-D292-431E-B484-C1C0493A3FCE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O43" sqref="O43"/>
      <selection activeCell="O43" sqref="O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111301</v>
      </c>
      <c r="E1" s="88" t="s">
        <v>4</v>
      </c>
      <c r="F1" s="89">
        <f>SUM(G5:G140)</f>
        <v>2191668.8000000003</v>
      </c>
      <c r="G1" s="90" t="s">
        <v>85</v>
      </c>
      <c r="H1" s="91">
        <f>L21+L38+L55+L72+L89+L106+L123+L140</f>
        <v>45.722222222222221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46184</v>
      </c>
      <c r="B2" s="295"/>
      <c r="C2" s="92" t="s">
        <v>41</v>
      </c>
      <c r="D2" s="93">
        <f>AVERAGE(N21,N38,N55,N72,N89,N106,N123,N140)</f>
        <v>688.46719295438629</v>
      </c>
      <c r="E2" s="93" t="s">
        <v>92</v>
      </c>
      <c r="F2" s="94">
        <f>F1/D1</f>
        <v>19.691366654387654</v>
      </c>
      <c r="G2" s="95" t="s">
        <v>93</v>
      </c>
      <c r="H2" s="96">
        <f>COUNT(H5:H140)</f>
        <v>16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1801</v>
      </c>
      <c r="G5" s="148">
        <f t="shared" ref="G5:G8" si="0">E5*F5</f>
        <v>46177.64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3211.6555911828877</v>
      </c>
      <c r="N5" s="152">
        <f>M5/L5</f>
        <v>321.1655591182888</v>
      </c>
      <c r="O5" s="154">
        <f>L5-I5</f>
        <v>0</v>
      </c>
      <c r="P5" s="155">
        <f>N5-K5</f>
        <v>-38.834440881711203</v>
      </c>
      <c r="Q5" s="156">
        <f>N5/K5</f>
        <v>0.8921265531063578</v>
      </c>
      <c r="R5" s="322">
        <f>Q21</f>
        <v>0.8767750453138986</v>
      </c>
      <c r="S5" s="157">
        <v>0.25</v>
      </c>
      <c r="T5" s="158">
        <v>0.27335648148148151</v>
      </c>
      <c r="U5" s="159"/>
      <c r="V5" s="160">
        <v>33.646198022185914</v>
      </c>
      <c r="W5" s="161"/>
      <c r="X5" s="162"/>
      <c r="Y5" s="325"/>
      <c r="Z5" s="326"/>
      <c r="AA5" s="115">
        <f>M5-J5</f>
        <v>-388.34440881711225</v>
      </c>
      <c r="AB5" s="156">
        <f>M5/J5</f>
        <v>0.89212655310635769</v>
      </c>
      <c r="AC5" s="327">
        <f>AB21</f>
        <v>0.8767750453138986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3239</v>
      </c>
      <c r="G6" s="103">
        <f t="shared" si="0"/>
        <v>95615.28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3152.8379899710667</v>
      </c>
      <c r="N6" s="106">
        <f>M6/L6</f>
        <v>286.62163545191515</v>
      </c>
      <c r="O6" s="108">
        <f>L6-I6</f>
        <v>0</v>
      </c>
      <c r="P6" s="109">
        <f>N6-K6</f>
        <v>-40.651091820812098</v>
      </c>
      <c r="Q6" s="110">
        <f>N6/K6</f>
        <v>0.87578833054751859</v>
      </c>
      <c r="R6" s="323"/>
      <c r="S6" s="47">
        <v>0.27638888888888885</v>
      </c>
      <c r="T6" s="48">
        <v>0.31918981481481479</v>
      </c>
      <c r="U6" s="111">
        <v>5</v>
      </c>
      <c r="V6" s="112">
        <v>61.639703853537824</v>
      </c>
      <c r="W6" s="113"/>
      <c r="X6" s="116"/>
      <c r="Y6" s="332"/>
      <c r="Z6" s="333"/>
      <c r="AA6" s="117">
        <f>M6-J6</f>
        <v>-447.16201002893331</v>
      </c>
      <c r="AB6" s="110">
        <f>M6/J6</f>
        <v>0.87578833054751848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3594</v>
      </c>
      <c r="G7" s="103">
        <f t="shared" si="0"/>
        <v>107280.90000000001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3149.9835951957425</v>
      </c>
      <c r="N7" s="106">
        <f>M7/L7</f>
        <v>286.36214501779477</v>
      </c>
      <c r="O7" s="108">
        <f>L7-I7</f>
        <v>0</v>
      </c>
      <c r="P7" s="109">
        <f>N7-K7</f>
        <v>-40.910582254932478</v>
      </c>
      <c r="Q7" s="110">
        <f>N7/K7</f>
        <v>0.87499544310992849</v>
      </c>
      <c r="R7" s="323"/>
      <c r="S7" s="47">
        <v>0.32222222222222219</v>
      </c>
      <c r="T7" s="48">
        <v>0.3697569444444444</v>
      </c>
      <c r="U7" s="111">
        <v>5</v>
      </c>
      <c r="V7" s="112">
        <v>68.45749937519912</v>
      </c>
      <c r="W7" s="113"/>
      <c r="X7" s="116"/>
      <c r="Y7" s="332"/>
      <c r="Z7" s="333"/>
      <c r="AA7" s="117">
        <f>M7-J7</f>
        <v>-450.01640480425749</v>
      </c>
      <c r="AB7" s="110">
        <f>M7/J7</f>
        <v>0.87499544310992849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2106</v>
      </c>
      <c r="G8" s="103">
        <f t="shared" si="0"/>
        <v>60168.42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3111.0834761704432</v>
      </c>
      <c r="N8" s="106">
        <f>M8/L8</f>
        <v>259.25695634753691</v>
      </c>
      <c r="O8" s="108">
        <f>L8-I8</f>
        <v>0</v>
      </c>
      <c r="P8" s="109">
        <f>N8-K8</f>
        <v>-40.743043652463086</v>
      </c>
      <c r="Q8" s="110">
        <f>N8/K8</f>
        <v>0.86418985449178976</v>
      </c>
      <c r="R8" s="323"/>
      <c r="S8" s="47">
        <v>0.37361111111111106</v>
      </c>
      <c r="T8" s="48">
        <v>0.40180555555555553</v>
      </c>
      <c r="U8" s="111">
        <v>5.5499999999999883</v>
      </c>
      <c r="V8" s="112">
        <v>40.616075064479325</v>
      </c>
      <c r="W8" s="113"/>
      <c r="X8" s="116"/>
      <c r="Y8" s="332"/>
      <c r="Z8" s="333"/>
      <c r="AA8" s="117">
        <f>M8-J8</f>
        <v>-488.91652382955681</v>
      </c>
      <c r="AB8" s="110">
        <f>M8/J8</f>
        <v>0.86418985449178976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3156.390163130035</v>
      </c>
      <c r="N21" s="138">
        <f>M21/L21</f>
        <v>286.94456028454863</v>
      </c>
      <c r="O21" s="139">
        <f>L21-I21</f>
        <v>0</v>
      </c>
      <c r="P21" s="140">
        <f>N21-K21</f>
        <v>-40.328166988178623</v>
      </c>
      <c r="Q21" s="141">
        <f>N21/K21</f>
        <v>0.8767750453138986</v>
      </c>
      <c r="R21" s="324"/>
      <c r="S21" s="142">
        <v>0.25</v>
      </c>
      <c r="T21" s="143">
        <v>0.47199074074074071</v>
      </c>
      <c r="U21" s="144"/>
      <c r="V21" s="166"/>
      <c r="W21" s="167"/>
      <c r="X21" s="138"/>
      <c r="Y21" s="354"/>
      <c r="Z21" s="355"/>
      <c r="AA21" s="168">
        <f>M21-J21</f>
        <v>-443.60983686996497</v>
      </c>
      <c r="AB21" s="141">
        <f>M21/J21</f>
        <v>0.8767750453138986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2982</v>
      </c>
      <c r="G22" s="148">
        <f t="shared" ref="G22" si="5">E22*F22</f>
        <v>55256.460000000006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2988.9142811977135</v>
      </c>
      <c r="N22" s="152">
        <f>M22/L22</f>
        <v>996.30476039923781</v>
      </c>
      <c r="O22" s="154">
        <f>L22-I22</f>
        <v>0</v>
      </c>
      <c r="P22" s="155">
        <f>N22-K22</f>
        <v>-103.69523960076219</v>
      </c>
      <c r="Q22" s="156">
        <f>N22/K22</f>
        <v>0.90573160036294342</v>
      </c>
      <c r="R22" s="322">
        <f>Q38</f>
        <v>0.90573160036294342</v>
      </c>
      <c r="S22" s="157">
        <v>0.375</v>
      </c>
      <c r="T22" s="158">
        <v>0.4165625</v>
      </c>
      <c r="U22" s="159"/>
      <c r="V22" s="112">
        <v>59.86120148226648</v>
      </c>
      <c r="W22" s="161"/>
      <c r="X22" s="162"/>
      <c r="Y22" s="325"/>
      <c r="Z22" s="326"/>
      <c r="AA22" s="115">
        <f>M22-J22</f>
        <v>-311.08571880228646</v>
      </c>
      <c r="AB22" s="156">
        <f>M22/J22</f>
        <v>0.90573160036294353</v>
      </c>
      <c r="AC22" s="327">
        <f>AB38</f>
        <v>0.90573160036294353</v>
      </c>
    </row>
    <row r="23" spans="1:29" ht="15.75" customHeight="1">
      <c r="A23" s="357"/>
      <c r="B23" s="100"/>
      <c r="C23" s="330"/>
      <c r="D23" s="331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323"/>
      <c r="S23" s="47"/>
      <c r="T23" s="48"/>
      <c r="U23" s="111"/>
      <c r="V23" s="112"/>
      <c r="W23" s="113"/>
      <c r="X23" s="116"/>
      <c r="Y23" s="332"/>
      <c r="Z23" s="333"/>
      <c r="AA23" s="117"/>
      <c r="AB23" s="110"/>
      <c r="AC23" s="328"/>
    </row>
    <row r="24" spans="1:29" ht="15.75" customHeight="1">
      <c r="A24" s="357"/>
      <c r="B24" s="100"/>
      <c r="C24" s="330"/>
      <c r="D24" s="33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23"/>
      <c r="S24" s="47"/>
      <c r="T24" s="48"/>
      <c r="U24" s="111"/>
      <c r="V24" s="112"/>
      <c r="W24" s="113"/>
      <c r="X24" s="116"/>
      <c r="Y24" s="332"/>
      <c r="Z24" s="333"/>
      <c r="AA24" s="117"/>
      <c r="AB24" s="110"/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2988.9142811977135</v>
      </c>
      <c r="N38" s="138">
        <f t="shared" ref="N38:N47" si="9">M38/L38</f>
        <v>996.30476039923781</v>
      </c>
      <c r="O38" s="139">
        <f t="shared" ref="O38:O47" si="10">L38-I38</f>
        <v>0</v>
      </c>
      <c r="P38" s="140">
        <f t="shared" ref="P38:P47" si="11">N38-K38</f>
        <v>-103.69523960076219</v>
      </c>
      <c r="Q38" s="141">
        <f t="shared" ref="Q38:Q47" si="12">N38/K38</f>
        <v>0.90573160036294342</v>
      </c>
      <c r="R38" s="324"/>
      <c r="S38" s="142">
        <v>0.375</v>
      </c>
      <c r="T38" s="143">
        <v>0.4165625</v>
      </c>
      <c r="U38" s="144"/>
      <c r="V38" s="166"/>
      <c r="W38" s="99"/>
      <c r="X38" s="69"/>
      <c r="Y38" s="354"/>
      <c r="Z38" s="355"/>
      <c r="AA38" s="168">
        <f t="shared" ref="AA38:AA47" si="13">M38-J38</f>
        <v>-311.08571880228646</v>
      </c>
      <c r="AB38" s="141">
        <f t="shared" ref="AB38:AB47" si="14">M38/J38</f>
        <v>0.90573160036294353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132</v>
      </c>
      <c r="D39" s="321"/>
      <c r="E39" s="147">
        <v>14.03</v>
      </c>
      <c r="F39" s="97">
        <v>1447</v>
      </c>
      <c r="G39" s="148">
        <f t="shared" ref="G39:G47" si="15">E39*F39</f>
        <v>20301.41</v>
      </c>
      <c r="H39" s="149"/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6">F39/V39*60</f>
        <v>2716.0100337544773</v>
      </c>
      <c r="N39" s="152">
        <f t="shared" si="9"/>
        <v>905.33667791815913</v>
      </c>
      <c r="O39" s="154">
        <f t="shared" si="10"/>
        <v>0</v>
      </c>
      <c r="P39" s="155">
        <f t="shared" si="11"/>
        <v>-94.663322081840874</v>
      </c>
      <c r="Q39" s="156">
        <f t="shared" si="12"/>
        <v>0.90533667791815908</v>
      </c>
      <c r="R39" s="322">
        <f>Q55</f>
        <v>0.89371111350629673</v>
      </c>
      <c r="S39" s="157">
        <v>0.25</v>
      </c>
      <c r="T39" s="158">
        <v>0.27218750000000003</v>
      </c>
      <c r="U39" s="159"/>
      <c r="V39" s="160">
        <v>31.966008564402962</v>
      </c>
      <c r="W39" s="161"/>
      <c r="X39" s="162"/>
      <c r="Y39" s="325"/>
      <c r="Z39" s="326"/>
      <c r="AA39" s="115">
        <f t="shared" si="13"/>
        <v>-283.98996624552274</v>
      </c>
      <c r="AB39" s="156">
        <f t="shared" si="14"/>
        <v>0.90533667791815908</v>
      </c>
      <c r="AC39" s="327">
        <f>AB55</f>
        <v>0.89371111350629662</v>
      </c>
    </row>
    <row r="40" spans="1:29" ht="15.75" customHeight="1">
      <c r="A40" s="318"/>
      <c r="B40" s="100" t="s">
        <v>120</v>
      </c>
      <c r="C40" s="330" t="s">
        <v>131</v>
      </c>
      <c r="D40" s="331"/>
      <c r="E40" s="101">
        <v>14.28</v>
      </c>
      <c r="F40" s="102">
        <v>2056</v>
      </c>
      <c r="G40" s="103">
        <f t="shared" si="15"/>
        <v>29359.68</v>
      </c>
      <c r="H40" s="26"/>
      <c r="I40" s="104">
        <v>3</v>
      </c>
      <c r="J40" s="105">
        <v>3600</v>
      </c>
      <c r="K40" s="106">
        <f t="shared" ref="K40:K74" si="17">J40/I40</f>
        <v>1200</v>
      </c>
      <c r="L40" s="107">
        <v>3</v>
      </c>
      <c r="M40" s="105">
        <f t="shared" si="16"/>
        <v>3191.1640921512021</v>
      </c>
      <c r="N40" s="106">
        <f t="shared" si="9"/>
        <v>1063.7213640504008</v>
      </c>
      <c r="O40" s="108">
        <f t="shared" si="10"/>
        <v>0</v>
      </c>
      <c r="P40" s="109">
        <f t="shared" si="11"/>
        <v>-136.27863594959922</v>
      </c>
      <c r="Q40" s="110">
        <f t="shared" si="12"/>
        <v>0.8864344700420006</v>
      </c>
      <c r="R40" s="323"/>
      <c r="S40" s="47">
        <v>0.28194444444444444</v>
      </c>
      <c r="T40" s="48">
        <v>0.3087847222222222</v>
      </c>
      <c r="U40" s="111">
        <v>15</v>
      </c>
      <c r="V40" s="112">
        <v>38.656739809591407</v>
      </c>
      <c r="W40" s="113"/>
      <c r="X40" s="116"/>
      <c r="Y40" s="332"/>
      <c r="Z40" s="333"/>
      <c r="AA40" s="117">
        <f t="shared" si="13"/>
        <v>-408.83590784879789</v>
      </c>
      <c r="AB40" s="110">
        <f t="shared" si="14"/>
        <v>0.8864344700420006</v>
      </c>
      <c r="AC40" s="328"/>
    </row>
    <row r="41" spans="1:29" ht="15.75" customHeight="1">
      <c r="A41" s="318"/>
      <c r="B41" s="100" t="s">
        <v>120</v>
      </c>
      <c r="C41" s="330" t="s">
        <v>137</v>
      </c>
      <c r="D41" s="331"/>
      <c r="E41" s="101">
        <v>30</v>
      </c>
      <c r="F41" s="102">
        <v>2681</v>
      </c>
      <c r="G41" s="103">
        <f t="shared" si="15"/>
        <v>80430</v>
      </c>
      <c r="H41" s="26"/>
      <c r="I41" s="104">
        <v>4</v>
      </c>
      <c r="J41" s="105">
        <v>3600</v>
      </c>
      <c r="K41" s="106">
        <f t="shared" si="17"/>
        <v>900</v>
      </c>
      <c r="L41" s="107">
        <v>4</v>
      </c>
      <c r="M41" s="105">
        <f t="shared" si="16"/>
        <v>3191.4000000000019</v>
      </c>
      <c r="N41" s="106">
        <f t="shared" si="9"/>
        <v>797.85000000000048</v>
      </c>
      <c r="O41" s="108">
        <f t="shared" si="10"/>
        <v>0</v>
      </c>
      <c r="P41" s="109">
        <f t="shared" si="11"/>
        <v>-102.14999999999952</v>
      </c>
      <c r="Q41" s="110">
        <f t="shared" si="12"/>
        <v>0.88650000000000051</v>
      </c>
      <c r="R41" s="323"/>
      <c r="S41" s="47">
        <v>0.31875000000000003</v>
      </c>
      <c r="T41" s="48">
        <v>0.35375000000000001</v>
      </c>
      <c r="U41" s="111">
        <v>15</v>
      </c>
      <c r="V41" s="112">
        <v>50.404211317916868</v>
      </c>
      <c r="W41" s="113"/>
      <c r="X41" s="116"/>
      <c r="Y41" s="332"/>
      <c r="Z41" s="333"/>
      <c r="AA41" s="117">
        <f t="shared" si="13"/>
        <v>-408.59999999999809</v>
      </c>
      <c r="AB41" s="110">
        <f t="shared" si="14"/>
        <v>0.88650000000000051</v>
      </c>
      <c r="AC41" s="328"/>
    </row>
    <row r="42" spans="1:29" ht="15.75" customHeight="1">
      <c r="A42" s="318"/>
      <c r="B42" s="100" t="s">
        <v>120</v>
      </c>
      <c r="C42" s="330" t="s">
        <v>128</v>
      </c>
      <c r="D42" s="331"/>
      <c r="E42" s="101">
        <v>25.03</v>
      </c>
      <c r="F42" s="102">
        <v>1635</v>
      </c>
      <c r="G42" s="103">
        <f t="shared" si="15"/>
        <v>40924.050000000003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3185.9820141427167</v>
      </c>
      <c r="N42" s="106">
        <f t="shared" si="9"/>
        <v>637.19640282854334</v>
      </c>
      <c r="O42" s="108">
        <f t="shared" si="10"/>
        <v>0</v>
      </c>
      <c r="P42" s="109">
        <f t="shared" si="11"/>
        <v>-82.803597171456659</v>
      </c>
      <c r="Q42" s="110">
        <f t="shared" si="12"/>
        <v>0.88499500392853236</v>
      </c>
      <c r="R42" s="323"/>
      <c r="S42" s="47">
        <v>0.36388888888888893</v>
      </c>
      <c r="T42" s="48">
        <v>0.38526620370370374</v>
      </c>
      <c r="U42" s="111">
        <v>14.600000000000044</v>
      </c>
      <c r="V42" s="112">
        <v>30.791134276505552</v>
      </c>
      <c r="W42" s="113"/>
      <c r="X42" s="116"/>
      <c r="Y42" s="332"/>
      <c r="Z42" s="333"/>
      <c r="AA42" s="117">
        <f t="shared" si="13"/>
        <v>-414.01798585728329</v>
      </c>
      <c r="AB42" s="110">
        <f t="shared" si="14"/>
        <v>0.88499500392853236</v>
      </c>
      <c r="AC42" s="328"/>
    </row>
    <row r="43" spans="1:29" ht="15.75" customHeight="1">
      <c r="A43" s="318"/>
      <c r="B43" s="100" t="s">
        <v>120</v>
      </c>
      <c r="C43" s="330" t="s">
        <v>125</v>
      </c>
      <c r="D43" s="331"/>
      <c r="E43" s="101">
        <v>22.28</v>
      </c>
      <c r="F43" s="102">
        <v>1309</v>
      </c>
      <c r="G43" s="103">
        <f t="shared" si="15"/>
        <v>29164.52</v>
      </c>
      <c r="H43" s="13"/>
      <c r="I43" s="104">
        <v>5</v>
      </c>
      <c r="J43" s="105">
        <v>3300</v>
      </c>
      <c r="K43" s="106">
        <f t="shared" si="17"/>
        <v>660</v>
      </c>
      <c r="L43" s="107">
        <v>5</v>
      </c>
      <c r="M43" s="105">
        <f t="shared" si="16"/>
        <v>2979.0950897444573</v>
      </c>
      <c r="N43" s="106">
        <f t="shared" si="9"/>
        <v>595.81901794889143</v>
      </c>
      <c r="O43" s="108">
        <f t="shared" si="10"/>
        <v>0</v>
      </c>
      <c r="P43" s="109">
        <f t="shared" si="11"/>
        <v>-64.180982051108572</v>
      </c>
      <c r="Q43" s="110">
        <f t="shared" si="12"/>
        <v>0.90275608780135064</v>
      </c>
      <c r="R43" s="323"/>
      <c r="S43" s="47">
        <v>0.39513888888888893</v>
      </c>
      <c r="T43" s="48">
        <v>0.41343750000000001</v>
      </c>
      <c r="U43" s="111">
        <v>15</v>
      </c>
      <c r="V43" s="112">
        <v>26.363710332837027</v>
      </c>
      <c r="W43" s="113"/>
      <c r="X43" s="116"/>
      <c r="Y43" s="332"/>
      <c r="Z43" s="333"/>
      <c r="AA43" s="117">
        <f t="shared" si="13"/>
        <v>-320.90491025554275</v>
      </c>
      <c r="AB43" s="110">
        <f t="shared" si="14"/>
        <v>0.90275608780135064</v>
      </c>
      <c r="AC43" s="328"/>
    </row>
    <row r="44" spans="1:29" ht="15.75" customHeight="1">
      <c r="A44" s="318"/>
      <c r="B44" s="100" t="s">
        <v>120</v>
      </c>
      <c r="C44" s="330" t="s">
        <v>129</v>
      </c>
      <c r="D44" s="331"/>
      <c r="E44" s="101">
        <v>18.18</v>
      </c>
      <c r="F44" s="102">
        <v>1355</v>
      </c>
      <c r="G44" s="121">
        <f t="shared" si="15"/>
        <v>24633.899999999998</v>
      </c>
      <c r="H44" s="122"/>
      <c r="I44" s="104">
        <v>3</v>
      </c>
      <c r="J44" s="105">
        <v>3600</v>
      </c>
      <c r="K44" s="106">
        <f t="shared" si="17"/>
        <v>1200</v>
      </c>
      <c r="L44" s="107">
        <v>3</v>
      </c>
      <c r="M44" s="105">
        <f t="shared" si="16"/>
        <v>3195.9859073571724</v>
      </c>
      <c r="N44" s="106">
        <f t="shared" si="9"/>
        <v>1065.3286357857241</v>
      </c>
      <c r="O44" s="108">
        <f t="shared" si="10"/>
        <v>0</v>
      </c>
      <c r="P44" s="109">
        <f t="shared" si="11"/>
        <v>-134.67136421427585</v>
      </c>
      <c r="Q44" s="110">
        <f t="shared" si="12"/>
        <v>0.88777386315477014</v>
      </c>
      <c r="R44" s="323"/>
      <c r="S44" s="47">
        <v>0.42361111111111116</v>
      </c>
      <c r="T44" s="120">
        <v>0.44127314814814822</v>
      </c>
      <c r="U44" s="111">
        <v>14.650000000000052</v>
      </c>
      <c r="V44" s="112">
        <v>25.438159728066093</v>
      </c>
      <c r="W44" s="113"/>
      <c r="X44" s="116"/>
      <c r="Y44" s="332"/>
      <c r="Z44" s="333"/>
      <c r="AA44" s="117">
        <f t="shared" si="13"/>
        <v>-404.01409264282756</v>
      </c>
      <c r="AB44" s="110">
        <f t="shared" si="14"/>
        <v>0.88777386315477014</v>
      </c>
      <c r="AC44" s="328"/>
    </row>
    <row r="45" spans="1:29" ht="15.75" customHeight="1">
      <c r="A45" s="318"/>
      <c r="B45" s="100" t="s">
        <v>120</v>
      </c>
      <c r="C45" s="330" t="s">
        <v>133</v>
      </c>
      <c r="D45" s="331"/>
      <c r="E45" s="101">
        <v>17.07</v>
      </c>
      <c r="F45" s="102">
        <v>3569</v>
      </c>
      <c r="G45" s="121">
        <f t="shared" si="15"/>
        <v>60922.83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2980.748810236973</v>
      </c>
      <c r="N45" s="106">
        <f t="shared" si="9"/>
        <v>993.58293674565766</v>
      </c>
      <c r="O45" s="123">
        <f t="shared" si="10"/>
        <v>0</v>
      </c>
      <c r="P45" s="124">
        <f t="shared" si="11"/>
        <v>-106.41706325434234</v>
      </c>
      <c r="Q45" s="125">
        <f t="shared" si="12"/>
        <v>0.90325721522332514</v>
      </c>
      <c r="R45" s="323"/>
      <c r="S45" s="47">
        <v>0.45138888888888895</v>
      </c>
      <c r="T45" s="120">
        <v>0.50127314814814816</v>
      </c>
      <c r="U45" s="111">
        <v>14.566666666666652</v>
      </c>
      <c r="V45" s="112">
        <v>71.841008294481412</v>
      </c>
      <c r="W45" s="113"/>
      <c r="X45" s="116"/>
      <c r="Y45" s="332"/>
      <c r="Z45" s="333"/>
      <c r="AA45" s="117">
        <f t="shared" si="13"/>
        <v>-319.25118976302701</v>
      </c>
      <c r="AB45" s="110">
        <f t="shared" si="14"/>
        <v>0.90325721522332514</v>
      </c>
      <c r="AC45" s="328"/>
    </row>
    <row r="46" spans="1:29" ht="15.75" customHeight="1">
      <c r="A46" s="318"/>
      <c r="B46" s="100" t="s">
        <v>120</v>
      </c>
      <c r="C46" s="330" t="s">
        <v>132</v>
      </c>
      <c r="D46" s="331"/>
      <c r="E46" s="101">
        <v>14.03</v>
      </c>
      <c r="F46" s="102">
        <v>3420</v>
      </c>
      <c r="G46" s="121">
        <f t="shared" si="15"/>
        <v>47982.6</v>
      </c>
      <c r="H46" s="62"/>
      <c r="I46" s="104">
        <v>3</v>
      </c>
      <c r="J46" s="105">
        <v>3000</v>
      </c>
      <c r="K46" s="106">
        <f t="shared" si="17"/>
        <v>1000</v>
      </c>
      <c r="L46" s="118">
        <v>3</v>
      </c>
      <c r="M46" s="105">
        <f t="shared" si="16"/>
        <v>2716.0100337544773</v>
      </c>
      <c r="N46" s="106">
        <f t="shared" si="9"/>
        <v>905.33667791815913</v>
      </c>
      <c r="O46" s="123">
        <f t="shared" si="10"/>
        <v>0</v>
      </c>
      <c r="P46" s="124">
        <f t="shared" si="11"/>
        <v>-94.663322081840874</v>
      </c>
      <c r="Q46" s="125">
        <f t="shared" si="12"/>
        <v>0.90533667791815908</v>
      </c>
      <c r="R46" s="323"/>
      <c r="S46" s="47">
        <v>0.51111111111111118</v>
      </c>
      <c r="T46" s="120">
        <v>0.56357638888888895</v>
      </c>
      <c r="U46" s="111">
        <v>15</v>
      </c>
      <c r="V46" s="112">
        <v>75.552003656018059</v>
      </c>
      <c r="W46" s="113"/>
      <c r="X46" s="116"/>
      <c r="Y46" s="332"/>
      <c r="Z46" s="333"/>
      <c r="AA46" s="117">
        <f t="shared" si="13"/>
        <v>-283.98996624552274</v>
      </c>
      <c r="AB46" s="110">
        <f t="shared" si="14"/>
        <v>0.90533667791815908</v>
      </c>
      <c r="AC46" s="328"/>
    </row>
    <row r="47" spans="1:29" ht="15.75" customHeight="1">
      <c r="A47" s="318"/>
      <c r="B47" s="100" t="s">
        <v>120</v>
      </c>
      <c r="C47" s="330" t="s">
        <v>131</v>
      </c>
      <c r="D47" s="331"/>
      <c r="E47" s="101">
        <v>14.28</v>
      </c>
      <c r="F47" s="102">
        <v>4946</v>
      </c>
      <c r="G47" s="121">
        <f t="shared" si="15"/>
        <v>70628.87999999999</v>
      </c>
      <c r="H47" s="62"/>
      <c r="I47" s="104">
        <v>3</v>
      </c>
      <c r="J47" s="105">
        <v>3600</v>
      </c>
      <c r="K47" s="106">
        <f t="shared" si="17"/>
        <v>1200</v>
      </c>
      <c r="L47" s="118">
        <v>3</v>
      </c>
      <c r="M47" s="105">
        <f t="shared" si="16"/>
        <v>3191.1640921512021</v>
      </c>
      <c r="N47" s="106">
        <f t="shared" si="9"/>
        <v>1063.7213640504008</v>
      </c>
      <c r="O47" s="123">
        <f t="shared" si="10"/>
        <v>0</v>
      </c>
      <c r="P47" s="124">
        <f t="shared" si="11"/>
        <v>-136.27863594959922</v>
      </c>
      <c r="Q47" s="125">
        <f t="shared" si="12"/>
        <v>0.8864344700420006</v>
      </c>
      <c r="R47" s="323"/>
      <c r="S47" s="47">
        <v>0.57361111111111118</v>
      </c>
      <c r="T47" s="120">
        <v>0.63818287037037047</v>
      </c>
      <c r="U47" s="111">
        <v>15</v>
      </c>
      <c r="V47" s="112">
        <v>92.994277771517076</v>
      </c>
      <c r="W47" s="113"/>
      <c r="X47" s="116"/>
      <c r="Y47" s="332"/>
      <c r="Z47" s="333"/>
      <c r="AA47" s="117">
        <f t="shared" si="13"/>
        <v>-408.83590784879789</v>
      </c>
      <c r="AB47" s="110">
        <f t="shared" si="14"/>
        <v>0.8864344700420006</v>
      </c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8">AVERAGE(I39:I54)</f>
        <v>3.5555555555555554</v>
      </c>
      <c r="J55" s="137">
        <f t="shared" si="18"/>
        <v>3400</v>
      </c>
      <c r="K55" s="138">
        <f t="shared" ref="K55" si="19">J55/I55</f>
        <v>956.25</v>
      </c>
      <c r="L55" s="136">
        <f t="shared" ref="L55:M55" si="20">AVERAGE(L39:L54)</f>
        <v>3.5555555555555554</v>
      </c>
      <c r="M55" s="137">
        <f t="shared" si="20"/>
        <v>3038.6177859214085</v>
      </c>
      <c r="N55" s="138">
        <f t="shared" ref="N55:N64" si="21">M55/L55</f>
        <v>854.61125229039624</v>
      </c>
      <c r="O55" s="139">
        <f t="shared" ref="O55:O64" si="22">L55-I55</f>
        <v>0</v>
      </c>
      <c r="P55" s="140">
        <f t="shared" ref="P55:P64" si="23">N55-K55</f>
        <v>-101.63874770960376</v>
      </c>
      <c r="Q55" s="141">
        <f t="shared" ref="Q55:Q64" si="24">N55/K55</f>
        <v>0.89371111350629673</v>
      </c>
      <c r="R55" s="324"/>
      <c r="S55" s="142">
        <v>0.25</v>
      </c>
      <c r="T55" s="143">
        <v>0.63818287037037047</v>
      </c>
      <c r="U55" s="144"/>
      <c r="V55" s="166"/>
      <c r="W55" s="99"/>
      <c r="X55" s="69"/>
      <c r="Y55" s="354"/>
      <c r="Z55" s="355"/>
      <c r="AA55" s="168">
        <f t="shared" ref="AA55:AA64" si="25">M55-J55</f>
        <v>-361.38221407859146</v>
      </c>
      <c r="AB55" s="141">
        <f t="shared" ref="AB55:AB64" si="26">M55/J55</f>
        <v>0.89371111350629662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134</v>
      </c>
      <c r="D56" s="321"/>
      <c r="E56" s="147">
        <v>20.72</v>
      </c>
      <c r="F56" s="97">
        <v>1012</v>
      </c>
      <c r="G56" s="148">
        <f t="shared" ref="G56:G64" si="27">E56*F56</f>
        <v>20968.64</v>
      </c>
      <c r="H56" s="149">
        <v>2</v>
      </c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4" si="28">F56/V56*60</f>
        <v>3199.3579821693843</v>
      </c>
      <c r="N56" s="152">
        <f t="shared" si="21"/>
        <v>1066.452660723128</v>
      </c>
      <c r="O56" s="154">
        <f t="shared" si="22"/>
        <v>0</v>
      </c>
      <c r="P56" s="155">
        <f t="shared" si="23"/>
        <v>-133.54733927687198</v>
      </c>
      <c r="Q56" s="156">
        <f t="shared" si="24"/>
        <v>0.88871055060260673</v>
      </c>
      <c r="R56" s="322">
        <f>Q72</f>
        <v>0.88716135651096362</v>
      </c>
      <c r="S56" s="157">
        <v>0.25</v>
      </c>
      <c r="T56" s="158">
        <v>0.26317129629629632</v>
      </c>
      <c r="U56" s="159"/>
      <c r="V56" s="160">
        <v>18.978807729051837</v>
      </c>
      <c r="W56" s="158"/>
      <c r="X56" s="169"/>
      <c r="Y56" s="325"/>
      <c r="Z56" s="326"/>
      <c r="AA56" s="115">
        <f t="shared" si="25"/>
        <v>-400.64201783061571</v>
      </c>
      <c r="AB56" s="156">
        <f t="shared" si="26"/>
        <v>0.88871055060260673</v>
      </c>
      <c r="AC56" s="327">
        <f>AB72</f>
        <v>0.88716135651096362</v>
      </c>
    </row>
    <row r="57" spans="1:29" ht="15.75" customHeight="1">
      <c r="A57" s="357"/>
      <c r="B57" s="100" t="s">
        <v>120</v>
      </c>
      <c r="C57" s="330" t="s">
        <v>138</v>
      </c>
      <c r="D57" s="331"/>
      <c r="E57" s="101">
        <v>16.66</v>
      </c>
      <c r="F57" s="102">
        <v>1779</v>
      </c>
      <c r="G57" s="103">
        <f t="shared" si="27"/>
        <v>29638.14</v>
      </c>
      <c r="H57" s="26">
        <v>2</v>
      </c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3195.4958276693355</v>
      </c>
      <c r="N57" s="106">
        <f t="shared" si="21"/>
        <v>639.09916553386711</v>
      </c>
      <c r="O57" s="108">
        <f t="shared" si="22"/>
        <v>0</v>
      </c>
      <c r="P57" s="109">
        <f t="shared" si="23"/>
        <v>-80.900834466132892</v>
      </c>
      <c r="Q57" s="110">
        <f t="shared" si="24"/>
        <v>0.88763772990814871</v>
      </c>
      <c r="R57" s="323"/>
      <c r="S57" s="47">
        <v>0.2729166666666667</v>
      </c>
      <c r="T57" s="48">
        <v>0.29611111111111116</v>
      </c>
      <c r="U57" s="111">
        <v>15</v>
      </c>
      <c r="V57" s="112">
        <v>33.403266897034818</v>
      </c>
      <c r="W57" s="113"/>
      <c r="X57" s="13"/>
      <c r="Y57" s="332"/>
      <c r="Z57" s="333"/>
      <c r="AA57" s="117">
        <f t="shared" si="25"/>
        <v>-404.50417233066446</v>
      </c>
      <c r="AB57" s="110">
        <f t="shared" si="26"/>
        <v>0.88763772990814871</v>
      </c>
      <c r="AC57" s="328"/>
    </row>
    <row r="58" spans="1:29" ht="15.75" customHeight="1">
      <c r="A58" s="357"/>
      <c r="B58" s="100" t="s">
        <v>120</v>
      </c>
      <c r="C58" s="330" t="s">
        <v>135</v>
      </c>
      <c r="D58" s="331"/>
      <c r="E58" s="101">
        <v>24.82</v>
      </c>
      <c r="F58" s="102">
        <v>2049</v>
      </c>
      <c r="G58" s="103">
        <f t="shared" si="27"/>
        <v>50856.18</v>
      </c>
      <c r="H58" s="26"/>
      <c r="I58" s="104">
        <v>5</v>
      </c>
      <c r="J58" s="105">
        <v>3600</v>
      </c>
      <c r="K58" s="106">
        <f t="shared" si="17"/>
        <v>720</v>
      </c>
      <c r="L58" s="107">
        <v>5</v>
      </c>
      <c r="M58" s="105">
        <f t="shared" si="28"/>
        <v>3191.063328754622</v>
      </c>
      <c r="N58" s="106">
        <f t="shared" si="21"/>
        <v>638.21266575092443</v>
      </c>
      <c r="O58" s="108">
        <f t="shared" si="22"/>
        <v>0</v>
      </c>
      <c r="P58" s="109">
        <f t="shared" si="23"/>
        <v>-81.78733424907557</v>
      </c>
      <c r="Q58" s="110">
        <f t="shared" si="24"/>
        <v>0.88640648020961721</v>
      </c>
      <c r="R58" s="323"/>
      <c r="S58" s="47">
        <v>0.30625000000000002</v>
      </c>
      <c r="T58" s="48">
        <v>0.33299768518518519</v>
      </c>
      <c r="U58" s="111">
        <v>14.599999999999964</v>
      </c>
      <c r="V58" s="112">
        <v>38.526342893978182</v>
      </c>
      <c r="W58" s="113"/>
      <c r="X58" s="13"/>
      <c r="Y58" s="332"/>
      <c r="Z58" s="333"/>
      <c r="AA58" s="117">
        <f t="shared" si="25"/>
        <v>-408.93667124537797</v>
      </c>
      <c r="AB58" s="110">
        <f t="shared" si="26"/>
        <v>0.88640648020961721</v>
      </c>
      <c r="AC58" s="328"/>
    </row>
    <row r="59" spans="1:29" ht="15.75" customHeight="1">
      <c r="A59" s="357"/>
      <c r="B59" s="100" t="s">
        <v>120</v>
      </c>
      <c r="C59" s="330" t="s">
        <v>136</v>
      </c>
      <c r="D59" s="331"/>
      <c r="E59" s="101">
        <v>18.18</v>
      </c>
      <c r="F59" s="102">
        <v>2467</v>
      </c>
      <c r="G59" s="103">
        <f t="shared" si="27"/>
        <v>44850.06</v>
      </c>
      <c r="H59" s="26"/>
      <c r="I59" s="104">
        <v>3</v>
      </c>
      <c r="J59" s="105">
        <v>3600</v>
      </c>
      <c r="K59" s="106">
        <f t="shared" si="17"/>
        <v>1200</v>
      </c>
      <c r="L59" s="107">
        <v>3</v>
      </c>
      <c r="M59" s="105">
        <f t="shared" si="28"/>
        <v>3190.1982864460006</v>
      </c>
      <c r="N59" s="106">
        <f t="shared" si="21"/>
        <v>1063.3994288153335</v>
      </c>
      <c r="O59" s="108">
        <f t="shared" si="22"/>
        <v>0</v>
      </c>
      <c r="P59" s="109">
        <f t="shared" si="23"/>
        <v>-136.60057118466648</v>
      </c>
      <c r="Q59" s="110">
        <f t="shared" si="24"/>
        <v>0.88616619067944458</v>
      </c>
      <c r="R59" s="323"/>
      <c r="S59" s="47">
        <v>0.34305555555555561</v>
      </c>
      <c r="T59" s="48">
        <v>0.37526620370370378</v>
      </c>
      <c r="U59" s="111">
        <v>15</v>
      </c>
      <c r="V59" s="112">
        <v>46.398369853335915</v>
      </c>
      <c r="W59" s="113"/>
      <c r="X59" s="116"/>
      <c r="Y59" s="332"/>
      <c r="Z59" s="333"/>
      <c r="AA59" s="117">
        <f t="shared" si="25"/>
        <v>-409.80171355399943</v>
      </c>
      <c r="AB59" s="110">
        <f t="shared" si="26"/>
        <v>0.88616619067944458</v>
      </c>
      <c r="AC59" s="328"/>
    </row>
    <row r="60" spans="1:29" ht="15.75" customHeight="1">
      <c r="A60" s="358"/>
      <c r="B60" s="100" t="s">
        <v>120</v>
      </c>
      <c r="C60" s="330" t="s">
        <v>130</v>
      </c>
      <c r="D60" s="331"/>
      <c r="E60" s="101">
        <v>23.72</v>
      </c>
      <c r="F60" s="102">
        <v>2062</v>
      </c>
      <c r="G60" s="103">
        <f t="shared" si="27"/>
        <v>48910.64</v>
      </c>
      <c r="H60" s="13"/>
      <c r="I60" s="104">
        <v>5</v>
      </c>
      <c r="J60" s="105">
        <v>3600</v>
      </c>
      <c r="K60" s="106">
        <f t="shared" si="17"/>
        <v>720</v>
      </c>
      <c r="L60" s="107">
        <v>5</v>
      </c>
      <c r="M60" s="105">
        <f t="shared" si="28"/>
        <v>3196.2711494849423</v>
      </c>
      <c r="N60" s="106">
        <f t="shared" si="21"/>
        <v>639.25422989698848</v>
      </c>
      <c r="O60" s="108">
        <f t="shared" si="22"/>
        <v>0</v>
      </c>
      <c r="P60" s="109">
        <f t="shared" si="23"/>
        <v>-80.745770103011523</v>
      </c>
      <c r="Q60" s="110">
        <f t="shared" si="24"/>
        <v>0.88785309707915061</v>
      </c>
      <c r="R60" s="323"/>
      <c r="S60" s="47">
        <v>0.38541666666666674</v>
      </c>
      <c r="T60" s="48">
        <v>0.41229166666666672</v>
      </c>
      <c r="U60" s="111">
        <v>14.61666666666666</v>
      </c>
      <c r="V60" s="112">
        <v>38.70760464735185</v>
      </c>
      <c r="W60" s="113"/>
      <c r="X60" s="116"/>
      <c r="Y60" s="332"/>
      <c r="Z60" s="333"/>
      <c r="AA60" s="117">
        <f t="shared" si="25"/>
        <v>-403.72885051505773</v>
      </c>
      <c r="AB60" s="110">
        <f t="shared" si="26"/>
        <v>0.88785309707915061</v>
      </c>
      <c r="AC60" s="328"/>
    </row>
    <row r="61" spans="1:29" ht="15.75" customHeight="1">
      <c r="A61" s="358"/>
      <c r="B61" s="100" t="s">
        <v>120</v>
      </c>
      <c r="C61" s="330" t="s">
        <v>127</v>
      </c>
      <c r="D61" s="331"/>
      <c r="E61" s="101">
        <v>25.2</v>
      </c>
      <c r="F61" s="102">
        <v>2032</v>
      </c>
      <c r="G61" s="121">
        <f t="shared" si="27"/>
        <v>51206.400000000001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3188.1488959467383</v>
      </c>
      <c r="N61" s="106">
        <f t="shared" si="21"/>
        <v>1062.7162986489127</v>
      </c>
      <c r="O61" s="108">
        <f t="shared" si="22"/>
        <v>0</v>
      </c>
      <c r="P61" s="109">
        <f t="shared" si="23"/>
        <v>-137.2837013510873</v>
      </c>
      <c r="Q61" s="110">
        <f t="shared" si="24"/>
        <v>0.88559691554076059</v>
      </c>
      <c r="R61" s="323"/>
      <c r="S61" s="47">
        <v>0.42222222222222233</v>
      </c>
      <c r="T61" s="120">
        <v>0.44877314814814828</v>
      </c>
      <c r="U61" s="111">
        <v>15</v>
      </c>
      <c r="V61" s="112">
        <v>38.241626717937585</v>
      </c>
      <c r="W61" s="113"/>
      <c r="X61" s="50"/>
      <c r="Y61" s="332"/>
      <c r="Z61" s="333"/>
      <c r="AA61" s="117">
        <f t="shared" si="25"/>
        <v>-411.85110405326168</v>
      </c>
      <c r="AB61" s="110">
        <f t="shared" si="26"/>
        <v>0.8855969155407607</v>
      </c>
      <c r="AC61" s="328"/>
    </row>
    <row r="62" spans="1:29" ht="15.75" customHeight="1">
      <c r="A62" s="358"/>
      <c r="B62" s="100" t="s">
        <v>120</v>
      </c>
      <c r="C62" s="330" t="s">
        <v>126</v>
      </c>
      <c r="D62" s="331"/>
      <c r="E62" s="101">
        <v>17.89</v>
      </c>
      <c r="F62" s="102">
        <v>3283</v>
      </c>
      <c r="G62" s="121">
        <f t="shared" si="27"/>
        <v>58732.87</v>
      </c>
      <c r="H62" s="62"/>
      <c r="I62" s="104">
        <v>4</v>
      </c>
      <c r="J62" s="105">
        <v>3600</v>
      </c>
      <c r="K62" s="106">
        <f t="shared" si="17"/>
        <v>900</v>
      </c>
      <c r="L62" s="107">
        <v>4</v>
      </c>
      <c r="M62" s="105">
        <f t="shared" si="28"/>
        <v>3188.6386706454759</v>
      </c>
      <c r="N62" s="106">
        <f t="shared" si="21"/>
        <v>797.15966766136899</v>
      </c>
      <c r="O62" s="123">
        <f t="shared" si="22"/>
        <v>0</v>
      </c>
      <c r="P62" s="124">
        <f t="shared" si="23"/>
        <v>-102.84033233863101</v>
      </c>
      <c r="Q62" s="125">
        <f t="shared" si="24"/>
        <v>0.8857329640681878</v>
      </c>
      <c r="R62" s="323"/>
      <c r="S62" s="47">
        <v>0.45902777777777792</v>
      </c>
      <c r="T62" s="120">
        <v>0.50192129629629645</v>
      </c>
      <c r="U62" s="111">
        <v>14.766666666666683</v>
      </c>
      <c r="V62" s="112">
        <v>61.77557896835183</v>
      </c>
      <c r="W62" s="113"/>
      <c r="X62" s="116"/>
      <c r="Y62" s="332"/>
      <c r="Z62" s="333"/>
      <c r="AA62" s="117">
        <f t="shared" si="25"/>
        <v>-411.36132935452406</v>
      </c>
      <c r="AB62" s="110">
        <f t="shared" si="26"/>
        <v>0.8857329640681878</v>
      </c>
      <c r="AC62" s="328"/>
    </row>
    <row r="63" spans="1:29" ht="15.75" customHeight="1">
      <c r="A63" s="358"/>
      <c r="B63" s="100" t="s">
        <v>120</v>
      </c>
      <c r="C63" s="330" t="s">
        <v>134</v>
      </c>
      <c r="D63" s="331"/>
      <c r="E63" s="101">
        <v>20.72</v>
      </c>
      <c r="F63" s="102">
        <v>2635</v>
      </c>
      <c r="G63" s="121">
        <f t="shared" si="27"/>
        <v>54597.2</v>
      </c>
      <c r="H63" s="62">
        <v>2</v>
      </c>
      <c r="I63" s="104">
        <v>3</v>
      </c>
      <c r="J63" s="105">
        <v>3600</v>
      </c>
      <c r="K63" s="106">
        <f t="shared" si="17"/>
        <v>1200</v>
      </c>
      <c r="L63" s="118">
        <v>3</v>
      </c>
      <c r="M63" s="105">
        <f t="shared" si="28"/>
        <v>3199.3579821693838</v>
      </c>
      <c r="N63" s="106">
        <f t="shared" si="21"/>
        <v>1066.452660723128</v>
      </c>
      <c r="O63" s="123">
        <f t="shared" si="22"/>
        <v>0</v>
      </c>
      <c r="P63" s="124">
        <f t="shared" si="23"/>
        <v>-133.54733927687198</v>
      </c>
      <c r="Q63" s="125">
        <f t="shared" si="24"/>
        <v>0.88871055060260673</v>
      </c>
      <c r="R63" s="323"/>
      <c r="S63" s="47">
        <v>0.51180555555555562</v>
      </c>
      <c r="T63" s="120">
        <v>0.54611111111111121</v>
      </c>
      <c r="U63" s="111">
        <v>15</v>
      </c>
      <c r="V63" s="112">
        <v>49.41616439333162</v>
      </c>
      <c r="W63" s="113"/>
      <c r="X63" s="116"/>
      <c r="Y63" s="332"/>
      <c r="Z63" s="333"/>
      <c r="AA63" s="117">
        <f t="shared" si="25"/>
        <v>-400.64201783061617</v>
      </c>
      <c r="AB63" s="110">
        <f t="shared" si="26"/>
        <v>0.88871055060260662</v>
      </c>
      <c r="AC63" s="328"/>
    </row>
    <row r="64" spans="1:29" ht="15.75" customHeight="1">
      <c r="A64" s="358"/>
      <c r="B64" s="100" t="s">
        <v>120</v>
      </c>
      <c r="C64" s="330" t="s">
        <v>138</v>
      </c>
      <c r="D64" s="331"/>
      <c r="E64" s="101">
        <v>16.66</v>
      </c>
      <c r="F64" s="102">
        <v>4116</v>
      </c>
      <c r="G64" s="121">
        <f t="shared" si="27"/>
        <v>68572.56</v>
      </c>
      <c r="H64" s="62">
        <v>2</v>
      </c>
      <c r="I64" s="104">
        <v>5</v>
      </c>
      <c r="J64" s="105">
        <v>3600</v>
      </c>
      <c r="K64" s="106">
        <f t="shared" si="17"/>
        <v>720</v>
      </c>
      <c r="L64" s="118">
        <v>5</v>
      </c>
      <c r="M64" s="105">
        <f t="shared" si="28"/>
        <v>3195.495827669336</v>
      </c>
      <c r="N64" s="106">
        <f t="shared" si="21"/>
        <v>639.09916553386722</v>
      </c>
      <c r="O64" s="123">
        <f t="shared" si="22"/>
        <v>0</v>
      </c>
      <c r="P64" s="124">
        <f t="shared" si="23"/>
        <v>-80.900834466132778</v>
      </c>
      <c r="Q64" s="125">
        <f t="shared" si="24"/>
        <v>0.88763772990814893</v>
      </c>
      <c r="R64" s="323"/>
      <c r="S64" s="47">
        <v>0.55625000000000002</v>
      </c>
      <c r="T64" s="120">
        <v>0.60991898148148149</v>
      </c>
      <c r="U64" s="111">
        <v>14.599999999999884</v>
      </c>
      <c r="V64" s="112">
        <v>77.283781083864696</v>
      </c>
      <c r="W64" s="126"/>
      <c r="X64" s="127"/>
      <c r="Y64" s="332"/>
      <c r="Z64" s="333"/>
      <c r="AA64" s="117">
        <f t="shared" si="25"/>
        <v>-404.50417233066401</v>
      </c>
      <c r="AB64" s="110">
        <f t="shared" si="26"/>
        <v>0.88763772990814893</v>
      </c>
      <c r="AC64" s="328"/>
    </row>
    <row r="65" spans="1:29" ht="15.75" customHeight="1">
      <c r="A65" s="358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29">AVERAGE(I56:I71)</f>
        <v>4</v>
      </c>
      <c r="J72" s="137">
        <f t="shared" si="29"/>
        <v>3600</v>
      </c>
      <c r="K72" s="138">
        <f t="shared" ref="K72" si="30">J72/I72</f>
        <v>900</v>
      </c>
      <c r="L72" s="136">
        <f t="shared" ref="L72:M72" si="31">AVERAGE(L56:L71)</f>
        <v>4</v>
      </c>
      <c r="M72" s="137">
        <f t="shared" si="31"/>
        <v>3193.7808834394691</v>
      </c>
      <c r="N72" s="138">
        <f>M72/L72</f>
        <v>798.44522085986728</v>
      </c>
      <c r="O72" s="139">
        <f>L72-I72</f>
        <v>0</v>
      </c>
      <c r="P72" s="140">
        <f>N72-K72</f>
        <v>-101.55477914013272</v>
      </c>
      <c r="Q72" s="141">
        <f>N72/K72</f>
        <v>0.88716135651096362</v>
      </c>
      <c r="R72" s="324"/>
      <c r="S72" s="142">
        <v>0.25</v>
      </c>
      <c r="T72" s="143">
        <v>0.60991898148148149</v>
      </c>
      <c r="U72" s="144"/>
      <c r="V72" s="166"/>
      <c r="W72" s="167"/>
      <c r="X72" s="138"/>
      <c r="Y72" s="354"/>
      <c r="Z72" s="355"/>
      <c r="AA72" s="168">
        <f>M72-J72</f>
        <v>-406.21911656053089</v>
      </c>
      <c r="AB72" s="141">
        <f>M72/J72</f>
        <v>0.88716135651096362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1673</v>
      </c>
      <c r="G73" s="148">
        <f t="shared" ref="G73:G74" si="32">E73*F73</f>
        <v>47797.61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3110.3229290740728</v>
      </c>
      <c r="N73" s="152">
        <f>M73/L73</f>
        <v>259.19357742283938</v>
      </c>
      <c r="O73" s="154">
        <f>L73-I73</f>
        <v>0</v>
      </c>
      <c r="P73" s="155">
        <f>N73-K73</f>
        <v>-40.806422577160617</v>
      </c>
      <c r="Q73" s="156">
        <f>N73/K73</f>
        <v>0.86397859140946465</v>
      </c>
      <c r="R73" s="322">
        <f>Q89</f>
        <v>0.8848981524306212</v>
      </c>
      <c r="S73" s="157">
        <v>0.70833333333333337</v>
      </c>
      <c r="T73" s="158">
        <v>0.7307407407407408</v>
      </c>
      <c r="U73" s="159"/>
      <c r="V73" s="160">
        <v>32.273176222856904</v>
      </c>
      <c r="W73" s="158"/>
      <c r="X73" s="169"/>
      <c r="Y73" s="325"/>
      <c r="Z73" s="326"/>
      <c r="AA73" s="115">
        <f>M73-J73</f>
        <v>-489.67707092592718</v>
      </c>
      <c r="AB73" s="156">
        <f>M73/J73</f>
        <v>0.86397859140946465</v>
      </c>
      <c r="AC73" s="327">
        <f>AB89</f>
        <v>0.88489815243062109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739</v>
      </c>
      <c r="G74" s="103">
        <f t="shared" si="32"/>
        <v>15090.380000000001</v>
      </c>
      <c r="H74" s="26"/>
      <c r="I74" s="104">
        <v>13</v>
      </c>
      <c r="J74" s="105">
        <v>3600</v>
      </c>
      <c r="K74" s="106">
        <f t="shared" si="17"/>
        <v>276.92307692307691</v>
      </c>
      <c r="L74" s="107">
        <v>13</v>
      </c>
      <c r="M74" s="105">
        <f>F74/V74*60</f>
        <v>3260.9437684263994</v>
      </c>
      <c r="N74" s="106">
        <f>M74/L74</f>
        <v>250.84182834049227</v>
      </c>
      <c r="O74" s="108">
        <f>L74-I74</f>
        <v>0</v>
      </c>
      <c r="P74" s="109">
        <f>N74-K74</f>
        <v>-26.081248582584635</v>
      </c>
      <c r="Q74" s="110">
        <f>N74/K74</f>
        <v>0.90581771345177775</v>
      </c>
      <c r="R74" s="323"/>
      <c r="S74" s="47">
        <v>0.73402777777777783</v>
      </c>
      <c r="T74" s="48">
        <v>0.74346064814814816</v>
      </c>
      <c r="U74" s="111">
        <v>4.7333333333333272</v>
      </c>
      <c r="V74" s="112">
        <v>13.597290584804137</v>
      </c>
      <c r="W74" s="113"/>
      <c r="X74" s="13"/>
      <c r="Y74" s="332"/>
      <c r="Z74" s="333"/>
      <c r="AA74" s="117">
        <f>M74-J74</f>
        <v>-339.0562315736006</v>
      </c>
      <c r="AB74" s="110">
        <f>M74/J74</f>
        <v>0.90581771345177764</v>
      </c>
      <c r="AC74" s="328"/>
    </row>
    <row r="75" spans="1:29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3"/>
      <c r="Y75" s="332"/>
      <c r="Z75" s="333"/>
      <c r="AA75" s="117"/>
      <c r="AB75" s="110"/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3">AVERAGE(I73:I88)</f>
        <v>12.5</v>
      </c>
      <c r="J89" s="137">
        <f t="shared" si="33"/>
        <v>3600</v>
      </c>
      <c r="K89" s="138">
        <f t="shared" ref="K89" si="34">J89/I89</f>
        <v>288</v>
      </c>
      <c r="L89" s="136">
        <f t="shared" ref="L89:M89" si="35">AVERAGE(L73:L88)</f>
        <v>12.5</v>
      </c>
      <c r="M89" s="137">
        <f t="shared" si="35"/>
        <v>3185.6333487502361</v>
      </c>
      <c r="N89" s="138">
        <f>M89/L89</f>
        <v>254.85066790001889</v>
      </c>
      <c r="O89" s="139">
        <f>L89-I89</f>
        <v>0</v>
      </c>
      <c r="P89" s="140">
        <f>N89-K89</f>
        <v>-33.149332099981109</v>
      </c>
      <c r="Q89" s="141">
        <f>N89/K89</f>
        <v>0.8848981524306212</v>
      </c>
      <c r="R89" s="324"/>
      <c r="S89" s="142">
        <v>0.70833333333333337</v>
      </c>
      <c r="T89" s="143">
        <v>0.74346064814814816</v>
      </c>
      <c r="U89" s="144"/>
      <c r="V89" s="166"/>
      <c r="W89" s="167"/>
      <c r="X89" s="138"/>
      <c r="Y89" s="354"/>
      <c r="Z89" s="355"/>
      <c r="AA89" s="168">
        <f>M89-J89</f>
        <v>-414.36665124976389</v>
      </c>
      <c r="AB89" s="141">
        <f>M89/J89</f>
        <v>0.88489815243062109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145</v>
      </c>
      <c r="D90" s="321"/>
      <c r="E90" s="147">
        <v>17.22</v>
      </c>
      <c r="F90" s="97">
        <v>1308</v>
      </c>
      <c r="G90" s="148">
        <f t="shared" ref="G90:G92" si="36">E90*F90</f>
        <v>22523.759999999998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2989.0888307323976</v>
      </c>
      <c r="N90" s="152">
        <f>M90/L90</f>
        <v>996.3629435774659</v>
      </c>
      <c r="O90" s="154">
        <f>L90-I90</f>
        <v>0</v>
      </c>
      <c r="P90" s="155">
        <f>N90-K90</f>
        <v>-103.6370564225341</v>
      </c>
      <c r="Q90" s="156">
        <f>N90/K90</f>
        <v>0.90578449416133267</v>
      </c>
      <c r="R90" s="322">
        <f>Q106</f>
        <v>0.90351126255671277</v>
      </c>
      <c r="S90" s="157">
        <v>0.70833333333333337</v>
      </c>
      <c r="T90" s="158">
        <v>0.7265625</v>
      </c>
      <c r="U90" s="159"/>
      <c r="V90" s="160">
        <v>26.255492708381816</v>
      </c>
      <c r="W90" s="161"/>
      <c r="X90" s="162"/>
      <c r="Y90" s="325"/>
      <c r="Z90" s="326"/>
      <c r="AA90" s="115">
        <f>M90-J90</f>
        <v>-310.91116926760242</v>
      </c>
      <c r="AB90" s="156">
        <f>M90/J90</f>
        <v>0.90578449416133255</v>
      </c>
      <c r="AC90" s="327">
        <f>AB106</f>
        <v>0.90351126255671277</v>
      </c>
    </row>
    <row r="91" spans="1:29" ht="15.75" customHeight="1">
      <c r="A91" s="357"/>
      <c r="B91" s="100" t="s">
        <v>120</v>
      </c>
      <c r="C91" s="330" t="s">
        <v>148</v>
      </c>
      <c r="D91" s="331"/>
      <c r="E91" s="101">
        <v>24.54</v>
      </c>
      <c r="F91" s="102">
        <v>1633</v>
      </c>
      <c r="G91" s="103">
        <f t="shared" si="36"/>
        <v>40073.82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2705.21750203174</v>
      </c>
      <c r="N91" s="106">
        <f>M91/L91</f>
        <v>676.30437550793499</v>
      </c>
      <c r="O91" s="108">
        <f>L91-I91</f>
        <v>0</v>
      </c>
      <c r="P91" s="109">
        <f>N91-K91</f>
        <v>-73.695624492065008</v>
      </c>
      <c r="Q91" s="110">
        <f>N91/K91</f>
        <v>0.90173916734391335</v>
      </c>
      <c r="R91" s="323"/>
      <c r="S91" s="47">
        <v>0.73055555555555562</v>
      </c>
      <c r="T91" s="48">
        <v>0.7557060185185186</v>
      </c>
      <c r="U91" s="111">
        <v>5.7500000000000995</v>
      </c>
      <c r="V91" s="112">
        <v>36.218899192546488</v>
      </c>
      <c r="W91" s="113"/>
      <c r="X91" s="116"/>
      <c r="Y91" s="332"/>
      <c r="Z91" s="333"/>
      <c r="AA91" s="117">
        <f>M91-J91</f>
        <v>-294.78249796826003</v>
      </c>
      <c r="AB91" s="110">
        <f>M91/J91</f>
        <v>0.90173916734391335</v>
      </c>
      <c r="AC91" s="328"/>
    </row>
    <row r="92" spans="1:29" ht="15.75" customHeight="1">
      <c r="A92" s="357"/>
      <c r="B92" s="100" t="s">
        <v>120</v>
      </c>
      <c r="C92" s="330" t="s">
        <v>149</v>
      </c>
      <c r="D92" s="331"/>
      <c r="E92" s="101">
        <v>23.27</v>
      </c>
      <c r="F92" s="102">
        <v>1201</v>
      </c>
      <c r="G92" s="103">
        <f t="shared" si="36"/>
        <v>27947.27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2708.348409013292</v>
      </c>
      <c r="N92" s="106">
        <f>M92/L92</f>
        <v>541.66968180265837</v>
      </c>
      <c r="O92" s="108">
        <f>L92-I92</f>
        <v>0</v>
      </c>
      <c r="P92" s="109">
        <f>N92-K92</f>
        <v>-58.330318197341626</v>
      </c>
      <c r="Q92" s="110">
        <f>N92/K92</f>
        <v>0.90278280300443059</v>
      </c>
      <c r="R92" s="323"/>
      <c r="S92" s="47">
        <v>0.75902777777777786</v>
      </c>
      <c r="T92" s="48">
        <v>0.77750000000000008</v>
      </c>
      <c r="U92" s="111">
        <v>4.783333333333335</v>
      </c>
      <c r="V92" s="112">
        <v>26.606621127542805</v>
      </c>
      <c r="W92" s="113"/>
      <c r="X92" s="116"/>
      <c r="Y92" s="332"/>
      <c r="Z92" s="333"/>
      <c r="AA92" s="117">
        <f>M92-J92</f>
        <v>-291.65159098670802</v>
      </c>
      <c r="AB92" s="110">
        <f>M92/J92</f>
        <v>0.9027828030044307</v>
      </c>
      <c r="AC92" s="328"/>
    </row>
    <row r="93" spans="1:29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332"/>
      <c r="Z93" s="333"/>
      <c r="AA93" s="117"/>
      <c r="AB93" s="110"/>
      <c r="AC93" s="328"/>
    </row>
    <row r="94" spans="1:29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16"/>
      <c r="Y94" s="332"/>
      <c r="Z94" s="333"/>
      <c r="AA94" s="117"/>
      <c r="AB94" s="110"/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2800.8849139258095</v>
      </c>
      <c r="N106" s="138">
        <f t="shared" ref="N106:N118" si="41">M106/L106</f>
        <v>700.22122848145239</v>
      </c>
      <c r="O106" s="139">
        <f t="shared" ref="O106:O118" si="42">L106-I106</f>
        <v>0</v>
      </c>
      <c r="P106" s="140">
        <f t="shared" ref="P106:P118" si="43">N106-K106</f>
        <v>-74.778771518547615</v>
      </c>
      <c r="Q106" s="141">
        <f t="shared" ref="Q106:Q118" si="44">N106/K106</f>
        <v>0.90351126255671277</v>
      </c>
      <c r="R106" s="324"/>
      <c r="S106" s="142">
        <v>0.70833333333333337</v>
      </c>
      <c r="T106" s="143">
        <v>0.77750000000000008</v>
      </c>
      <c r="U106" s="144"/>
      <c r="V106" s="166"/>
      <c r="W106" s="99"/>
      <c r="X106" s="69"/>
      <c r="Y106" s="354"/>
      <c r="Z106" s="355"/>
      <c r="AA106" s="168">
        <f t="shared" ref="AA106:AA118" si="45">M106-J106</f>
        <v>-299.11508607419046</v>
      </c>
      <c r="AB106" s="141">
        <f t="shared" ref="AB106:AB118" si="46">M106/J106</f>
        <v>0.90351126255671277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146</v>
      </c>
      <c r="D107" s="321"/>
      <c r="E107" s="147">
        <v>22.28</v>
      </c>
      <c r="F107" s="97">
        <v>477</v>
      </c>
      <c r="G107" s="148">
        <f t="shared" ref="G107:G118" si="47">E107*F107</f>
        <v>10627.560000000001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2981.6903830802271</v>
      </c>
      <c r="N107" s="152">
        <f t="shared" si="41"/>
        <v>596.33807661604544</v>
      </c>
      <c r="O107" s="154">
        <f t="shared" si="42"/>
        <v>0</v>
      </c>
      <c r="P107" s="155">
        <f t="shared" si="43"/>
        <v>-63.661923383954559</v>
      </c>
      <c r="Q107" s="156">
        <f t="shared" si="44"/>
        <v>0.9035425403273416</v>
      </c>
      <c r="R107" s="322">
        <f>Q123</f>
        <v>0.89542022051143899</v>
      </c>
      <c r="S107" s="157">
        <v>0.70833333333333337</v>
      </c>
      <c r="T107" s="158">
        <v>0.71498842592592593</v>
      </c>
      <c r="U107" s="159"/>
      <c r="V107" s="160">
        <v>9.5985821205333153</v>
      </c>
      <c r="W107" s="161"/>
      <c r="X107" s="162"/>
      <c r="Y107" s="325"/>
      <c r="Z107" s="326"/>
      <c r="AA107" s="115">
        <f t="shared" si="45"/>
        <v>-318.30961691977291</v>
      </c>
      <c r="AB107" s="156">
        <f t="shared" si="46"/>
        <v>0.90354254032734149</v>
      </c>
      <c r="AC107" s="327">
        <f>AB123</f>
        <v>0.89542022051143888</v>
      </c>
    </row>
    <row r="108" spans="1:29" ht="15.75" customHeight="1">
      <c r="A108" s="318"/>
      <c r="B108" s="100" t="s">
        <v>120</v>
      </c>
      <c r="C108" s="330" t="s">
        <v>154</v>
      </c>
      <c r="D108" s="331"/>
      <c r="E108" s="101">
        <v>25.03</v>
      </c>
      <c r="F108" s="102">
        <v>562</v>
      </c>
      <c r="G108" s="103">
        <f t="shared" si="47"/>
        <v>14066.86</v>
      </c>
      <c r="H108" s="26">
        <v>2</v>
      </c>
      <c r="I108" s="104">
        <v>5</v>
      </c>
      <c r="J108" s="105">
        <v>3600</v>
      </c>
      <c r="K108" s="106">
        <f t="shared" si="37"/>
        <v>720</v>
      </c>
      <c r="L108" s="107">
        <v>5</v>
      </c>
      <c r="M108" s="105">
        <f t="shared" si="48"/>
        <v>3200.2174918322185</v>
      </c>
      <c r="N108" s="106">
        <f t="shared" si="41"/>
        <v>640.04349836644371</v>
      </c>
      <c r="O108" s="108">
        <f t="shared" si="42"/>
        <v>0</v>
      </c>
      <c r="P108" s="109">
        <f t="shared" si="43"/>
        <v>-79.956501633556286</v>
      </c>
      <c r="Q108" s="110">
        <f t="shared" si="44"/>
        <v>0.88894930328672739</v>
      </c>
      <c r="R108" s="323"/>
      <c r="S108" s="47">
        <v>0.72499999999999998</v>
      </c>
      <c r="T108" s="48">
        <v>0.73231481481481475</v>
      </c>
      <c r="U108" s="111">
        <v>15</v>
      </c>
      <c r="V108" s="112">
        <v>10.536783854866785</v>
      </c>
      <c r="W108" s="113"/>
      <c r="X108" s="116"/>
      <c r="Y108" s="332"/>
      <c r="Z108" s="333"/>
      <c r="AA108" s="117">
        <f t="shared" si="45"/>
        <v>-399.78250816778154</v>
      </c>
      <c r="AB108" s="110">
        <f t="shared" si="46"/>
        <v>0.88894930328672739</v>
      </c>
      <c r="AC108" s="328"/>
    </row>
    <row r="109" spans="1:29" ht="15.75" customHeight="1">
      <c r="A109" s="318"/>
      <c r="B109" s="100" t="s">
        <v>120</v>
      </c>
      <c r="C109" s="330" t="s">
        <v>160</v>
      </c>
      <c r="D109" s="331"/>
      <c r="E109" s="101">
        <v>18.18</v>
      </c>
      <c r="F109" s="102">
        <v>371</v>
      </c>
      <c r="G109" s="103">
        <f t="shared" si="47"/>
        <v>6744.78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3198.8360598015233</v>
      </c>
      <c r="N109" s="106">
        <f t="shared" si="41"/>
        <v>1066.2786866005079</v>
      </c>
      <c r="O109" s="108">
        <f t="shared" si="42"/>
        <v>0</v>
      </c>
      <c r="P109" s="109">
        <f t="shared" si="43"/>
        <v>-133.72131339949215</v>
      </c>
      <c r="Q109" s="110">
        <f t="shared" si="44"/>
        <v>0.88856557216708987</v>
      </c>
      <c r="R109" s="323"/>
      <c r="S109" s="47">
        <v>0.74236111111111103</v>
      </c>
      <c r="T109" s="48">
        <v>0.74718749999999989</v>
      </c>
      <c r="U109" s="111">
        <v>15</v>
      </c>
      <c r="V109" s="112">
        <v>6.9587811265892618</v>
      </c>
      <c r="W109" s="113"/>
      <c r="X109" s="116"/>
      <c r="Y109" s="332"/>
      <c r="Z109" s="333"/>
      <c r="AA109" s="117">
        <f t="shared" si="45"/>
        <v>-401.16394019847667</v>
      </c>
      <c r="AB109" s="110">
        <f t="shared" si="46"/>
        <v>0.88856557216708987</v>
      </c>
      <c r="AC109" s="328"/>
    </row>
    <row r="110" spans="1:29" ht="15.75" customHeight="1">
      <c r="A110" s="318"/>
      <c r="B110" s="100" t="s">
        <v>120</v>
      </c>
      <c r="C110" s="330" t="s">
        <v>155</v>
      </c>
      <c r="D110" s="331"/>
      <c r="E110" s="101">
        <v>18.18</v>
      </c>
      <c r="F110" s="102">
        <v>603</v>
      </c>
      <c r="G110" s="103">
        <f t="shared" si="47"/>
        <v>10962.539999999999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2711.8606521991651</v>
      </c>
      <c r="N110" s="106">
        <f t="shared" si="41"/>
        <v>903.95355073305507</v>
      </c>
      <c r="O110" s="108">
        <f t="shared" si="42"/>
        <v>0</v>
      </c>
      <c r="P110" s="109">
        <f t="shared" si="43"/>
        <v>-96.046449266944933</v>
      </c>
      <c r="Q110" s="110">
        <f t="shared" si="44"/>
        <v>0.90395355073305506</v>
      </c>
      <c r="R110" s="323"/>
      <c r="S110" s="47">
        <v>0.75694444444444431</v>
      </c>
      <c r="T110" s="48">
        <v>0.76620370370370361</v>
      </c>
      <c r="U110" s="111">
        <v>15</v>
      </c>
      <c r="V110" s="112">
        <v>13.341393471180046</v>
      </c>
      <c r="W110" s="113"/>
      <c r="X110" s="116"/>
      <c r="Y110" s="332"/>
      <c r="Z110" s="333"/>
      <c r="AA110" s="117">
        <f t="shared" si="45"/>
        <v>-288.13934780083491</v>
      </c>
      <c r="AB110" s="110">
        <f t="shared" si="46"/>
        <v>0.90395355073305506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2039</v>
      </c>
      <c r="G111" s="103">
        <f t="shared" si="47"/>
        <v>28607.17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2716.8250361065107</v>
      </c>
      <c r="N111" s="106">
        <f t="shared" si="41"/>
        <v>905.60834536883692</v>
      </c>
      <c r="O111" s="108">
        <f t="shared" si="42"/>
        <v>0</v>
      </c>
      <c r="P111" s="109">
        <f t="shared" si="43"/>
        <v>-94.391654631163078</v>
      </c>
      <c r="Q111" s="110">
        <f t="shared" si="44"/>
        <v>0.90560834536883694</v>
      </c>
      <c r="R111" s="323"/>
      <c r="S111" s="47">
        <v>0.77638888888888868</v>
      </c>
      <c r="T111" s="48">
        <v>0.80765046296296272</v>
      </c>
      <c r="U111" s="111">
        <v>14.666666666666508</v>
      </c>
      <c r="V111" s="112">
        <v>45.030503758654177</v>
      </c>
      <c r="W111" s="113"/>
      <c r="X111" s="116"/>
      <c r="Y111" s="332"/>
      <c r="Z111" s="333"/>
      <c r="AA111" s="117">
        <f t="shared" si="45"/>
        <v>-283.17496389348935</v>
      </c>
      <c r="AB111" s="110">
        <f t="shared" si="46"/>
        <v>0.90560834536883683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2501</v>
      </c>
      <c r="G112" s="121">
        <f t="shared" si="47"/>
        <v>35714.28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3185.6514402244943</v>
      </c>
      <c r="N112" s="106">
        <f t="shared" si="41"/>
        <v>1061.8838134081648</v>
      </c>
      <c r="O112" s="108">
        <f t="shared" si="42"/>
        <v>0</v>
      </c>
      <c r="P112" s="109">
        <f t="shared" si="43"/>
        <v>-138.11618659183523</v>
      </c>
      <c r="Q112" s="110">
        <f t="shared" si="44"/>
        <v>0.88490317784013728</v>
      </c>
      <c r="R112" s="323"/>
      <c r="S112" s="47">
        <v>0.81805555555555531</v>
      </c>
      <c r="T112" s="120">
        <v>0.85076388888888865</v>
      </c>
      <c r="U112" s="111">
        <v>14.983333333333331</v>
      </c>
      <c r="V112" s="112">
        <v>47.104965127454498</v>
      </c>
      <c r="W112" s="113"/>
      <c r="X112" s="116"/>
      <c r="Y112" s="332"/>
      <c r="Z112" s="333"/>
      <c r="AA112" s="117">
        <f t="shared" si="45"/>
        <v>-414.34855977550569</v>
      </c>
      <c r="AB112" s="110">
        <f t="shared" si="46"/>
        <v>0.88490317784013728</v>
      </c>
      <c r="AC112" s="328"/>
    </row>
    <row r="113" spans="1:29" ht="15.75" customHeight="1">
      <c r="A113" s="318"/>
      <c r="B113" s="100" t="s">
        <v>120</v>
      </c>
      <c r="C113" s="330" t="s">
        <v>146</v>
      </c>
      <c r="D113" s="331"/>
      <c r="E113" s="101">
        <v>22.28</v>
      </c>
      <c r="F113" s="102">
        <v>1287</v>
      </c>
      <c r="G113" s="121">
        <f t="shared" si="47"/>
        <v>28674.36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2981.6903830802271</v>
      </c>
      <c r="N113" s="106">
        <f t="shared" si="41"/>
        <v>596.33807661604544</v>
      </c>
      <c r="O113" s="123">
        <f t="shared" si="42"/>
        <v>0</v>
      </c>
      <c r="P113" s="124">
        <f t="shared" si="43"/>
        <v>-63.661923383954559</v>
      </c>
      <c r="Q113" s="125">
        <f t="shared" si="44"/>
        <v>0.9035425403273416</v>
      </c>
      <c r="R113" s="323"/>
      <c r="S113" s="47">
        <v>0.86111111111111083</v>
      </c>
      <c r="T113" s="120">
        <v>0.87908564814814782</v>
      </c>
      <c r="U113" s="111">
        <v>14.899999999999931</v>
      </c>
      <c r="V113" s="112">
        <v>25.89806119313706</v>
      </c>
      <c r="W113" s="113"/>
      <c r="X113" s="116"/>
      <c r="Y113" s="332"/>
      <c r="Z113" s="333"/>
      <c r="AA113" s="117">
        <f t="shared" si="45"/>
        <v>-318.30961691977291</v>
      </c>
      <c r="AB113" s="110">
        <f t="shared" si="46"/>
        <v>0.90354254032734149</v>
      </c>
      <c r="AC113" s="328"/>
    </row>
    <row r="114" spans="1:29" ht="15.75" customHeight="1">
      <c r="A114" s="318"/>
      <c r="B114" s="100" t="s">
        <v>120</v>
      </c>
      <c r="C114" s="330" t="s">
        <v>154</v>
      </c>
      <c r="D114" s="331"/>
      <c r="E114" s="101">
        <v>25.03</v>
      </c>
      <c r="F114" s="102">
        <v>1213</v>
      </c>
      <c r="G114" s="121">
        <f t="shared" si="47"/>
        <v>30361.390000000003</v>
      </c>
      <c r="H114" s="26"/>
      <c r="I114" s="104">
        <v>5</v>
      </c>
      <c r="J114" s="105">
        <v>3600</v>
      </c>
      <c r="K114" s="106">
        <f t="shared" si="37"/>
        <v>720</v>
      </c>
      <c r="L114" s="118">
        <v>5</v>
      </c>
      <c r="M114" s="105">
        <f t="shared" si="48"/>
        <v>3200.2174918322189</v>
      </c>
      <c r="N114" s="106">
        <f t="shared" si="41"/>
        <v>640.04349836644383</v>
      </c>
      <c r="O114" s="123">
        <f t="shared" si="42"/>
        <v>0</v>
      </c>
      <c r="P114" s="124">
        <f t="shared" si="43"/>
        <v>-79.956501633556172</v>
      </c>
      <c r="Q114" s="125">
        <f t="shared" si="44"/>
        <v>0.8889493032867275</v>
      </c>
      <c r="R114" s="323"/>
      <c r="S114" s="47">
        <v>0.88888888888888862</v>
      </c>
      <c r="T114" s="120">
        <v>0.90467592592592561</v>
      </c>
      <c r="U114" s="111">
        <v>15</v>
      </c>
      <c r="V114" s="112">
        <v>22.742204298849483</v>
      </c>
      <c r="W114" s="113"/>
      <c r="X114" s="116"/>
      <c r="Y114" s="332"/>
      <c r="Z114" s="333"/>
      <c r="AA114" s="117">
        <f t="shared" si="45"/>
        <v>-399.78250816778109</v>
      </c>
      <c r="AB114" s="110">
        <f t="shared" si="46"/>
        <v>0.8889493032867275</v>
      </c>
      <c r="AC114" s="328"/>
    </row>
    <row r="115" spans="1:29" ht="15.75" customHeight="1">
      <c r="A115" s="318"/>
      <c r="B115" s="100" t="s">
        <v>120</v>
      </c>
      <c r="C115" s="330" t="s">
        <v>160</v>
      </c>
      <c r="D115" s="331"/>
      <c r="E115" s="101">
        <v>18.18</v>
      </c>
      <c r="F115" s="102">
        <v>825</v>
      </c>
      <c r="G115" s="121">
        <f t="shared" si="47"/>
        <v>14998.5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3198.8360598015229</v>
      </c>
      <c r="N115" s="106">
        <f t="shared" si="41"/>
        <v>1066.2786866005076</v>
      </c>
      <c r="O115" s="123">
        <f t="shared" si="42"/>
        <v>0</v>
      </c>
      <c r="P115" s="124">
        <f t="shared" si="43"/>
        <v>-133.72131339949237</v>
      </c>
      <c r="Q115" s="125">
        <f t="shared" si="44"/>
        <v>0.88856557216708965</v>
      </c>
      <c r="R115" s="323"/>
      <c r="S115" s="47">
        <v>0.91458333333333297</v>
      </c>
      <c r="T115" s="120">
        <v>0.92532407407407369</v>
      </c>
      <c r="U115" s="111">
        <v>15</v>
      </c>
      <c r="V115" s="112">
        <v>15.474378516000382</v>
      </c>
      <c r="W115" s="113"/>
      <c r="X115" s="116"/>
      <c r="Y115" s="332"/>
      <c r="Z115" s="333"/>
      <c r="AA115" s="117">
        <f t="shared" si="45"/>
        <v>-401.16394019847712</v>
      </c>
      <c r="AB115" s="110">
        <f t="shared" si="46"/>
        <v>0.88856557216708965</v>
      </c>
      <c r="AC115" s="328"/>
    </row>
    <row r="116" spans="1:29" ht="15.75" customHeight="1">
      <c r="A116" s="318"/>
      <c r="B116" s="100" t="s">
        <v>120</v>
      </c>
      <c r="C116" s="330" t="s">
        <v>155</v>
      </c>
      <c r="D116" s="331"/>
      <c r="E116" s="101">
        <v>18.18</v>
      </c>
      <c r="F116" s="102">
        <v>1286</v>
      </c>
      <c r="G116" s="121">
        <f t="shared" si="47"/>
        <v>23379.48</v>
      </c>
      <c r="H116" s="26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2717.5913902707325</v>
      </c>
      <c r="N116" s="106">
        <f t="shared" si="41"/>
        <v>905.8637967569108</v>
      </c>
      <c r="O116" s="123">
        <f t="shared" si="42"/>
        <v>0</v>
      </c>
      <c r="P116" s="124">
        <f t="shared" si="43"/>
        <v>-94.136203243089199</v>
      </c>
      <c r="Q116" s="125">
        <f t="shared" si="44"/>
        <v>0.90586379675691076</v>
      </c>
      <c r="R116" s="323"/>
      <c r="S116" s="47">
        <v>0.93541666666666623</v>
      </c>
      <c r="T116" s="120">
        <v>0.95512731481481439</v>
      </c>
      <c r="U116" s="111">
        <v>14.53333333333326</v>
      </c>
      <c r="V116" s="112">
        <v>28.392789392931199</v>
      </c>
      <c r="W116" s="113"/>
      <c r="X116" s="116"/>
      <c r="Y116" s="332"/>
      <c r="Z116" s="333"/>
      <c r="AA116" s="117">
        <f t="shared" si="45"/>
        <v>-282.40860972926748</v>
      </c>
      <c r="AB116" s="110">
        <f t="shared" si="46"/>
        <v>0.90586379675691087</v>
      </c>
      <c r="AC116" s="328"/>
    </row>
    <row r="117" spans="1:29" ht="15.75" customHeight="1">
      <c r="A117" s="318"/>
      <c r="B117" s="100" t="s">
        <v>120</v>
      </c>
      <c r="C117" s="330" t="s">
        <v>152</v>
      </c>
      <c r="D117" s="331"/>
      <c r="E117" s="101">
        <v>14.03</v>
      </c>
      <c r="F117" s="102">
        <v>5253</v>
      </c>
      <c r="G117" s="121">
        <f t="shared" si="47"/>
        <v>73699.59</v>
      </c>
      <c r="H117" s="62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2716.8250361065107</v>
      </c>
      <c r="N117" s="106">
        <f t="shared" si="41"/>
        <v>905.60834536883692</v>
      </c>
      <c r="O117" s="123">
        <f t="shared" si="42"/>
        <v>0</v>
      </c>
      <c r="P117" s="124">
        <f t="shared" si="43"/>
        <v>-94.391654631163078</v>
      </c>
      <c r="Q117" s="125">
        <f t="shared" si="44"/>
        <v>0.90560834536883694</v>
      </c>
      <c r="R117" s="323"/>
      <c r="S117" s="47">
        <v>0.96527777777777735</v>
      </c>
      <c r="T117" s="120">
        <v>1.0458333333333329</v>
      </c>
      <c r="U117" s="111">
        <v>14.61666666666666</v>
      </c>
      <c r="V117" s="112">
        <v>116.01041502903894</v>
      </c>
      <c r="W117" s="126"/>
      <c r="X117" s="127"/>
      <c r="Y117" s="332"/>
      <c r="Z117" s="333"/>
      <c r="AA117" s="117">
        <f t="shared" si="45"/>
        <v>-283.17496389348935</v>
      </c>
      <c r="AB117" s="110">
        <f t="shared" si="46"/>
        <v>0.90560834536883683</v>
      </c>
      <c r="AC117" s="328"/>
    </row>
    <row r="118" spans="1:29" ht="15.75" customHeight="1">
      <c r="A118" s="318"/>
      <c r="B118" s="100" t="s">
        <v>120</v>
      </c>
      <c r="C118" s="330" t="s">
        <v>153</v>
      </c>
      <c r="D118" s="331"/>
      <c r="E118" s="101">
        <v>14.28</v>
      </c>
      <c r="F118" s="102">
        <v>7188</v>
      </c>
      <c r="G118" s="121">
        <f t="shared" si="47"/>
        <v>102644.64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3185.6514402244943</v>
      </c>
      <c r="N118" s="106">
        <f t="shared" si="41"/>
        <v>1061.8838134081648</v>
      </c>
      <c r="O118" s="123">
        <f t="shared" si="42"/>
        <v>0</v>
      </c>
      <c r="P118" s="124">
        <f t="shared" si="43"/>
        <v>-138.11618659183523</v>
      </c>
      <c r="Q118" s="125">
        <f t="shared" si="44"/>
        <v>0.88490317784013728</v>
      </c>
      <c r="R118" s="323"/>
      <c r="S118" s="47">
        <v>1.0562499999999997</v>
      </c>
      <c r="T118" s="120">
        <v>1.1502546296296292</v>
      </c>
      <c r="U118" s="111">
        <v>15.000000000000107</v>
      </c>
      <c r="V118" s="112">
        <v>135.38204291729025</v>
      </c>
      <c r="W118" s="126"/>
      <c r="X118" s="127"/>
      <c r="Y118" s="332"/>
      <c r="Z118" s="333"/>
      <c r="AA118" s="117">
        <f t="shared" si="45"/>
        <v>-414.34855977550569</v>
      </c>
      <c r="AB118" s="110">
        <f t="shared" si="46"/>
        <v>0.88490317784013728</v>
      </c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49">AVERAGE(I107:I122)</f>
        <v>3.6666666666666665</v>
      </c>
      <c r="J123" s="137">
        <f t="shared" si="49"/>
        <v>3350</v>
      </c>
      <c r="K123" s="138">
        <f t="shared" ref="K123" si="50">J123/I123</f>
        <v>913.63636363636363</v>
      </c>
      <c r="L123" s="136">
        <f t="shared" ref="L123:M123" si="51">AVERAGE(L107:L122)</f>
        <v>3.6666666666666665</v>
      </c>
      <c r="M123" s="137">
        <f t="shared" si="51"/>
        <v>2999.6577387133202</v>
      </c>
      <c r="N123" s="138">
        <f t="shared" ref="N123:N135" si="52">M123/L123</f>
        <v>818.08847419454196</v>
      </c>
      <c r="O123" s="139">
        <f t="shared" ref="O123:O135" si="53">L123-I123</f>
        <v>0</v>
      </c>
      <c r="P123" s="140">
        <f t="shared" ref="P123:P135" si="54">N123-K123</f>
        <v>-95.547889441821667</v>
      </c>
      <c r="Q123" s="141">
        <f t="shared" ref="Q123:Q135" si="55">N123/K123</f>
        <v>0.89542022051143899</v>
      </c>
      <c r="R123" s="324"/>
      <c r="S123" s="142">
        <v>0.70833333333333337</v>
      </c>
      <c r="T123" s="143">
        <v>1.1502546296296292</v>
      </c>
      <c r="U123" s="144"/>
      <c r="V123" s="166"/>
      <c r="W123" s="99"/>
      <c r="X123" s="69"/>
      <c r="Y123" s="354"/>
      <c r="Z123" s="355"/>
      <c r="AA123" s="168">
        <f t="shared" ref="AA123:AA135" si="56">M123-J123</f>
        <v>-350.34226128667979</v>
      </c>
      <c r="AB123" s="141">
        <f t="shared" ref="AB123:AB135" si="57">M123/J123</f>
        <v>0.89542022051143888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158</v>
      </c>
      <c r="D124" s="321"/>
      <c r="E124" s="147">
        <v>30</v>
      </c>
      <c r="F124" s="97">
        <v>761</v>
      </c>
      <c r="G124" s="148">
        <f t="shared" ref="G124:G135" si="58">E124*F124</f>
        <v>22830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3197.8799999999974</v>
      </c>
      <c r="N124" s="152">
        <f t="shared" si="52"/>
        <v>799.46999999999935</v>
      </c>
      <c r="O124" s="154">
        <f t="shared" si="53"/>
        <v>0</v>
      </c>
      <c r="P124" s="155">
        <f t="shared" si="54"/>
        <v>-100.53000000000065</v>
      </c>
      <c r="Q124" s="156">
        <f t="shared" si="55"/>
        <v>0.88829999999999931</v>
      </c>
      <c r="R124" s="322">
        <f>Q140</f>
        <v>0.886968199138919</v>
      </c>
      <c r="S124" s="157">
        <v>0.70833333333333337</v>
      </c>
      <c r="T124" s="158">
        <v>0.71824074074074074</v>
      </c>
      <c r="U124" s="159"/>
      <c r="V124" s="160">
        <v>14.278209313670317</v>
      </c>
      <c r="W124" s="158"/>
      <c r="X124" s="169"/>
      <c r="Y124" s="325"/>
      <c r="Z124" s="326"/>
      <c r="AA124" s="171">
        <f t="shared" si="56"/>
        <v>-402.12000000000262</v>
      </c>
      <c r="AB124" s="156">
        <f t="shared" si="57"/>
        <v>0.88829999999999931</v>
      </c>
      <c r="AC124" s="327">
        <f>AB140</f>
        <v>0.886968199138919</v>
      </c>
    </row>
    <row r="125" spans="1:29" ht="15.75" customHeight="1">
      <c r="A125" s="357"/>
      <c r="B125" s="100" t="s">
        <v>120</v>
      </c>
      <c r="C125" s="330" t="s">
        <v>162</v>
      </c>
      <c r="D125" s="331"/>
      <c r="E125" s="101">
        <v>18.18</v>
      </c>
      <c r="F125" s="102">
        <v>932</v>
      </c>
      <c r="G125" s="103">
        <f t="shared" si="58"/>
        <v>16943.759999999998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3193.5634037646641</v>
      </c>
      <c r="N125" s="106">
        <f t="shared" si="52"/>
        <v>1064.5211345882215</v>
      </c>
      <c r="O125" s="108">
        <f t="shared" si="53"/>
        <v>0</v>
      </c>
      <c r="P125" s="109">
        <f t="shared" si="54"/>
        <v>-135.47886541177854</v>
      </c>
      <c r="Q125" s="110">
        <f t="shared" si="55"/>
        <v>0.88710094549018459</v>
      </c>
      <c r="R125" s="323"/>
      <c r="S125" s="47">
        <v>0.72847222222222219</v>
      </c>
      <c r="T125" s="48">
        <v>0.74062499999999998</v>
      </c>
      <c r="U125" s="111">
        <v>14.733333333333292</v>
      </c>
      <c r="V125" s="112">
        <v>17.510220693937029</v>
      </c>
      <c r="W125" s="113"/>
      <c r="X125" s="13"/>
      <c r="Y125" s="332"/>
      <c r="Z125" s="333"/>
      <c r="AA125" s="172">
        <f t="shared" si="56"/>
        <v>-406.43659623533586</v>
      </c>
      <c r="AB125" s="110">
        <f t="shared" si="57"/>
        <v>0.88710094549018448</v>
      </c>
      <c r="AC125" s="328"/>
    </row>
    <row r="126" spans="1:29" ht="15.75" customHeight="1">
      <c r="A126" s="357"/>
      <c r="B126" s="100" t="s">
        <v>120</v>
      </c>
      <c r="C126" s="330" t="s">
        <v>161</v>
      </c>
      <c r="D126" s="331"/>
      <c r="E126" s="101">
        <v>16.7</v>
      </c>
      <c r="F126" s="102">
        <v>581</v>
      </c>
      <c r="G126" s="103">
        <f t="shared" si="58"/>
        <v>9702.6999999999989</v>
      </c>
      <c r="H126" s="26">
        <v>2</v>
      </c>
      <c r="I126" s="104">
        <v>3</v>
      </c>
      <c r="J126" s="105">
        <v>3600</v>
      </c>
      <c r="K126" s="106">
        <f t="shared" si="37"/>
        <v>1200</v>
      </c>
      <c r="L126" s="107">
        <v>3</v>
      </c>
      <c r="M126" s="105">
        <f t="shared" si="59"/>
        <v>3195.082350722204</v>
      </c>
      <c r="N126" s="106">
        <f t="shared" si="52"/>
        <v>1065.0274502407347</v>
      </c>
      <c r="O126" s="108">
        <f t="shared" si="53"/>
        <v>0</v>
      </c>
      <c r="P126" s="109">
        <f t="shared" si="54"/>
        <v>-134.97254975926535</v>
      </c>
      <c r="Q126" s="110">
        <f t="shared" si="55"/>
        <v>0.88752287520061224</v>
      </c>
      <c r="R126" s="323"/>
      <c r="S126" s="47">
        <v>0.75069444444444433</v>
      </c>
      <c r="T126" s="48">
        <v>0.75826388888888874</v>
      </c>
      <c r="U126" s="111">
        <v>15</v>
      </c>
      <c r="V126" s="112">
        <v>10.910516904868002</v>
      </c>
      <c r="W126" s="113"/>
      <c r="X126" s="13"/>
      <c r="Y126" s="332"/>
      <c r="Z126" s="333"/>
      <c r="AA126" s="172">
        <f t="shared" si="56"/>
        <v>-404.91764927779604</v>
      </c>
      <c r="AB126" s="110">
        <f t="shared" si="57"/>
        <v>0.88752287520061224</v>
      </c>
      <c r="AC126" s="328"/>
    </row>
    <row r="127" spans="1:29" ht="15.75" customHeight="1">
      <c r="A127" s="357"/>
      <c r="B127" s="100" t="s">
        <v>120</v>
      </c>
      <c r="C127" s="330" t="s">
        <v>159</v>
      </c>
      <c r="D127" s="331"/>
      <c r="E127" s="101">
        <v>24.82</v>
      </c>
      <c r="F127" s="102">
        <v>745</v>
      </c>
      <c r="G127" s="103">
        <f t="shared" si="58"/>
        <v>18490.900000000001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3189.3917796373844</v>
      </c>
      <c r="N127" s="106">
        <f t="shared" si="52"/>
        <v>637.87835592747683</v>
      </c>
      <c r="O127" s="108">
        <f t="shared" si="53"/>
        <v>0</v>
      </c>
      <c r="P127" s="109">
        <f t="shared" si="54"/>
        <v>-82.121644072523168</v>
      </c>
      <c r="Q127" s="110">
        <f t="shared" si="55"/>
        <v>0.88594216101038448</v>
      </c>
      <c r="R127" s="323"/>
      <c r="S127" s="47">
        <v>0.76805555555555538</v>
      </c>
      <c r="T127" s="48">
        <v>0.77777777777777757</v>
      </c>
      <c r="U127" s="111">
        <v>15</v>
      </c>
      <c r="V127" s="112">
        <v>14.015211390894766</v>
      </c>
      <c r="W127" s="113"/>
      <c r="X127" s="13"/>
      <c r="Y127" s="332"/>
      <c r="Z127" s="333"/>
      <c r="AA127" s="172">
        <f t="shared" si="56"/>
        <v>-410.60822036261561</v>
      </c>
      <c r="AB127" s="110">
        <f t="shared" si="57"/>
        <v>0.88594216101038459</v>
      </c>
      <c r="AC127" s="328"/>
    </row>
    <row r="128" spans="1:29" ht="15.75" customHeight="1">
      <c r="A128" s="358"/>
      <c r="B128" s="100" t="s">
        <v>120</v>
      </c>
      <c r="C128" s="330" t="s">
        <v>147</v>
      </c>
      <c r="D128" s="331"/>
      <c r="E128" s="101">
        <v>17.89</v>
      </c>
      <c r="F128" s="102">
        <v>1356</v>
      </c>
      <c r="G128" s="103">
        <f t="shared" si="58"/>
        <v>24258.84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3189.8076699049479</v>
      </c>
      <c r="N128" s="106">
        <f t="shared" si="52"/>
        <v>797.45191747623699</v>
      </c>
      <c r="O128" s="108">
        <f t="shared" si="53"/>
        <v>0</v>
      </c>
      <c r="P128" s="109">
        <f t="shared" si="54"/>
        <v>-102.54808252376301</v>
      </c>
      <c r="Q128" s="110">
        <f t="shared" si="55"/>
        <v>0.88605768608470781</v>
      </c>
      <c r="R128" s="323"/>
      <c r="S128" s="47">
        <v>0.7881944444444442</v>
      </c>
      <c r="T128" s="48">
        <v>0.80590277777777752</v>
      </c>
      <c r="U128" s="111">
        <v>14.999999999999947</v>
      </c>
      <c r="V128" s="112">
        <v>25.506240005506168</v>
      </c>
      <c r="W128" s="113"/>
      <c r="X128" s="116"/>
      <c r="Y128" s="332"/>
      <c r="Z128" s="333"/>
      <c r="AA128" s="172">
        <f t="shared" si="56"/>
        <v>-410.19233009505206</v>
      </c>
      <c r="AB128" s="110">
        <f t="shared" si="57"/>
        <v>0.88605768608470781</v>
      </c>
      <c r="AC128" s="328"/>
    </row>
    <row r="129" spans="1:29" ht="15.75" customHeight="1">
      <c r="A129" s="358"/>
      <c r="B129" s="100" t="s">
        <v>120</v>
      </c>
      <c r="C129" s="330" t="s">
        <v>157</v>
      </c>
      <c r="D129" s="331"/>
      <c r="E129" s="101">
        <v>16.66</v>
      </c>
      <c r="F129" s="102">
        <v>2137</v>
      </c>
      <c r="G129" s="121">
        <f t="shared" si="58"/>
        <v>35602.42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3192.7878973714528</v>
      </c>
      <c r="N129" s="106">
        <f t="shared" si="52"/>
        <v>638.55757947429061</v>
      </c>
      <c r="O129" s="108">
        <f t="shared" si="53"/>
        <v>0</v>
      </c>
      <c r="P129" s="109">
        <f t="shared" si="54"/>
        <v>-81.442420525709394</v>
      </c>
      <c r="Q129" s="110">
        <f t="shared" si="55"/>
        <v>0.8868855270476258</v>
      </c>
      <c r="R129" s="323"/>
      <c r="S129" s="47">
        <v>0.81597222222222199</v>
      </c>
      <c r="T129" s="120">
        <v>0.84385416666666646</v>
      </c>
      <c r="U129" s="111">
        <v>14.500000000000028</v>
      </c>
      <c r="V129" s="112">
        <v>40.159260220686917</v>
      </c>
      <c r="W129" s="113"/>
      <c r="X129" s="50"/>
      <c r="Y129" s="332"/>
      <c r="Z129" s="333"/>
      <c r="AA129" s="172">
        <f t="shared" si="56"/>
        <v>-407.2121026285472</v>
      </c>
      <c r="AB129" s="110">
        <f t="shared" si="57"/>
        <v>0.8868855270476258</v>
      </c>
      <c r="AC129" s="328"/>
    </row>
    <row r="130" spans="1:29" ht="15.75" customHeight="1">
      <c r="A130" s="358"/>
      <c r="B130" s="100" t="s">
        <v>120</v>
      </c>
      <c r="C130" s="330" t="s">
        <v>158</v>
      </c>
      <c r="D130" s="331"/>
      <c r="E130" s="101">
        <v>30</v>
      </c>
      <c r="F130" s="102">
        <v>1919</v>
      </c>
      <c r="G130" s="121">
        <f t="shared" si="58"/>
        <v>57570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3197.8799999999969</v>
      </c>
      <c r="N130" s="106">
        <f t="shared" si="52"/>
        <v>799.46999999999923</v>
      </c>
      <c r="O130" s="123">
        <f t="shared" si="53"/>
        <v>0</v>
      </c>
      <c r="P130" s="124">
        <f t="shared" si="54"/>
        <v>-100.53000000000077</v>
      </c>
      <c r="Q130" s="125">
        <f t="shared" si="55"/>
        <v>0.8882999999999992</v>
      </c>
      <c r="R130" s="323"/>
      <c r="S130" s="47">
        <v>0.85416666666666641</v>
      </c>
      <c r="T130" s="120">
        <v>0.87916666666666643</v>
      </c>
      <c r="U130" s="111">
        <v>14.849999999999923</v>
      </c>
      <c r="V130" s="112">
        <v>36.005103380989937</v>
      </c>
      <c r="W130" s="113"/>
      <c r="X130" s="116"/>
      <c r="Y130" s="332"/>
      <c r="Z130" s="333"/>
      <c r="AA130" s="172">
        <f t="shared" si="56"/>
        <v>-402.12000000000307</v>
      </c>
      <c r="AB130" s="110">
        <f t="shared" si="57"/>
        <v>0.8882999999999992</v>
      </c>
      <c r="AC130" s="328"/>
    </row>
    <row r="131" spans="1:29" ht="15.75" customHeight="1">
      <c r="A131" s="358"/>
      <c r="B131" s="100" t="s">
        <v>120</v>
      </c>
      <c r="C131" s="330" t="s">
        <v>162</v>
      </c>
      <c r="D131" s="331"/>
      <c r="E131" s="101">
        <v>18.18</v>
      </c>
      <c r="F131" s="102">
        <v>2391</v>
      </c>
      <c r="G131" s="121">
        <f t="shared" si="58"/>
        <v>43468.38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3193.5634037646646</v>
      </c>
      <c r="N131" s="106">
        <f t="shared" si="52"/>
        <v>1064.5211345882215</v>
      </c>
      <c r="O131" s="123">
        <f t="shared" si="53"/>
        <v>0</v>
      </c>
      <c r="P131" s="124">
        <f t="shared" si="54"/>
        <v>-135.47886541177854</v>
      </c>
      <c r="Q131" s="125">
        <f t="shared" si="55"/>
        <v>0.88710094549018459</v>
      </c>
      <c r="R131" s="323"/>
      <c r="S131" s="47">
        <v>0.88958333333333306</v>
      </c>
      <c r="T131" s="120">
        <v>0.92077546296296264</v>
      </c>
      <c r="U131" s="111">
        <v>14.999999999999947</v>
      </c>
      <c r="V131" s="112">
        <v>44.921606951935011</v>
      </c>
      <c r="W131" s="113"/>
      <c r="X131" s="116"/>
      <c r="Y131" s="332"/>
      <c r="Z131" s="333"/>
      <c r="AA131" s="172">
        <f t="shared" si="56"/>
        <v>-406.4365962353354</v>
      </c>
      <c r="AB131" s="110">
        <f t="shared" si="57"/>
        <v>0.88710094549018459</v>
      </c>
      <c r="AC131" s="328"/>
    </row>
    <row r="132" spans="1:29" ht="15.75" customHeight="1">
      <c r="A132" s="358"/>
      <c r="B132" s="100" t="s">
        <v>120</v>
      </c>
      <c r="C132" s="330" t="s">
        <v>161</v>
      </c>
      <c r="D132" s="331"/>
      <c r="E132" s="101">
        <v>16.7</v>
      </c>
      <c r="F132" s="102">
        <v>1323</v>
      </c>
      <c r="G132" s="121">
        <f t="shared" si="58"/>
        <v>22094.1</v>
      </c>
      <c r="H132" s="26"/>
      <c r="I132" s="104">
        <v>3</v>
      </c>
      <c r="J132" s="105">
        <v>3600</v>
      </c>
      <c r="K132" s="106">
        <f t="shared" si="37"/>
        <v>1200</v>
      </c>
      <c r="L132" s="118">
        <v>3</v>
      </c>
      <c r="M132" s="105">
        <f t="shared" si="59"/>
        <v>3195.0823507222035</v>
      </c>
      <c r="N132" s="106">
        <f t="shared" si="52"/>
        <v>1065.0274502407344</v>
      </c>
      <c r="O132" s="123">
        <f t="shared" si="53"/>
        <v>0</v>
      </c>
      <c r="P132" s="124">
        <f t="shared" si="54"/>
        <v>-134.97254975926558</v>
      </c>
      <c r="Q132" s="125">
        <f t="shared" si="55"/>
        <v>0.88752287520061202</v>
      </c>
      <c r="R132" s="323"/>
      <c r="S132" s="47">
        <v>0.93055555555555525</v>
      </c>
      <c r="T132" s="120">
        <v>0.94780092592592557</v>
      </c>
      <c r="U132" s="111">
        <v>15</v>
      </c>
      <c r="V132" s="112">
        <v>24.844430060482562</v>
      </c>
      <c r="W132" s="126"/>
      <c r="X132" s="127"/>
      <c r="Y132" s="332"/>
      <c r="Z132" s="333"/>
      <c r="AA132" s="172">
        <f t="shared" si="56"/>
        <v>-404.9176492777965</v>
      </c>
      <c r="AB132" s="110">
        <f t="shared" si="57"/>
        <v>0.88752287520061213</v>
      </c>
      <c r="AC132" s="328"/>
    </row>
    <row r="133" spans="1:29" ht="15.75" customHeight="1">
      <c r="A133" s="358"/>
      <c r="B133" s="100" t="s">
        <v>120</v>
      </c>
      <c r="C133" s="330" t="s">
        <v>159</v>
      </c>
      <c r="D133" s="331"/>
      <c r="E133" s="101">
        <v>24.82</v>
      </c>
      <c r="F133" s="102">
        <v>1778</v>
      </c>
      <c r="G133" s="121">
        <f t="shared" si="58"/>
        <v>44129.96</v>
      </c>
      <c r="H133" s="26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3189.3917796373844</v>
      </c>
      <c r="N133" s="106">
        <f t="shared" si="52"/>
        <v>637.87835592747683</v>
      </c>
      <c r="O133" s="123">
        <f t="shared" si="53"/>
        <v>0</v>
      </c>
      <c r="P133" s="124">
        <f t="shared" si="54"/>
        <v>-82.121644072523168</v>
      </c>
      <c r="Q133" s="125">
        <f t="shared" si="55"/>
        <v>0.88594216101038448</v>
      </c>
      <c r="R133" s="323"/>
      <c r="S133" s="47">
        <v>0.9576388888888886</v>
      </c>
      <c r="T133" s="120">
        <v>0.98085648148148119</v>
      </c>
      <c r="U133" s="111">
        <v>15</v>
      </c>
      <c r="V133" s="112">
        <v>33.448383695316636</v>
      </c>
      <c r="W133" s="126"/>
      <c r="X133" s="127"/>
      <c r="Y133" s="332"/>
      <c r="Z133" s="333"/>
      <c r="AA133" s="172">
        <f t="shared" si="56"/>
        <v>-410.60822036261561</v>
      </c>
      <c r="AB133" s="110">
        <f t="shared" si="57"/>
        <v>0.88594216101038459</v>
      </c>
      <c r="AC133" s="328"/>
    </row>
    <row r="134" spans="1:29" ht="15.75" customHeight="1">
      <c r="A134" s="358"/>
      <c r="B134" s="100" t="s">
        <v>120</v>
      </c>
      <c r="C134" s="330" t="s">
        <v>147</v>
      </c>
      <c r="D134" s="331"/>
      <c r="E134" s="101">
        <v>17.89</v>
      </c>
      <c r="F134" s="102">
        <v>3915</v>
      </c>
      <c r="G134" s="121">
        <f t="shared" si="58"/>
        <v>70039.350000000006</v>
      </c>
      <c r="H134" s="62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3189.8076699049475</v>
      </c>
      <c r="N134" s="106">
        <f t="shared" si="52"/>
        <v>797.45191747623687</v>
      </c>
      <c r="O134" s="123">
        <f t="shared" si="53"/>
        <v>0</v>
      </c>
      <c r="P134" s="124">
        <f t="shared" si="54"/>
        <v>-102.54808252376313</v>
      </c>
      <c r="Q134" s="125">
        <f t="shared" si="55"/>
        <v>0.88605768608470759</v>
      </c>
      <c r="R134" s="323"/>
      <c r="S134" s="47">
        <v>0.99097222222222192</v>
      </c>
      <c r="T134" s="120">
        <v>1.0421064814814811</v>
      </c>
      <c r="U134" s="111">
        <v>14.566666666666652</v>
      </c>
      <c r="V134" s="112">
        <v>73.640803555720254</v>
      </c>
      <c r="W134" s="126"/>
      <c r="X134" s="127"/>
      <c r="Y134" s="332"/>
      <c r="Z134" s="333"/>
      <c r="AA134" s="172">
        <f t="shared" si="56"/>
        <v>-410.19233009505251</v>
      </c>
      <c r="AB134" s="110">
        <f t="shared" si="57"/>
        <v>0.88605768608470759</v>
      </c>
      <c r="AC134" s="328"/>
    </row>
    <row r="135" spans="1:29" ht="15.75" customHeight="1">
      <c r="A135" s="358"/>
      <c r="B135" s="100" t="s">
        <v>120</v>
      </c>
      <c r="C135" s="330" t="s">
        <v>157</v>
      </c>
      <c r="D135" s="331"/>
      <c r="E135" s="101">
        <v>16.66</v>
      </c>
      <c r="F135" s="102">
        <v>5729</v>
      </c>
      <c r="G135" s="121">
        <f t="shared" si="58"/>
        <v>95445.14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3192.7878973714523</v>
      </c>
      <c r="N135" s="106">
        <f t="shared" si="52"/>
        <v>638.55757947429049</v>
      </c>
      <c r="O135" s="123">
        <f t="shared" si="53"/>
        <v>0</v>
      </c>
      <c r="P135" s="124">
        <f t="shared" si="54"/>
        <v>-81.442420525709508</v>
      </c>
      <c r="Q135" s="125">
        <f t="shared" si="55"/>
        <v>0.88688552704762569</v>
      </c>
      <c r="R135" s="323"/>
      <c r="S135" s="47">
        <v>1.052083333333333</v>
      </c>
      <c r="T135" s="120">
        <v>1.1268402777777775</v>
      </c>
      <c r="U135" s="111">
        <v>15</v>
      </c>
      <c r="V135" s="112">
        <v>107.66139532256217</v>
      </c>
      <c r="W135" s="126"/>
      <c r="X135" s="127"/>
      <c r="Y135" s="332"/>
      <c r="Z135" s="333"/>
      <c r="AA135" s="172">
        <f t="shared" si="56"/>
        <v>-407.21210262854765</v>
      </c>
      <c r="AB135" s="110">
        <f t="shared" si="57"/>
        <v>0.88688552704762569</v>
      </c>
      <c r="AC135" s="328"/>
    </row>
    <row r="136" spans="1:29" ht="15.75" customHeight="1">
      <c r="A136" s="358"/>
      <c r="B136" s="100"/>
      <c r="C136" s="330"/>
      <c r="D136" s="33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26"/>
      <c r="X136" s="127"/>
      <c r="Y136" s="332"/>
      <c r="Z136" s="333"/>
      <c r="AA136" s="172"/>
      <c r="AB136" s="110"/>
      <c r="AC136" s="328"/>
    </row>
    <row r="137" spans="1:29" ht="15.75" customHeight="1">
      <c r="A137" s="358"/>
      <c r="B137" s="100"/>
      <c r="C137" s="330"/>
      <c r="D137" s="33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13"/>
      <c r="X137" s="116"/>
      <c r="Y137" s="332"/>
      <c r="Z137" s="333"/>
      <c r="AA137" s="172"/>
      <c r="AB137" s="110"/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0">AVERAGE(I124:I139)</f>
        <v>4</v>
      </c>
      <c r="J140" s="137">
        <f t="shared" si="60"/>
        <v>3600</v>
      </c>
      <c r="K140" s="138">
        <f t="shared" ref="K140" si="61">J140/I140</f>
        <v>900</v>
      </c>
      <c r="L140" s="136">
        <f t="shared" ref="L140:M140" si="62">AVERAGE(L124:L139)</f>
        <v>4</v>
      </c>
      <c r="M140" s="137">
        <f t="shared" si="62"/>
        <v>3193.0855169001084</v>
      </c>
      <c r="N140" s="138">
        <f>M140/L140</f>
        <v>798.27137922502709</v>
      </c>
      <c r="O140" s="139">
        <f>L140-I140</f>
        <v>0</v>
      </c>
      <c r="P140" s="140">
        <f>N140-K140</f>
        <v>-101.72862077497291</v>
      </c>
      <c r="Q140" s="141">
        <f>N140/K140</f>
        <v>0.886968199138919</v>
      </c>
      <c r="R140" s="324"/>
      <c r="S140" s="142">
        <v>0.70833333333333337</v>
      </c>
      <c r="T140" s="143">
        <v>1.1268402777777775</v>
      </c>
      <c r="U140" s="144"/>
      <c r="V140" s="166"/>
      <c r="W140" s="167"/>
      <c r="X140" s="138"/>
      <c r="Y140" s="354"/>
      <c r="Z140" s="355"/>
      <c r="AA140" s="174">
        <f>M140-J140</f>
        <v>-406.91448309989164</v>
      </c>
      <c r="AB140" s="141">
        <f>M140/J140</f>
        <v>0.886968199138919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253" priority="1" operator="greaterThan">
      <formula>0</formula>
    </cfRule>
  </conditionalFormatting>
  <conditionalFormatting sqref="P5:P140 AA5:AA140">
    <cfRule type="cellIs" dxfId="252" priority="4" operator="lessThan">
      <formula>0</formula>
    </cfRule>
  </conditionalFormatting>
  <conditionalFormatting sqref="Q5:Q140 AB5:AB140">
    <cfRule type="cellIs" dxfId="251" priority="2" operator="greaterThan">
      <formula>1</formula>
    </cfRule>
    <cfRule type="cellIs" dxfId="250" priority="3" operator="lessThan">
      <formula>0.8</formula>
    </cfRule>
  </conditionalFormatting>
  <conditionalFormatting sqref="AC5:AC6 R5:R140 AC73:AC78">
    <cfRule type="cellIs" dxfId="249" priority="5" operator="lessThan">
      <formula>0.8</formula>
    </cfRule>
  </conditionalFormatting>
  <conditionalFormatting sqref="AC12:AC20">
    <cfRule type="cellIs" dxfId="248" priority="12" operator="lessThan">
      <formula>0.8</formula>
    </cfRule>
  </conditionalFormatting>
  <conditionalFormatting sqref="AC22">
    <cfRule type="cellIs" dxfId="247" priority="11" operator="lessThan">
      <formula>0.8</formula>
    </cfRule>
  </conditionalFormatting>
  <conditionalFormatting sqref="AC39">
    <cfRule type="cellIs" dxfId="246" priority="7" operator="lessThan">
      <formula>0.8</formula>
    </cfRule>
  </conditionalFormatting>
  <conditionalFormatting sqref="AC56:AC61">
    <cfRule type="cellIs" dxfId="245" priority="6" operator="lessThan">
      <formula>0.8</formula>
    </cfRule>
  </conditionalFormatting>
  <conditionalFormatting sqref="AC90">
    <cfRule type="cellIs" dxfId="244" priority="10" operator="lessThan">
      <formula>0.8</formula>
    </cfRule>
  </conditionalFormatting>
  <conditionalFormatting sqref="AC107">
    <cfRule type="cellIs" dxfId="243" priority="9" operator="lessThan">
      <formula>0.8</formula>
    </cfRule>
  </conditionalFormatting>
  <conditionalFormatting sqref="AC124:AC129">
    <cfRule type="cellIs" dxfId="242" priority="8" operator="lessThan">
      <formula>0.8</formula>
    </cfRule>
  </conditionalFormatting>
  <dataValidations count="1">
    <dataValidation type="list" allowBlank="1" showInputMessage="1" showErrorMessage="1" sqref="Y5:Z140" xr:uid="{A47A7B50-8D30-43FC-B032-80A19102E34A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958C0-899D-42BC-8764-2B57362B2867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Q98" sqref="Q98"/>
      <selection activeCell="O43" sqref="O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SUM(F5:F140)</f>
        <v>94468</v>
      </c>
      <c r="E1" s="88" t="s">
        <v>4</v>
      </c>
      <c r="F1" s="89">
        <f>SUM(G5:G140)</f>
        <v>4140053.5200000005</v>
      </c>
      <c r="G1" s="90" t="s">
        <v>85</v>
      </c>
      <c r="H1" s="91">
        <f>L21+L38+L55+L72+L89+L106+L123+L140</f>
        <v>134.20476190476191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46184</v>
      </c>
      <c r="B2" s="295"/>
      <c r="C2" s="92" t="s">
        <v>41</v>
      </c>
      <c r="D2" s="93">
        <f>AVERAGE(N21,N38,N55,N72,N89,N106,N123,N140)</f>
        <v>195.70022328098173</v>
      </c>
      <c r="E2" s="93" t="s">
        <v>92</v>
      </c>
      <c r="F2" s="94">
        <f>F1/D1</f>
        <v>43.8249303467841</v>
      </c>
      <c r="G2" s="95" t="s">
        <v>93</v>
      </c>
      <c r="H2" s="96">
        <f>COUNT(H5:H140)</f>
        <v>2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SUM(Y21,Y38,Y55,Y72,Y89,Y106,Y123,Y140)</f>
        <v>0</v>
      </c>
      <c r="Z2" s="193">
        <f>SUM(Z21,Z38,Z55,Z72,Z89,Z106,Z123,Z140)</f>
        <v>0</v>
      </c>
      <c r="AA2" s="363"/>
      <c r="AB2" s="364"/>
      <c r="AC2" s="201">
        <f>SUM(AC21,AC38,AC55,AC72,AC89,AC106,AC123,AC140)</f>
        <v>49</v>
      </c>
      <c r="AD2" s="202">
        <f>SUM(AD21,AD38,AD55,AD72,AD89,AD106,AD123,AD140)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187</v>
      </c>
      <c r="C5" s="367" t="s">
        <v>188</v>
      </c>
      <c r="D5" s="367"/>
      <c r="E5" s="147">
        <v>56.77</v>
      </c>
      <c r="F5" s="151">
        <v>3354</v>
      </c>
      <c r="G5" s="148">
        <f t="shared" ref="G5:G9" si="0">E5*F5</f>
        <v>190406.58000000002</v>
      </c>
      <c r="H5" s="149"/>
      <c r="I5" s="150">
        <v>24</v>
      </c>
      <c r="J5" s="151">
        <v>2000</v>
      </c>
      <c r="K5" s="152">
        <f>J5/I5</f>
        <v>83.333333333333329</v>
      </c>
      <c r="L5" s="107">
        <v>24</v>
      </c>
      <c r="M5" s="151">
        <f>F5/V5*60</f>
        <v>1792.874074193182</v>
      </c>
      <c r="N5" s="152">
        <f>M5/L5</f>
        <v>74.70308642471592</v>
      </c>
      <c r="O5" s="154">
        <f>L5-I5</f>
        <v>0</v>
      </c>
      <c r="P5" s="155">
        <f>N5-K5</f>
        <v>-8.6302469086174085</v>
      </c>
      <c r="Q5" s="156">
        <f>N5/K5</f>
        <v>0.89643703709659106</v>
      </c>
      <c r="R5" s="322">
        <f>Q21</f>
        <v>0.89594794103195408</v>
      </c>
      <c r="S5" s="157">
        <v>0.25</v>
      </c>
      <c r="T5" s="158">
        <v>0.32793981481481482</v>
      </c>
      <c r="U5" s="159"/>
      <c r="V5" s="160">
        <v>112.2443583164427</v>
      </c>
      <c r="W5" s="181"/>
      <c r="X5" s="152"/>
      <c r="Y5" s="12"/>
      <c r="Z5" s="198"/>
      <c r="AA5" s="325"/>
      <c r="AB5" s="326"/>
      <c r="AC5" s="12">
        <v>3</v>
      </c>
      <c r="AD5" s="198"/>
      <c r="AE5" s="178">
        <f>M5-J5</f>
        <v>-207.12592580681803</v>
      </c>
      <c r="AF5" s="132">
        <f>M5/J5</f>
        <v>0.89643703709659095</v>
      </c>
      <c r="AG5" s="368">
        <f>AF21</f>
        <v>0.89594794103195396</v>
      </c>
    </row>
    <row r="6" spans="1:33" ht="15.75" customHeight="1">
      <c r="A6" s="318"/>
      <c r="B6" s="100" t="s">
        <v>189</v>
      </c>
      <c r="C6" s="371" t="s">
        <v>190</v>
      </c>
      <c r="D6" s="371"/>
      <c r="E6" s="101">
        <v>77.349999999999994</v>
      </c>
      <c r="F6" s="102">
        <v>1276</v>
      </c>
      <c r="G6" s="103">
        <f t="shared" si="0"/>
        <v>98698.599999999991</v>
      </c>
      <c r="H6" s="26"/>
      <c r="I6" s="104">
        <v>25</v>
      </c>
      <c r="J6" s="105">
        <v>2000</v>
      </c>
      <c r="K6" s="106">
        <f t="shared" ref="K6:K45" si="1">J6/I6</f>
        <v>80</v>
      </c>
      <c r="L6" s="107">
        <v>25</v>
      </c>
      <c r="M6" s="105">
        <f>F6/V6*60</f>
        <v>1789.1662025924181</v>
      </c>
      <c r="N6" s="106">
        <f>M6/L6</f>
        <v>71.566648103696721</v>
      </c>
      <c r="O6" s="108">
        <f>L6-I6</f>
        <v>0</v>
      </c>
      <c r="P6" s="109">
        <f>N6-K6</f>
        <v>-8.4333518963032787</v>
      </c>
      <c r="Q6" s="110">
        <f>N6/K6</f>
        <v>0.89458310129620899</v>
      </c>
      <c r="R6" s="323"/>
      <c r="S6" s="47">
        <v>0.33194444444444443</v>
      </c>
      <c r="T6" s="48">
        <v>0.3616550925925926</v>
      </c>
      <c r="U6" s="111">
        <v>5.7666666666666355</v>
      </c>
      <c r="V6" s="112">
        <v>42.790882081870393</v>
      </c>
      <c r="W6" s="113"/>
      <c r="X6" s="116"/>
      <c r="Y6" s="12"/>
      <c r="Z6" s="198"/>
      <c r="AA6" s="332"/>
      <c r="AB6" s="333"/>
      <c r="AC6" s="12">
        <v>1</v>
      </c>
      <c r="AD6" s="198"/>
      <c r="AE6" s="117">
        <f>M6-J6</f>
        <v>-210.83379740758187</v>
      </c>
      <c r="AF6" s="110">
        <f>M6/J6</f>
        <v>0.8945831012962091</v>
      </c>
      <c r="AG6" s="369"/>
    </row>
    <row r="7" spans="1:33" ht="15.75" customHeight="1">
      <c r="A7" s="318"/>
      <c r="B7" s="100" t="s">
        <v>189</v>
      </c>
      <c r="C7" s="371" t="s">
        <v>192</v>
      </c>
      <c r="D7" s="371"/>
      <c r="E7" s="101">
        <v>77.34</v>
      </c>
      <c r="F7" s="102">
        <v>2200</v>
      </c>
      <c r="G7" s="103">
        <f t="shared" si="0"/>
        <v>170148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1791.0192297084643</v>
      </c>
      <c r="N7" s="106">
        <f>M7/L7</f>
        <v>77.870401291672366</v>
      </c>
      <c r="O7" s="108">
        <f>L7-I7</f>
        <v>0</v>
      </c>
      <c r="P7" s="109">
        <f>N7-K7</f>
        <v>-9.0861204474580717</v>
      </c>
      <c r="Q7" s="110">
        <f>N7/K7</f>
        <v>0.89550961485423219</v>
      </c>
      <c r="R7" s="323"/>
      <c r="S7" s="47">
        <v>0.36458333333333331</v>
      </c>
      <c r="T7" s="48">
        <v>0.41576388888888888</v>
      </c>
      <c r="U7" s="111">
        <v>5</v>
      </c>
      <c r="V7" s="112">
        <v>73.701051228515553</v>
      </c>
      <c r="W7" s="113"/>
      <c r="X7" s="116"/>
      <c r="Y7" s="12"/>
      <c r="Z7" s="198"/>
      <c r="AA7" s="332"/>
      <c r="AB7" s="333"/>
      <c r="AC7" s="12">
        <v>2</v>
      </c>
      <c r="AD7" s="198"/>
      <c r="AE7" s="117">
        <f>M7-J7</f>
        <v>-208.98077029153569</v>
      </c>
      <c r="AF7" s="110">
        <f>M7/J7</f>
        <v>0.89550961485423219</v>
      </c>
      <c r="AG7" s="369"/>
    </row>
    <row r="8" spans="1:33" ht="15.75" customHeight="1">
      <c r="A8" s="318"/>
      <c r="B8" s="100" t="s">
        <v>189</v>
      </c>
      <c r="C8" s="371" t="s">
        <v>191</v>
      </c>
      <c r="D8" s="371"/>
      <c r="E8" s="101">
        <v>59.34</v>
      </c>
      <c r="F8" s="102">
        <v>1769</v>
      </c>
      <c r="G8" s="103">
        <f t="shared" si="0"/>
        <v>104972.46</v>
      </c>
      <c r="H8" s="26"/>
      <c r="I8" s="104">
        <v>23</v>
      </c>
      <c r="J8" s="105">
        <v>2000</v>
      </c>
      <c r="K8" s="106">
        <f t="shared" si="1"/>
        <v>86.956521739130437</v>
      </c>
      <c r="L8" s="107">
        <v>23</v>
      </c>
      <c r="M8" s="105">
        <f>F8/V8*60</f>
        <v>1789.4082313195092</v>
      </c>
      <c r="N8" s="106">
        <f>M8/L8</f>
        <v>77.800357883456925</v>
      </c>
      <c r="O8" s="108">
        <f>L8-I8</f>
        <v>0</v>
      </c>
      <c r="P8" s="109">
        <f>N8-K8</f>
        <v>-9.1561638556735119</v>
      </c>
      <c r="Q8" s="110">
        <f>N8/K8</f>
        <v>0.89470411565975461</v>
      </c>
      <c r="R8" s="323"/>
      <c r="S8" s="47">
        <v>0.41874999999999996</v>
      </c>
      <c r="T8" s="48">
        <v>0.45993055555555551</v>
      </c>
      <c r="U8" s="111">
        <v>5</v>
      </c>
      <c r="V8" s="112">
        <v>59.315698979283447</v>
      </c>
      <c r="W8" s="113">
        <v>0.45993055555555551</v>
      </c>
      <c r="X8" s="116">
        <v>0.49791666666666662</v>
      </c>
      <c r="Y8" s="12"/>
      <c r="Z8" s="198"/>
      <c r="AA8" s="332"/>
      <c r="AB8" s="333"/>
      <c r="AC8" s="12">
        <v>1</v>
      </c>
      <c r="AD8" s="198"/>
      <c r="AE8" s="117">
        <f>M8-J8</f>
        <v>-210.59176868049076</v>
      </c>
      <c r="AF8" s="110">
        <f>M8/J8</f>
        <v>0.89470411565975461</v>
      </c>
      <c r="AG8" s="369"/>
    </row>
    <row r="9" spans="1:33" ht="15.75" customHeight="1">
      <c r="A9" s="318"/>
      <c r="B9" s="100" t="s">
        <v>189</v>
      </c>
      <c r="C9" s="371" t="s">
        <v>193</v>
      </c>
      <c r="D9" s="371"/>
      <c r="E9" s="101">
        <v>59.52</v>
      </c>
      <c r="F9" s="102">
        <v>4490</v>
      </c>
      <c r="G9" s="103">
        <f t="shared" si="0"/>
        <v>267244.79999999999</v>
      </c>
      <c r="H9" s="13"/>
      <c r="I9" s="104">
        <v>24</v>
      </c>
      <c r="J9" s="105">
        <v>2000</v>
      </c>
      <c r="K9" s="106">
        <f t="shared" si="1"/>
        <v>83.333333333333329</v>
      </c>
      <c r="L9" s="107">
        <v>24</v>
      </c>
      <c r="M9" s="105">
        <f>F9/V9*60</f>
        <v>1797.0116725059661</v>
      </c>
      <c r="N9" s="106">
        <f>M9/L9</f>
        <v>74.875486354415258</v>
      </c>
      <c r="O9" s="108">
        <f>L9-I9</f>
        <v>0</v>
      </c>
      <c r="P9" s="109">
        <f>N9-K9</f>
        <v>-8.4578469789180701</v>
      </c>
      <c r="Q9" s="110">
        <f>N9/K9</f>
        <v>0.89850583625298319</v>
      </c>
      <c r="R9" s="323"/>
      <c r="S9" s="47">
        <v>0.49791666666666662</v>
      </c>
      <c r="T9" s="48">
        <v>0.60201388888888885</v>
      </c>
      <c r="U9" s="111">
        <v>54.699999999999996</v>
      </c>
      <c r="V9" s="112">
        <v>149.91555376171635</v>
      </c>
      <c r="W9" s="113"/>
      <c r="X9" s="116"/>
      <c r="Y9" s="12"/>
      <c r="Z9" s="198"/>
      <c r="AA9" s="332"/>
      <c r="AB9" s="333"/>
      <c r="AC9" s="12">
        <v>3</v>
      </c>
      <c r="AD9" s="198"/>
      <c r="AE9" s="117">
        <f>M9-J9</f>
        <v>-202.98832749403391</v>
      </c>
      <c r="AF9" s="110">
        <f>M9/J9</f>
        <v>0.89850583625298308</v>
      </c>
      <c r="AG9" s="369"/>
    </row>
    <row r="10" spans="1:33" ht="15.75" customHeight="1">
      <c r="A10" s="318"/>
      <c r="B10" s="100"/>
      <c r="C10" s="371"/>
      <c r="D10" s="37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12"/>
      <c r="Z10" s="198"/>
      <c r="AA10" s="332"/>
      <c r="AB10" s="333"/>
      <c r="AC10" s="12"/>
      <c r="AD10" s="198"/>
      <c r="AE10" s="117"/>
      <c r="AF10" s="110"/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23.8</v>
      </c>
      <c r="J21" s="137">
        <f t="shared" si="2"/>
        <v>2000</v>
      </c>
      <c r="K21" s="138">
        <f t="shared" ref="K21" si="3">J21/I21</f>
        <v>84.033613445378151</v>
      </c>
      <c r="L21" s="136">
        <f t="shared" ref="L21:M21" si="4">AVERAGE(L5:L20)</f>
        <v>23.8</v>
      </c>
      <c r="M21" s="137">
        <f t="shared" si="4"/>
        <v>1791.8958820639079</v>
      </c>
      <c r="N21" s="138">
        <f t="shared" ref="N21:N27" si="5">M21/L21</f>
        <v>75.289742943861683</v>
      </c>
      <c r="O21" s="139">
        <f t="shared" ref="O21:O27" si="6">L21-I21</f>
        <v>0</v>
      </c>
      <c r="P21" s="140">
        <f t="shared" ref="P21:P27" si="7">N21-K21</f>
        <v>-8.7438705015164686</v>
      </c>
      <c r="Q21" s="141">
        <f t="shared" ref="Q21:Q27" si="8">N21/K21</f>
        <v>0.89594794103195408</v>
      </c>
      <c r="R21" s="324"/>
      <c r="S21" s="142">
        <v>0.25</v>
      </c>
      <c r="T21" s="143">
        <v>0.60201388888888885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10</v>
      </c>
      <c r="AD21" s="180">
        <f>SUM(AD5:AD20)</f>
        <v>0</v>
      </c>
      <c r="AE21" s="168">
        <f t="shared" ref="AE21:AE27" si="9">M21-J21</f>
        <v>-208.10411793609205</v>
      </c>
      <c r="AF21" s="141">
        <f t="shared" ref="AF21:AF27" si="10">M21/J21</f>
        <v>0.89594794103195396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3651</v>
      </c>
      <c r="G22" s="148">
        <f t="shared" ref="G22:G27" si="11">E22*F22</f>
        <v>133078.95000000001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7" si="12">F22/V22*60</f>
        <v>1895.3258710424932</v>
      </c>
      <c r="N22" s="152">
        <f t="shared" si="5"/>
        <v>94.766293552124665</v>
      </c>
      <c r="O22" s="154">
        <f t="shared" si="6"/>
        <v>0</v>
      </c>
      <c r="P22" s="155">
        <f t="shared" si="7"/>
        <v>-10.233706447875335</v>
      </c>
      <c r="Q22" s="156">
        <f t="shared" si="8"/>
        <v>0.90253612906785396</v>
      </c>
      <c r="R22" s="322">
        <f>Q38</f>
        <v>0.89251263727161356</v>
      </c>
      <c r="S22" s="157">
        <v>0.16666666666666666</v>
      </c>
      <c r="T22" s="158">
        <v>0.24692129629629628</v>
      </c>
      <c r="U22" s="159"/>
      <c r="V22" s="160">
        <v>115.57906919695534</v>
      </c>
      <c r="W22" s="97"/>
      <c r="X22" s="98"/>
      <c r="Y22" s="12"/>
      <c r="Z22" s="198"/>
      <c r="AA22" s="325"/>
      <c r="AB22" s="326"/>
      <c r="AC22" s="12">
        <v>1</v>
      </c>
      <c r="AD22" s="198"/>
      <c r="AE22" s="115">
        <f t="shared" si="9"/>
        <v>-204.67412895750681</v>
      </c>
      <c r="AF22" s="156">
        <f t="shared" si="10"/>
        <v>0.90253612906785385</v>
      </c>
      <c r="AG22" s="376">
        <f>AF38</f>
        <v>0.89251263727161356</v>
      </c>
    </row>
    <row r="23" spans="1:33" ht="15.75" customHeight="1">
      <c r="A23" s="357"/>
      <c r="B23" s="163" t="s">
        <v>185</v>
      </c>
      <c r="C23" s="330" t="s">
        <v>197</v>
      </c>
      <c r="D23" s="331"/>
      <c r="E23" s="101">
        <v>31.72</v>
      </c>
      <c r="F23" s="111">
        <v>1922</v>
      </c>
      <c r="G23" s="103">
        <f t="shared" si="11"/>
        <v>60965.84</v>
      </c>
      <c r="H23" s="26"/>
      <c r="I23" s="107">
        <v>22</v>
      </c>
      <c r="J23" s="105">
        <v>2000</v>
      </c>
      <c r="K23" s="106">
        <f t="shared" si="1"/>
        <v>90.909090909090907</v>
      </c>
      <c r="L23" s="107">
        <v>22</v>
      </c>
      <c r="M23" s="105">
        <f t="shared" si="12"/>
        <v>1799.0631418892915</v>
      </c>
      <c r="N23" s="106">
        <f t="shared" si="5"/>
        <v>81.775597358604159</v>
      </c>
      <c r="O23" s="108">
        <f t="shared" si="6"/>
        <v>0</v>
      </c>
      <c r="P23" s="109">
        <f t="shared" si="7"/>
        <v>-9.1334935504867474</v>
      </c>
      <c r="Q23" s="110">
        <f t="shared" si="8"/>
        <v>0.89953157094464575</v>
      </c>
      <c r="R23" s="323"/>
      <c r="S23" s="47">
        <v>0.25069444444444444</v>
      </c>
      <c r="T23" s="48">
        <v>0.29520833333333335</v>
      </c>
      <c r="U23" s="111">
        <v>5.4333333333333567</v>
      </c>
      <c r="V23" s="112">
        <v>64.100029240161277</v>
      </c>
      <c r="W23" s="113"/>
      <c r="X23" s="116"/>
      <c r="Y23" s="12"/>
      <c r="Z23" s="198"/>
      <c r="AA23" s="332"/>
      <c r="AB23" s="333"/>
      <c r="AC23" s="12">
        <v>1</v>
      </c>
      <c r="AD23" s="198"/>
      <c r="AE23" s="117">
        <f t="shared" si="9"/>
        <v>-200.9368581107085</v>
      </c>
      <c r="AF23" s="110">
        <f t="shared" si="10"/>
        <v>0.89953157094464575</v>
      </c>
      <c r="AG23" s="369"/>
    </row>
    <row r="24" spans="1:33" ht="15.75" customHeight="1">
      <c r="A24" s="357"/>
      <c r="B24" s="163" t="s">
        <v>185</v>
      </c>
      <c r="C24" s="330" t="s">
        <v>198</v>
      </c>
      <c r="D24" s="331"/>
      <c r="E24" s="101">
        <v>34.79</v>
      </c>
      <c r="F24" s="111">
        <v>2365</v>
      </c>
      <c r="G24" s="103">
        <f t="shared" si="11"/>
        <v>82278.349999999991</v>
      </c>
      <c r="H24" s="26"/>
      <c r="I24" s="107">
        <v>11</v>
      </c>
      <c r="J24" s="105">
        <v>2000</v>
      </c>
      <c r="K24" s="106">
        <f t="shared" si="1"/>
        <v>181.81818181818181</v>
      </c>
      <c r="L24" s="107">
        <v>11</v>
      </c>
      <c r="M24" s="105">
        <f t="shared" si="12"/>
        <v>1806.4477300916672</v>
      </c>
      <c r="N24" s="106">
        <f t="shared" si="5"/>
        <v>164.22252091742428</v>
      </c>
      <c r="O24" s="108">
        <f t="shared" si="6"/>
        <v>0</v>
      </c>
      <c r="P24" s="109">
        <f t="shared" si="7"/>
        <v>-17.595660900757537</v>
      </c>
      <c r="Q24" s="110">
        <f t="shared" si="8"/>
        <v>0.90322386504583352</v>
      </c>
      <c r="R24" s="323"/>
      <c r="S24" s="47">
        <v>0.29930555555555555</v>
      </c>
      <c r="T24" s="48">
        <v>0.35385416666666664</v>
      </c>
      <c r="U24" s="111">
        <v>5.8999999999999631</v>
      </c>
      <c r="V24" s="112">
        <v>78.551954554920542</v>
      </c>
      <c r="W24" s="113"/>
      <c r="X24" s="116"/>
      <c r="Y24" s="12"/>
      <c r="Z24" s="198"/>
      <c r="AA24" s="332"/>
      <c r="AB24" s="333"/>
      <c r="AC24" s="12">
        <v>2</v>
      </c>
      <c r="AD24" s="198"/>
      <c r="AE24" s="117">
        <f t="shared" si="9"/>
        <v>-193.55226990833285</v>
      </c>
      <c r="AF24" s="110">
        <f t="shared" si="10"/>
        <v>0.90322386504583363</v>
      </c>
      <c r="AG24" s="369"/>
    </row>
    <row r="25" spans="1:33" ht="15.75" customHeight="1">
      <c r="A25" s="357"/>
      <c r="B25" s="163" t="s">
        <v>185</v>
      </c>
      <c r="C25" s="330" t="s">
        <v>199</v>
      </c>
      <c r="D25" s="331"/>
      <c r="E25" s="101">
        <v>33.200000000000003</v>
      </c>
      <c r="F25" s="111">
        <v>3085</v>
      </c>
      <c r="G25" s="103">
        <f t="shared" si="11"/>
        <v>102422.00000000001</v>
      </c>
      <c r="H25" s="26"/>
      <c r="I25" s="107">
        <v>11</v>
      </c>
      <c r="J25" s="105">
        <v>2000</v>
      </c>
      <c r="K25" s="106">
        <f t="shared" si="1"/>
        <v>181.81818181818181</v>
      </c>
      <c r="L25" s="107">
        <v>11</v>
      </c>
      <c r="M25" s="105">
        <f t="shared" si="12"/>
        <v>1805.4556379158671</v>
      </c>
      <c r="N25" s="106">
        <f t="shared" si="5"/>
        <v>164.13233071962429</v>
      </c>
      <c r="O25" s="108">
        <f t="shared" si="6"/>
        <v>0</v>
      </c>
      <c r="P25" s="109">
        <f t="shared" si="7"/>
        <v>-17.685851098557521</v>
      </c>
      <c r="Q25" s="110">
        <f t="shared" si="8"/>
        <v>0.90272781895793364</v>
      </c>
      <c r="R25" s="323"/>
      <c r="S25" s="47">
        <v>0.3569444444444444</v>
      </c>
      <c r="T25" s="48">
        <v>0.42813657407407402</v>
      </c>
      <c r="U25" s="111">
        <v>5</v>
      </c>
      <c r="V25" s="112">
        <v>102.52259657494034</v>
      </c>
      <c r="W25" s="113">
        <v>0.42813657407407402</v>
      </c>
      <c r="X25" s="116">
        <v>0.46597222222222212</v>
      </c>
      <c r="Y25" s="12"/>
      <c r="Z25" s="198"/>
      <c r="AA25" s="332"/>
      <c r="AB25" s="333"/>
      <c r="AC25" s="12">
        <v>1</v>
      </c>
      <c r="AD25" s="198"/>
      <c r="AE25" s="117">
        <f t="shared" si="9"/>
        <v>-194.5443620841329</v>
      </c>
      <c r="AF25" s="110">
        <f t="shared" si="10"/>
        <v>0.90272781895793353</v>
      </c>
      <c r="AG25" s="369"/>
    </row>
    <row r="26" spans="1:33" ht="15.75" customHeight="1">
      <c r="A26" s="358"/>
      <c r="B26" s="163" t="s">
        <v>185</v>
      </c>
      <c r="C26" s="330" t="s">
        <v>200</v>
      </c>
      <c r="D26" s="331"/>
      <c r="E26" s="101">
        <v>51.44</v>
      </c>
      <c r="F26" s="111">
        <v>4955</v>
      </c>
      <c r="G26" s="103">
        <f t="shared" si="11"/>
        <v>254885.19999999998</v>
      </c>
      <c r="H26" s="13"/>
      <c r="I26" s="118">
        <v>20</v>
      </c>
      <c r="J26" s="105">
        <v>2000</v>
      </c>
      <c r="K26" s="106">
        <f t="shared" si="1"/>
        <v>100</v>
      </c>
      <c r="L26" s="107">
        <v>20</v>
      </c>
      <c r="M26" s="105">
        <f t="shared" si="12"/>
        <v>1699.7727167261214</v>
      </c>
      <c r="N26" s="106">
        <f t="shared" si="5"/>
        <v>84.988635836306074</v>
      </c>
      <c r="O26" s="108">
        <f t="shared" si="6"/>
        <v>0</v>
      </c>
      <c r="P26" s="109">
        <f t="shared" si="7"/>
        <v>-15.011364163693926</v>
      </c>
      <c r="Q26" s="110">
        <f t="shared" si="8"/>
        <v>0.8498863583630607</v>
      </c>
      <c r="R26" s="323"/>
      <c r="S26" s="47">
        <v>0.46597222222222212</v>
      </c>
      <c r="T26" s="48">
        <v>0.58743055555555546</v>
      </c>
      <c r="U26" s="111">
        <v>55</v>
      </c>
      <c r="V26" s="112">
        <v>174.90573714621101</v>
      </c>
      <c r="W26" s="113"/>
      <c r="X26" s="116"/>
      <c r="Y26" s="12"/>
      <c r="Z26" s="198"/>
      <c r="AA26" s="332"/>
      <c r="AB26" s="333"/>
      <c r="AC26" s="12">
        <v>1</v>
      </c>
      <c r="AD26" s="198"/>
      <c r="AE26" s="117">
        <f t="shared" si="9"/>
        <v>-300.22728327387858</v>
      </c>
      <c r="AF26" s="110">
        <f t="shared" si="10"/>
        <v>0.8498863583630607</v>
      </c>
      <c r="AG26" s="369"/>
    </row>
    <row r="27" spans="1:33" ht="15.75" customHeight="1">
      <c r="A27" s="358"/>
      <c r="B27" s="163" t="s">
        <v>185</v>
      </c>
      <c r="C27" s="330" t="s">
        <v>186</v>
      </c>
      <c r="D27" s="331"/>
      <c r="E27" s="101">
        <v>19.7</v>
      </c>
      <c r="F27" s="111">
        <v>2169</v>
      </c>
      <c r="G27" s="121">
        <f t="shared" si="11"/>
        <v>42729.299999999996</v>
      </c>
      <c r="H27" s="122"/>
      <c r="I27" s="107">
        <v>13</v>
      </c>
      <c r="J27" s="105">
        <v>1200</v>
      </c>
      <c r="K27" s="106">
        <f t="shared" si="1"/>
        <v>92.307692307692307</v>
      </c>
      <c r="L27" s="107">
        <v>13</v>
      </c>
      <c r="M27" s="105">
        <f t="shared" si="12"/>
        <v>1079.3277035037925</v>
      </c>
      <c r="N27" s="106">
        <f t="shared" si="5"/>
        <v>83.025207961830191</v>
      </c>
      <c r="O27" s="108">
        <f t="shared" si="6"/>
        <v>0</v>
      </c>
      <c r="P27" s="109">
        <f t="shared" si="7"/>
        <v>-9.282484345862116</v>
      </c>
      <c r="Q27" s="110">
        <f t="shared" si="8"/>
        <v>0.89943975291982703</v>
      </c>
      <c r="R27" s="323"/>
      <c r="S27" s="47">
        <v>0.59097222222222212</v>
      </c>
      <c r="T27" s="120">
        <v>0.67469907407407392</v>
      </c>
      <c r="U27" s="111">
        <v>5.0999999999999979</v>
      </c>
      <c r="V27" s="112">
        <v>120.57505758216899</v>
      </c>
      <c r="W27" s="113"/>
      <c r="X27" s="116"/>
      <c r="Y27" s="12"/>
      <c r="Z27" s="198"/>
      <c r="AA27" s="332"/>
      <c r="AB27" s="333"/>
      <c r="AC27" s="12">
        <v>2</v>
      </c>
      <c r="AD27" s="198"/>
      <c r="AE27" s="117">
        <f t="shared" si="9"/>
        <v>-120.67229649620754</v>
      </c>
      <c r="AF27" s="110">
        <f t="shared" si="10"/>
        <v>0.89943975291982703</v>
      </c>
      <c r="AG27" s="369"/>
    </row>
    <row r="28" spans="1:33" ht="15.75" customHeight="1">
      <c r="A28" s="358"/>
      <c r="B28" s="163"/>
      <c r="C28" s="330"/>
      <c r="D28" s="33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12"/>
      <c r="Z28" s="198"/>
      <c r="AA28" s="332"/>
      <c r="AB28" s="333"/>
      <c r="AC28" s="12"/>
      <c r="AD28" s="198"/>
      <c r="AE28" s="117"/>
      <c r="AF28" s="110"/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13">AVERAGE(I22:I37)</f>
        <v>16.166666666666668</v>
      </c>
      <c r="J38" s="137">
        <f t="shared" si="13"/>
        <v>1883.3333333333333</v>
      </c>
      <c r="K38" s="138">
        <f t="shared" ref="K38" si="14">J38/I38</f>
        <v>116.49484536082473</v>
      </c>
      <c r="L38" s="136">
        <f t="shared" ref="L38:M38" si="15">AVERAGE(L22:L37)</f>
        <v>16.166666666666668</v>
      </c>
      <c r="M38" s="137">
        <f t="shared" si="15"/>
        <v>1680.8988001948721</v>
      </c>
      <c r="N38" s="138">
        <f t="shared" ref="N38:N45" si="16">M38/L38</f>
        <v>103.97312166153847</v>
      </c>
      <c r="O38" s="139">
        <f t="shared" ref="O38:O45" si="17">L38-I38</f>
        <v>0</v>
      </c>
      <c r="P38" s="140">
        <f t="shared" ref="P38:P45" si="18">N38-K38</f>
        <v>-12.521723699286255</v>
      </c>
      <c r="Q38" s="141">
        <f t="shared" ref="Q38:Q45" si="19">N38/K38</f>
        <v>0.89251263727161356</v>
      </c>
      <c r="R38" s="324"/>
      <c r="S38" s="142">
        <v>0.16666666666666666</v>
      </c>
      <c r="T38" s="143">
        <v>0.67469907407407392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8</v>
      </c>
      <c r="AD38" s="180">
        <f>SUM(AD22:AD37)</f>
        <v>0</v>
      </c>
      <c r="AE38" s="168">
        <f t="shared" ref="AE38:AE45" si="20">M38-J38</f>
        <v>-202.43453313846112</v>
      </c>
      <c r="AF38" s="141">
        <f t="shared" ref="AF38:AF45" si="21">M38/J38</f>
        <v>0.89251263727161356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1791</v>
      </c>
      <c r="G39" s="148">
        <f t="shared" ref="G39:G45" si="22">E39*F39</f>
        <v>35282.699999999997</v>
      </c>
      <c r="H39" s="149">
        <v>2</v>
      </c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5" si="23">F39/V39*60</f>
        <v>1079.3277035037925</v>
      </c>
      <c r="N39" s="152">
        <f t="shared" si="16"/>
        <v>83.025207961830191</v>
      </c>
      <c r="O39" s="154">
        <f t="shared" si="17"/>
        <v>0</v>
      </c>
      <c r="P39" s="155">
        <f t="shared" si="18"/>
        <v>-9.282484345862116</v>
      </c>
      <c r="Q39" s="156">
        <f t="shared" si="19"/>
        <v>0.89943975291982703</v>
      </c>
      <c r="R39" s="322">
        <f>Q55</f>
        <v>0.89592434341792526</v>
      </c>
      <c r="S39" s="157">
        <v>0.16666666666666666</v>
      </c>
      <c r="T39" s="158">
        <v>0.23579861111111111</v>
      </c>
      <c r="U39" s="159"/>
      <c r="V39" s="160">
        <v>99.561977007683112</v>
      </c>
      <c r="W39" s="158"/>
      <c r="X39" s="169"/>
      <c r="Y39" s="12"/>
      <c r="Z39" s="198"/>
      <c r="AA39" s="325"/>
      <c r="AB39" s="326"/>
      <c r="AC39" s="12">
        <v>2</v>
      </c>
      <c r="AD39" s="198"/>
      <c r="AE39" s="115">
        <f t="shared" si="20"/>
        <v>-120.67229649620754</v>
      </c>
      <c r="AF39" s="156">
        <f t="shared" si="21"/>
        <v>0.89943975291982703</v>
      </c>
      <c r="AG39" s="327">
        <f>AF55</f>
        <v>0.89592434341792526</v>
      </c>
    </row>
    <row r="40" spans="1:33" ht="15.75" customHeight="1">
      <c r="A40" s="318"/>
      <c r="B40" s="163" t="s">
        <v>189</v>
      </c>
      <c r="C40" s="330" t="s">
        <v>205</v>
      </c>
      <c r="D40" s="331"/>
      <c r="E40" s="101">
        <v>53.76</v>
      </c>
      <c r="F40" s="102">
        <v>3123</v>
      </c>
      <c r="G40" s="103">
        <f t="shared" si="22"/>
        <v>167892.47999999998</v>
      </c>
      <c r="H40" s="26"/>
      <c r="I40" s="104">
        <v>20</v>
      </c>
      <c r="J40" s="105">
        <v>2000</v>
      </c>
      <c r="K40" s="106">
        <f t="shared" si="1"/>
        <v>100</v>
      </c>
      <c r="L40" s="107">
        <v>20</v>
      </c>
      <c r="M40" s="105">
        <f t="shared" si="23"/>
        <v>1789.466981282585</v>
      </c>
      <c r="N40" s="106">
        <f t="shared" si="16"/>
        <v>89.473349064129252</v>
      </c>
      <c r="O40" s="108">
        <f t="shared" si="17"/>
        <v>0</v>
      </c>
      <c r="P40" s="109">
        <f t="shared" si="18"/>
        <v>-10.526650935870748</v>
      </c>
      <c r="Q40" s="110">
        <f t="shared" si="19"/>
        <v>0.89473349064129248</v>
      </c>
      <c r="R40" s="323"/>
      <c r="S40" s="47">
        <v>0.23958333333333334</v>
      </c>
      <c r="T40" s="48">
        <v>0.31229166666666669</v>
      </c>
      <c r="U40" s="111">
        <v>5.4500000000000126</v>
      </c>
      <c r="V40" s="112">
        <v>104.71274516934479</v>
      </c>
      <c r="W40" s="113"/>
      <c r="X40" s="116"/>
      <c r="Y40" s="12"/>
      <c r="Z40" s="198"/>
      <c r="AA40" s="332"/>
      <c r="AB40" s="333"/>
      <c r="AC40" s="12">
        <v>2</v>
      </c>
      <c r="AD40" s="198"/>
      <c r="AE40" s="117">
        <f t="shared" si="20"/>
        <v>-210.53301871741496</v>
      </c>
      <c r="AF40" s="110">
        <f t="shared" si="21"/>
        <v>0.89473349064129248</v>
      </c>
      <c r="AG40" s="328"/>
    </row>
    <row r="41" spans="1:33" ht="15.75" customHeight="1">
      <c r="A41" s="318"/>
      <c r="B41" s="163" t="s">
        <v>189</v>
      </c>
      <c r="C41" s="330" t="s">
        <v>206</v>
      </c>
      <c r="D41" s="331"/>
      <c r="E41" s="101">
        <v>71.55</v>
      </c>
      <c r="F41" s="102">
        <v>2273</v>
      </c>
      <c r="G41" s="103">
        <f t="shared" si="22"/>
        <v>162633.15</v>
      </c>
      <c r="H41" s="26"/>
      <c r="I41" s="104">
        <v>22</v>
      </c>
      <c r="J41" s="105">
        <v>2000</v>
      </c>
      <c r="K41" s="106">
        <f t="shared" si="1"/>
        <v>90.909090909090907</v>
      </c>
      <c r="L41" s="107">
        <v>22</v>
      </c>
      <c r="M41" s="105">
        <f t="shared" si="23"/>
        <v>1789.3254554985751</v>
      </c>
      <c r="N41" s="106">
        <f t="shared" si="16"/>
        <v>81.332975249935231</v>
      </c>
      <c r="O41" s="108">
        <f t="shared" si="17"/>
        <v>0</v>
      </c>
      <c r="P41" s="109">
        <f t="shared" si="18"/>
        <v>-9.5761156591556755</v>
      </c>
      <c r="Q41" s="110">
        <f t="shared" si="19"/>
        <v>0.89466272774928757</v>
      </c>
      <c r="R41" s="323"/>
      <c r="S41" s="47">
        <v>0.31527777777777777</v>
      </c>
      <c r="T41" s="48">
        <v>0.36820601851851853</v>
      </c>
      <c r="U41" s="111">
        <v>5</v>
      </c>
      <c r="V41" s="112">
        <v>76.218666414712843</v>
      </c>
      <c r="W41" s="113"/>
      <c r="X41" s="116"/>
      <c r="Y41" s="12"/>
      <c r="Z41" s="198"/>
      <c r="AA41" s="332"/>
      <c r="AB41" s="333"/>
      <c r="AC41" s="12">
        <v>2</v>
      </c>
      <c r="AD41" s="198"/>
      <c r="AE41" s="117">
        <f t="shared" si="20"/>
        <v>-210.67454450142486</v>
      </c>
      <c r="AF41" s="110">
        <f t="shared" si="21"/>
        <v>0.89466272774928757</v>
      </c>
      <c r="AG41" s="328"/>
    </row>
    <row r="42" spans="1:33" ht="15.75" customHeight="1">
      <c r="A42" s="318"/>
      <c r="B42" s="163" t="s">
        <v>189</v>
      </c>
      <c r="C42" s="330" t="s">
        <v>207</v>
      </c>
      <c r="D42" s="331"/>
      <c r="E42" s="101">
        <v>58.67</v>
      </c>
      <c r="F42" s="102">
        <v>917</v>
      </c>
      <c r="G42" s="103">
        <f t="shared" si="22"/>
        <v>53800.39</v>
      </c>
      <c r="H42" s="26">
        <v>2</v>
      </c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 t="shared" si="23"/>
        <v>1790.3270052556088</v>
      </c>
      <c r="N42" s="106">
        <f t="shared" si="16"/>
        <v>77.840304576330823</v>
      </c>
      <c r="O42" s="108">
        <f t="shared" si="17"/>
        <v>0</v>
      </c>
      <c r="P42" s="109">
        <f t="shared" si="18"/>
        <v>-9.1162171627996145</v>
      </c>
      <c r="Q42" s="110">
        <f t="shared" si="19"/>
        <v>0.89516350262780442</v>
      </c>
      <c r="R42" s="323"/>
      <c r="S42" s="47">
        <v>0.37152777777777773</v>
      </c>
      <c r="T42" s="48">
        <v>0.39285879629629628</v>
      </c>
      <c r="U42" s="111">
        <v>4.7833333333332551</v>
      </c>
      <c r="V42" s="112">
        <v>30.731815941158011</v>
      </c>
      <c r="W42" s="113"/>
      <c r="X42" s="116"/>
      <c r="Y42" s="12"/>
      <c r="Z42" s="198"/>
      <c r="AA42" s="332"/>
      <c r="AB42" s="333"/>
      <c r="AC42" s="12">
        <v>1</v>
      </c>
      <c r="AD42" s="198"/>
      <c r="AE42" s="117">
        <f t="shared" si="20"/>
        <v>-209.67299474439119</v>
      </c>
      <c r="AF42" s="110">
        <f t="shared" si="21"/>
        <v>0.89516350262780442</v>
      </c>
      <c r="AG42" s="328"/>
    </row>
    <row r="43" spans="1:33" ht="15.75" customHeight="1">
      <c r="A43" s="318"/>
      <c r="B43" s="163" t="s">
        <v>189</v>
      </c>
      <c r="C43" s="330" t="s">
        <v>208</v>
      </c>
      <c r="D43" s="331"/>
      <c r="E43" s="101">
        <v>59.54</v>
      </c>
      <c r="F43" s="102">
        <v>2932</v>
      </c>
      <c r="G43" s="103">
        <f t="shared" si="22"/>
        <v>174571.28</v>
      </c>
      <c r="H43" s="13"/>
      <c r="I43" s="104">
        <v>23</v>
      </c>
      <c r="J43" s="105">
        <v>2000</v>
      </c>
      <c r="K43" s="106">
        <f t="shared" si="1"/>
        <v>86.956521739130437</v>
      </c>
      <c r="L43" s="107">
        <v>23</v>
      </c>
      <c r="M43" s="105">
        <f t="shared" si="23"/>
        <v>1795.4815964524705</v>
      </c>
      <c r="N43" s="106">
        <f t="shared" si="16"/>
        <v>78.064417237063935</v>
      </c>
      <c r="O43" s="108">
        <f t="shared" si="17"/>
        <v>0</v>
      </c>
      <c r="P43" s="109">
        <f t="shared" si="18"/>
        <v>-8.8921045020665019</v>
      </c>
      <c r="Q43" s="110">
        <f t="shared" si="19"/>
        <v>0.8977407982262352</v>
      </c>
      <c r="R43" s="323"/>
      <c r="S43" s="47">
        <v>0.39583333333333326</v>
      </c>
      <c r="T43" s="48">
        <v>0.46386574074074066</v>
      </c>
      <c r="U43" s="111">
        <v>5</v>
      </c>
      <c r="V43" s="112">
        <v>97.979283300694576</v>
      </c>
      <c r="W43" s="113">
        <v>0.46386574074074066</v>
      </c>
      <c r="X43" s="116">
        <v>0.50208333333333321</v>
      </c>
      <c r="Y43" s="12"/>
      <c r="Z43" s="198"/>
      <c r="AA43" s="332"/>
      <c r="AB43" s="333"/>
      <c r="AC43" s="12">
        <v>2</v>
      </c>
      <c r="AD43" s="198"/>
      <c r="AE43" s="117">
        <f t="shared" si="20"/>
        <v>-204.51840354752949</v>
      </c>
      <c r="AF43" s="110">
        <f t="shared" si="21"/>
        <v>0.8977407982262352</v>
      </c>
      <c r="AG43" s="328"/>
    </row>
    <row r="44" spans="1:33" ht="15.75" customHeight="1">
      <c r="A44" s="318"/>
      <c r="B44" s="163" t="s">
        <v>189</v>
      </c>
      <c r="C44" s="330" t="s">
        <v>209</v>
      </c>
      <c r="D44" s="331"/>
      <c r="E44" s="101">
        <v>61.09</v>
      </c>
      <c r="F44" s="102">
        <v>3042</v>
      </c>
      <c r="G44" s="121">
        <f t="shared" si="22"/>
        <v>185835.78</v>
      </c>
      <c r="H44" s="122"/>
      <c r="I44" s="104">
        <v>20</v>
      </c>
      <c r="J44" s="105">
        <v>2000</v>
      </c>
      <c r="K44" s="106">
        <f t="shared" si="1"/>
        <v>100</v>
      </c>
      <c r="L44" s="107">
        <v>20</v>
      </c>
      <c r="M44" s="105">
        <f t="shared" si="23"/>
        <v>1791.9455858679726</v>
      </c>
      <c r="N44" s="106">
        <f t="shared" si="16"/>
        <v>89.597279293398628</v>
      </c>
      <c r="O44" s="108">
        <f t="shared" si="17"/>
        <v>0</v>
      </c>
      <c r="P44" s="109">
        <f t="shared" si="18"/>
        <v>-10.402720706601372</v>
      </c>
      <c r="Q44" s="110">
        <f t="shared" si="19"/>
        <v>0.89597279293398624</v>
      </c>
      <c r="R44" s="323"/>
      <c r="S44" s="47">
        <v>0.50208333333333321</v>
      </c>
      <c r="T44" s="120">
        <v>0.57281249999999984</v>
      </c>
      <c r="U44" s="111">
        <v>55.033333333333275</v>
      </c>
      <c r="V44" s="112">
        <v>101.85577142488509</v>
      </c>
      <c r="W44" s="113"/>
      <c r="X44" s="116"/>
      <c r="Y44" s="12"/>
      <c r="Z44" s="198"/>
      <c r="AA44" s="332"/>
      <c r="AB44" s="333"/>
      <c r="AC44" s="12">
        <v>2</v>
      </c>
      <c r="AD44" s="198"/>
      <c r="AE44" s="117">
        <f t="shared" si="20"/>
        <v>-208.05441413202743</v>
      </c>
      <c r="AF44" s="110">
        <f t="shared" si="21"/>
        <v>0.89597279293398624</v>
      </c>
      <c r="AG44" s="328"/>
    </row>
    <row r="45" spans="1:33" ht="15.75" customHeight="1">
      <c r="A45" s="318"/>
      <c r="B45" s="163" t="s">
        <v>189</v>
      </c>
      <c r="C45" s="330" t="s">
        <v>207</v>
      </c>
      <c r="D45" s="331"/>
      <c r="E45" s="101">
        <v>58.67</v>
      </c>
      <c r="F45" s="102">
        <v>2451</v>
      </c>
      <c r="G45" s="121">
        <f t="shared" si="22"/>
        <v>143800.17000000001</v>
      </c>
      <c r="H45" s="62"/>
      <c r="I45" s="104">
        <v>23</v>
      </c>
      <c r="J45" s="105">
        <v>2000</v>
      </c>
      <c r="K45" s="106">
        <f t="shared" si="1"/>
        <v>86.956521739130437</v>
      </c>
      <c r="L45" s="107">
        <v>23</v>
      </c>
      <c r="M45" s="105">
        <f t="shared" si="23"/>
        <v>1790.3270052556088</v>
      </c>
      <c r="N45" s="106">
        <f t="shared" si="16"/>
        <v>77.840304576330823</v>
      </c>
      <c r="O45" s="123">
        <f t="shared" si="17"/>
        <v>0</v>
      </c>
      <c r="P45" s="124">
        <f t="shared" si="18"/>
        <v>-9.1162171627996145</v>
      </c>
      <c r="Q45" s="125">
        <f t="shared" si="19"/>
        <v>0.89516350262780442</v>
      </c>
      <c r="R45" s="323"/>
      <c r="S45" s="119">
        <v>0.57638888888888873</v>
      </c>
      <c r="T45" s="120">
        <v>0.63342592592592573</v>
      </c>
      <c r="U45" s="111">
        <v>5.1500000000000057</v>
      </c>
      <c r="V45" s="112">
        <v>82.141418616988318</v>
      </c>
      <c r="W45" s="120"/>
      <c r="X45" s="189"/>
      <c r="Y45" s="12"/>
      <c r="Z45" s="198"/>
      <c r="AA45" s="332"/>
      <c r="AB45" s="333"/>
      <c r="AC45" s="12">
        <v>2</v>
      </c>
      <c r="AD45" s="198"/>
      <c r="AE45" s="117">
        <f t="shared" si="20"/>
        <v>-209.67299474439119</v>
      </c>
      <c r="AF45" s="110">
        <f t="shared" si="21"/>
        <v>0.89516350262780442</v>
      </c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24">AVERAGE(I39:I54)</f>
        <v>20.571428571428573</v>
      </c>
      <c r="J55" s="137">
        <f t="shared" si="24"/>
        <v>1885.7142857142858</v>
      </c>
      <c r="K55" s="138">
        <f t="shared" ref="K55" si="25">J55/I55</f>
        <v>91.666666666666657</v>
      </c>
      <c r="L55" s="136">
        <f t="shared" ref="L55:M55" si="26">AVERAGE(L39:L54)</f>
        <v>20.571428571428573</v>
      </c>
      <c r="M55" s="137">
        <f t="shared" si="26"/>
        <v>1689.4573333023734</v>
      </c>
      <c r="N55" s="138">
        <f t="shared" ref="N55:N64" si="27">M55/L55</f>
        <v>82.12639814664314</v>
      </c>
      <c r="O55" s="139">
        <f t="shared" ref="O55:O64" si="28">L55-I55</f>
        <v>0</v>
      </c>
      <c r="P55" s="140">
        <f t="shared" ref="P55:P64" si="29">N55-K55</f>
        <v>-9.5402685200235169</v>
      </c>
      <c r="Q55" s="141">
        <f t="shared" ref="Q55:Q64" si="30">N55/K55</f>
        <v>0.89592434341792526</v>
      </c>
      <c r="R55" s="324"/>
      <c r="S55" s="142">
        <v>0.16666666666666666</v>
      </c>
      <c r="T55" s="143">
        <v>0.63342592592592573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13</v>
      </c>
      <c r="AD55" s="191">
        <f>SUM(AD39:AD54)</f>
        <v>0</v>
      </c>
      <c r="AE55" s="168">
        <f t="shared" ref="AE55:AE64" si="31">M55-J55</f>
        <v>-196.25695241191238</v>
      </c>
      <c r="AF55" s="141">
        <f t="shared" ref="AF55:AF64" si="32">M55/J55</f>
        <v>0.89592434341792526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2102</v>
      </c>
      <c r="G56" s="148">
        <f t="shared" ref="G56:G64" si="33">E56*F56</f>
        <v>60663.72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34">F56/V56*60</f>
        <v>3182.285587830836</v>
      </c>
      <c r="N56" s="152">
        <f t="shared" si="27"/>
        <v>167.48871514899136</v>
      </c>
      <c r="O56" s="154">
        <f t="shared" si="28"/>
        <v>0</v>
      </c>
      <c r="P56" s="155">
        <f t="shared" si="29"/>
        <v>-21.984969061534969</v>
      </c>
      <c r="Q56" s="156">
        <f t="shared" si="30"/>
        <v>0.8839682188418988</v>
      </c>
      <c r="R56" s="322">
        <f>Q72</f>
        <v>0.89417144182906994</v>
      </c>
      <c r="S56" s="157">
        <v>0.16666666666666666</v>
      </c>
      <c r="T56" s="158">
        <v>0.19417824074074072</v>
      </c>
      <c r="U56" s="159"/>
      <c r="V56" s="160">
        <v>39.631892399062799</v>
      </c>
      <c r="W56" s="158"/>
      <c r="X56" s="169"/>
      <c r="Y56" s="12"/>
      <c r="Z56" s="198"/>
      <c r="AA56" s="325"/>
      <c r="AB56" s="326"/>
      <c r="AC56" s="12">
        <v>1</v>
      </c>
      <c r="AD56" s="198"/>
      <c r="AE56" s="115">
        <f t="shared" si="31"/>
        <v>-417.71441216916401</v>
      </c>
      <c r="AF56" s="156">
        <f t="shared" si="32"/>
        <v>0.88396821884189891</v>
      </c>
      <c r="AG56" s="327">
        <f>AF72</f>
        <v>0.89417144182906994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2936</v>
      </c>
      <c r="G57" s="103">
        <f t="shared" si="33"/>
        <v>91338.959999999992</v>
      </c>
      <c r="H57" s="26"/>
      <c r="I57" s="104">
        <v>19</v>
      </c>
      <c r="J57" s="105">
        <v>3600</v>
      </c>
      <c r="K57" s="106">
        <f t="shared" ref="K57:K91" si="35">J57/I57</f>
        <v>189.47368421052633</v>
      </c>
      <c r="L57" s="107">
        <v>19</v>
      </c>
      <c r="M57" s="105">
        <f t="shared" si="34"/>
        <v>3184.4770890825612</v>
      </c>
      <c r="N57" s="106">
        <f t="shared" si="27"/>
        <v>167.60405732013479</v>
      </c>
      <c r="O57" s="108">
        <f t="shared" si="28"/>
        <v>0</v>
      </c>
      <c r="P57" s="109">
        <f t="shared" si="29"/>
        <v>-21.869626890391544</v>
      </c>
      <c r="Q57" s="110">
        <f t="shared" si="30"/>
        <v>0.88457696918960016</v>
      </c>
      <c r="R57" s="323"/>
      <c r="S57" s="47">
        <v>0.19791666666666666</v>
      </c>
      <c r="T57" s="48">
        <v>0.23633101851851851</v>
      </c>
      <c r="U57" s="111">
        <v>5.3833333333333488</v>
      </c>
      <c r="V57" s="112">
        <v>55.318344290789412</v>
      </c>
      <c r="W57" s="113"/>
      <c r="X57" s="116"/>
      <c r="Y57" s="12"/>
      <c r="Z57" s="198"/>
      <c r="AA57" s="332"/>
      <c r="AB57" s="333"/>
      <c r="AC57" s="12">
        <v>1</v>
      </c>
      <c r="AD57" s="198"/>
      <c r="AE57" s="117">
        <f t="shared" si="31"/>
        <v>-415.52291091743882</v>
      </c>
      <c r="AF57" s="110">
        <f t="shared" si="32"/>
        <v>0.88457696918960038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1626</v>
      </c>
      <c r="G58" s="103">
        <f t="shared" si="33"/>
        <v>63397.740000000005</v>
      </c>
      <c r="H58" s="26"/>
      <c r="I58" s="104">
        <v>19</v>
      </c>
      <c r="J58" s="105">
        <v>3600</v>
      </c>
      <c r="K58" s="106">
        <f t="shared" si="35"/>
        <v>189.47368421052633</v>
      </c>
      <c r="L58" s="107">
        <v>19</v>
      </c>
      <c r="M58" s="105">
        <f t="shared" si="34"/>
        <v>3184.7044953908112</v>
      </c>
      <c r="N58" s="106">
        <f t="shared" si="27"/>
        <v>167.6160260732006</v>
      </c>
      <c r="O58" s="108">
        <f t="shared" si="28"/>
        <v>0</v>
      </c>
      <c r="P58" s="109">
        <f t="shared" si="29"/>
        <v>-21.857658137325728</v>
      </c>
      <c r="Q58" s="110">
        <f t="shared" si="30"/>
        <v>0.88464013760855864</v>
      </c>
      <c r="R58" s="323"/>
      <c r="S58" s="47">
        <v>0.23958333333333331</v>
      </c>
      <c r="T58" s="48">
        <v>0.26085648148148144</v>
      </c>
      <c r="U58" s="111">
        <v>4.6833333333333194</v>
      </c>
      <c r="V58" s="112">
        <v>30.633925421086179</v>
      </c>
      <c r="W58" s="113"/>
      <c r="X58" s="116"/>
      <c r="Y58" s="12"/>
      <c r="Z58" s="198"/>
      <c r="AA58" s="332"/>
      <c r="AB58" s="333"/>
      <c r="AC58" s="12">
        <v>1</v>
      </c>
      <c r="AD58" s="198"/>
      <c r="AE58" s="117">
        <f t="shared" si="31"/>
        <v>-415.29550460918881</v>
      </c>
      <c r="AF58" s="110">
        <f t="shared" si="32"/>
        <v>0.88464013760855864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3900</v>
      </c>
      <c r="G59" s="103">
        <f t="shared" si="33"/>
        <v>139971</v>
      </c>
      <c r="H59" s="26"/>
      <c r="I59" s="104">
        <v>19</v>
      </c>
      <c r="J59" s="105">
        <v>3600</v>
      </c>
      <c r="K59" s="106">
        <f t="shared" si="35"/>
        <v>189.47368421052633</v>
      </c>
      <c r="L59" s="107">
        <v>19</v>
      </c>
      <c r="M59" s="105">
        <f t="shared" si="34"/>
        <v>3186.1153767506894</v>
      </c>
      <c r="N59" s="106">
        <f t="shared" si="27"/>
        <v>167.6902829868784</v>
      </c>
      <c r="O59" s="108">
        <f t="shared" si="28"/>
        <v>0</v>
      </c>
      <c r="P59" s="109">
        <f t="shared" si="29"/>
        <v>-21.783401223647928</v>
      </c>
      <c r="Q59" s="110">
        <f t="shared" si="30"/>
        <v>0.88503204909741373</v>
      </c>
      <c r="R59" s="323"/>
      <c r="S59" s="47">
        <v>0.26388888888888884</v>
      </c>
      <c r="T59" s="48">
        <v>0.31488425925925922</v>
      </c>
      <c r="U59" s="111">
        <v>5</v>
      </c>
      <c r="V59" s="112">
        <v>73.443668018903097</v>
      </c>
      <c r="W59" s="113"/>
      <c r="X59" s="116"/>
      <c r="Y59" s="12"/>
      <c r="Z59" s="198"/>
      <c r="AA59" s="332"/>
      <c r="AB59" s="333"/>
      <c r="AC59" s="12">
        <v>2</v>
      </c>
      <c r="AD59" s="198"/>
      <c r="AE59" s="199">
        <f t="shared" si="31"/>
        <v>-413.88462324931061</v>
      </c>
      <c r="AF59" s="200">
        <f t="shared" si="32"/>
        <v>0.88503204909741373</v>
      </c>
      <c r="AG59" s="328"/>
    </row>
    <row r="60" spans="1:33" ht="15.75" customHeight="1">
      <c r="A60" s="358"/>
      <c r="B60" s="100" t="s">
        <v>211</v>
      </c>
      <c r="C60" s="371" t="s">
        <v>216</v>
      </c>
      <c r="D60" s="371"/>
      <c r="E60" s="101">
        <v>43.96</v>
      </c>
      <c r="F60" s="105">
        <v>2264</v>
      </c>
      <c r="G60" s="103">
        <f t="shared" si="33"/>
        <v>99525.440000000002</v>
      </c>
      <c r="H60" s="13"/>
      <c r="I60" s="104">
        <v>24</v>
      </c>
      <c r="J60" s="105">
        <v>3600</v>
      </c>
      <c r="K60" s="106">
        <f t="shared" si="35"/>
        <v>150</v>
      </c>
      <c r="L60" s="107">
        <v>24</v>
      </c>
      <c r="M60" s="105">
        <f t="shared" si="34"/>
        <v>3257.7131485149398</v>
      </c>
      <c r="N60" s="106">
        <f t="shared" si="27"/>
        <v>135.73804785478916</v>
      </c>
      <c r="O60" s="108">
        <f t="shared" si="28"/>
        <v>0</v>
      </c>
      <c r="P60" s="109">
        <f t="shared" si="29"/>
        <v>-14.261952145210842</v>
      </c>
      <c r="Q60" s="110">
        <f t="shared" si="30"/>
        <v>0.90492031903192771</v>
      </c>
      <c r="R60" s="323"/>
      <c r="S60" s="47">
        <v>0.31874999999999992</v>
      </c>
      <c r="T60" s="48">
        <v>0.34769675925925919</v>
      </c>
      <c r="U60" s="111">
        <v>5.5666666666666043</v>
      </c>
      <c r="V60" s="112">
        <v>41.697962284347831</v>
      </c>
      <c r="W60" s="113"/>
      <c r="X60" s="116"/>
      <c r="Y60" s="12"/>
      <c r="Z60" s="198"/>
      <c r="AA60" s="332"/>
      <c r="AB60" s="333"/>
      <c r="AC60" s="12">
        <v>1</v>
      </c>
      <c r="AD60" s="198"/>
      <c r="AE60" s="199">
        <f t="shared" si="31"/>
        <v>-342.2868514850602</v>
      </c>
      <c r="AF60" s="200">
        <f t="shared" si="32"/>
        <v>0.90492031903192771</v>
      </c>
      <c r="AG60" s="328"/>
    </row>
    <row r="61" spans="1:33" ht="15.75" customHeight="1">
      <c r="A61" s="358"/>
      <c r="B61" s="100" t="s">
        <v>211</v>
      </c>
      <c r="C61" s="371" t="s">
        <v>217</v>
      </c>
      <c r="D61" s="371"/>
      <c r="E61" s="101">
        <v>46.93</v>
      </c>
      <c r="F61" s="105">
        <v>2065</v>
      </c>
      <c r="G61" s="121">
        <f t="shared" si="33"/>
        <v>96910.45</v>
      </c>
      <c r="H61" s="122"/>
      <c r="I61" s="104">
        <v>24</v>
      </c>
      <c r="J61" s="105">
        <v>3600</v>
      </c>
      <c r="K61" s="106">
        <f t="shared" si="35"/>
        <v>150</v>
      </c>
      <c r="L61" s="107">
        <v>24</v>
      </c>
      <c r="M61" s="105">
        <f t="shared" si="34"/>
        <v>3259.6525959878113</v>
      </c>
      <c r="N61" s="106">
        <f t="shared" si="27"/>
        <v>135.8188581661588</v>
      </c>
      <c r="O61" s="108">
        <f t="shared" si="28"/>
        <v>0</v>
      </c>
      <c r="P61" s="109">
        <f t="shared" si="29"/>
        <v>-14.181141833841195</v>
      </c>
      <c r="Q61" s="110">
        <f t="shared" si="30"/>
        <v>0.90545905444105867</v>
      </c>
      <c r="R61" s="323"/>
      <c r="S61" s="47">
        <v>0.35069444444444436</v>
      </c>
      <c r="T61" s="120">
        <v>0.37708333333333327</v>
      </c>
      <c r="U61" s="111">
        <v>5</v>
      </c>
      <c r="V61" s="112">
        <v>38.010185549375429</v>
      </c>
      <c r="W61" s="113"/>
      <c r="X61" s="116"/>
      <c r="Y61" s="12"/>
      <c r="Z61" s="198"/>
      <c r="AA61" s="332"/>
      <c r="AB61" s="333"/>
      <c r="AC61" s="12">
        <v>1</v>
      </c>
      <c r="AD61" s="198"/>
      <c r="AE61" s="199">
        <f t="shared" si="31"/>
        <v>-340.34740401218869</v>
      </c>
      <c r="AF61" s="200">
        <f t="shared" si="32"/>
        <v>0.90545905444105867</v>
      </c>
      <c r="AG61" s="328"/>
    </row>
    <row r="62" spans="1:33" ht="15.75" customHeight="1">
      <c r="A62" s="358"/>
      <c r="B62" s="100" t="s">
        <v>211</v>
      </c>
      <c r="C62" s="371" t="s">
        <v>218</v>
      </c>
      <c r="D62" s="371"/>
      <c r="E62" s="101">
        <v>38.479999999999997</v>
      </c>
      <c r="F62" s="105">
        <v>4346</v>
      </c>
      <c r="G62" s="121">
        <f t="shared" si="33"/>
        <v>167234.07999999999</v>
      </c>
      <c r="H62" s="62"/>
      <c r="I62" s="104">
        <v>20</v>
      </c>
      <c r="J62" s="105">
        <v>3600</v>
      </c>
      <c r="K62" s="106">
        <f t="shared" si="35"/>
        <v>180</v>
      </c>
      <c r="L62" s="107">
        <v>20</v>
      </c>
      <c r="M62" s="105">
        <f t="shared" si="34"/>
        <v>3252.8620977942232</v>
      </c>
      <c r="N62" s="106">
        <f t="shared" si="27"/>
        <v>162.64310488971117</v>
      </c>
      <c r="O62" s="123">
        <f t="shared" si="28"/>
        <v>0</v>
      </c>
      <c r="P62" s="124">
        <f t="shared" si="29"/>
        <v>-17.356895110288832</v>
      </c>
      <c r="Q62" s="125">
        <f t="shared" si="30"/>
        <v>0.90357280494283987</v>
      </c>
      <c r="R62" s="323"/>
      <c r="S62" s="47">
        <v>0.38055555555555548</v>
      </c>
      <c r="T62" s="120">
        <v>0.43621527777777769</v>
      </c>
      <c r="U62" s="111">
        <v>4.9999999999999822</v>
      </c>
      <c r="V62" s="112">
        <v>80.163250749800383</v>
      </c>
      <c r="W62" s="113">
        <v>0.43621527777777769</v>
      </c>
      <c r="X62" s="116">
        <v>0.47430555555555542</v>
      </c>
      <c r="Y62" s="12"/>
      <c r="Z62" s="198"/>
      <c r="AA62" s="332"/>
      <c r="AB62" s="333"/>
      <c r="AC62" s="12">
        <v>2</v>
      </c>
      <c r="AD62" s="198"/>
      <c r="AE62" s="199">
        <f t="shared" si="31"/>
        <v>-347.13790220577675</v>
      </c>
      <c r="AF62" s="200">
        <f t="shared" si="32"/>
        <v>0.90357280494283976</v>
      </c>
      <c r="AG62" s="328"/>
    </row>
    <row r="63" spans="1:33" ht="15.75" customHeight="1">
      <c r="A63" s="358"/>
      <c r="B63" s="100" t="s">
        <v>211</v>
      </c>
      <c r="C63" s="371" t="s">
        <v>219</v>
      </c>
      <c r="D63" s="371"/>
      <c r="E63" s="101">
        <v>37.799999999999997</v>
      </c>
      <c r="F63" s="105">
        <v>5363</v>
      </c>
      <c r="G63" s="121">
        <f t="shared" si="33"/>
        <v>202721.4</v>
      </c>
      <c r="H63" s="62"/>
      <c r="I63" s="104">
        <v>21</v>
      </c>
      <c r="J63" s="105">
        <v>3600</v>
      </c>
      <c r="K63" s="106">
        <f t="shared" si="35"/>
        <v>171.42857142857142</v>
      </c>
      <c r="L63" s="107">
        <v>21</v>
      </c>
      <c r="M63" s="105">
        <f t="shared" si="34"/>
        <v>3254.8923791053717</v>
      </c>
      <c r="N63" s="106">
        <f t="shared" si="27"/>
        <v>154.99487519549388</v>
      </c>
      <c r="O63" s="123">
        <f t="shared" si="28"/>
        <v>0</v>
      </c>
      <c r="P63" s="124">
        <f t="shared" si="29"/>
        <v>-16.433696233077541</v>
      </c>
      <c r="Q63" s="125">
        <f t="shared" si="30"/>
        <v>0.90413677197371434</v>
      </c>
      <c r="R63" s="323"/>
      <c r="S63" s="47">
        <v>0.47430555555555542</v>
      </c>
      <c r="T63" s="120">
        <v>0.54295138888888872</v>
      </c>
      <c r="U63" s="111">
        <v>54.849999999999937</v>
      </c>
      <c r="V63" s="112">
        <v>98.860411504125778</v>
      </c>
      <c r="W63" s="113"/>
      <c r="X63" s="116"/>
      <c r="Y63" s="12"/>
      <c r="Z63" s="198"/>
      <c r="AA63" s="332"/>
      <c r="AB63" s="333"/>
      <c r="AC63" s="12">
        <v>2</v>
      </c>
      <c r="AD63" s="198"/>
      <c r="AE63" s="199">
        <f t="shared" si="31"/>
        <v>-345.10762089462833</v>
      </c>
      <c r="AF63" s="200">
        <f t="shared" si="32"/>
        <v>0.90413677197371434</v>
      </c>
      <c r="AG63" s="328"/>
    </row>
    <row r="64" spans="1:33" ht="15.75" customHeight="1">
      <c r="A64" s="358"/>
      <c r="B64" s="100" t="s">
        <v>201</v>
      </c>
      <c r="C64" s="371" t="s">
        <v>202</v>
      </c>
      <c r="D64" s="371"/>
      <c r="E64" s="101">
        <v>29.97</v>
      </c>
      <c r="F64" s="105">
        <v>2519</v>
      </c>
      <c r="G64" s="121">
        <f t="shared" si="33"/>
        <v>75494.429999999993</v>
      </c>
      <c r="H64" s="62"/>
      <c r="I64" s="104">
        <v>21</v>
      </c>
      <c r="J64" s="105">
        <v>2790</v>
      </c>
      <c r="K64" s="106">
        <f t="shared" si="35"/>
        <v>132.85714285714286</v>
      </c>
      <c r="L64" s="107">
        <v>21</v>
      </c>
      <c r="M64" s="105">
        <f t="shared" si="34"/>
        <v>2484.1730769230767</v>
      </c>
      <c r="N64" s="106">
        <f t="shared" si="27"/>
        <v>118.29395604395603</v>
      </c>
      <c r="O64" s="123">
        <f t="shared" si="28"/>
        <v>0</v>
      </c>
      <c r="P64" s="124">
        <f t="shared" si="29"/>
        <v>-14.563186813186832</v>
      </c>
      <c r="Q64" s="125">
        <f t="shared" si="30"/>
        <v>0.89038461538461522</v>
      </c>
      <c r="R64" s="323"/>
      <c r="S64" s="47">
        <v>0.54652777777777761</v>
      </c>
      <c r="T64" s="120">
        <v>0.58877314814814796</v>
      </c>
      <c r="U64" s="111">
        <v>5.1500000000000057</v>
      </c>
      <c r="V64" s="112">
        <v>60.841171415964148</v>
      </c>
      <c r="W64" s="113"/>
      <c r="X64" s="116"/>
      <c r="Y64" s="12"/>
      <c r="Z64" s="198"/>
      <c r="AA64" s="332"/>
      <c r="AB64" s="333"/>
      <c r="AC64" s="12">
        <v>0</v>
      </c>
      <c r="AD64" s="198"/>
      <c r="AE64" s="199">
        <f t="shared" si="31"/>
        <v>-305.82692307692332</v>
      </c>
      <c r="AF64" s="200">
        <f t="shared" si="32"/>
        <v>0.89038461538461533</v>
      </c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36">AVERAGE(I56:I71)</f>
        <v>20.666666666666668</v>
      </c>
      <c r="J72" s="137">
        <f t="shared" si="36"/>
        <v>3510</v>
      </c>
      <c r="K72" s="138">
        <f t="shared" ref="K72:K74" si="37">J72/I72</f>
        <v>169.83870967741933</v>
      </c>
      <c r="L72" s="136">
        <f t="shared" ref="L72:M72" si="38">AVERAGE(L56:L71)</f>
        <v>20.666666666666668</v>
      </c>
      <c r="M72" s="137">
        <f t="shared" si="38"/>
        <v>3138.5417608200355</v>
      </c>
      <c r="N72" s="138">
        <f>M72/L72</f>
        <v>151.86492391064687</v>
      </c>
      <c r="O72" s="139">
        <f>L72-I72</f>
        <v>0</v>
      </c>
      <c r="P72" s="140">
        <f>N72-K72</f>
        <v>-17.973785766772465</v>
      </c>
      <c r="Q72" s="141">
        <f>N72/K72</f>
        <v>0.89417144182906994</v>
      </c>
      <c r="R72" s="324"/>
      <c r="S72" s="142">
        <v>0.16666666666666666</v>
      </c>
      <c r="T72" s="143">
        <v>0.58877314814814796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11</v>
      </c>
      <c r="AD72" s="191">
        <f>SUM(AD56:AD71)</f>
        <v>0</v>
      </c>
      <c r="AE72" s="168">
        <f>M72-J72</f>
        <v>-371.45823917996449</v>
      </c>
      <c r="AF72" s="141">
        <f>M72/J72</f>
        <v>0.89417144182906994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220</v>
      </c>
      <c r="D73" s="331"/>
      <c r="E73" s="101">
        <v>27.05</v>
      </c>
      <c r="F73" s="102">
        <v>1857</v>
      </c>
      <c r="G73" s="103">
        <f t="shared" ref="G73:G74" si="39">E73*F73</f>
        <v>50231.85</v>
      </c>
      <c r="H73" s="13"/>
      <c r="I73" s="104">
        <v>5</v>
      </c>
      <c r="J73" s="105">
        <v>3273</v>
      </c>
      <c r="K73" s="106">
        <f t="shared" si="37"/>
        <v>654.6</v>
      </c>
      <c r="L73" s="107">
        <v>5</v>
      </c>
      <c r="M73" s="105">
        <f>F73/V73*60</f>
        <v>2959.0234775921899</v>
      </c>
      <c r="N73" s="106">
        <f>M73/L73</f>
        <v>591.80469551843794</v>
      </c>
      <c r="O73" s="108">
        <f>L73-I73</f>
        <v>0</v>
      </c>
      <c r="P73" s="109">
        <f>N73-K73</f>
        <v>-62.795304481562084</v>
      </c>
      <c r="Q73" s="110">
        <f>N73/K73</f>
        <v>0.90407072337066596</v>
      </c>
      <c r="R73" s="322">
        <f>Q89</f>
        <v>0.90439476842525868</v>
      </c>
      <c r="S73" s="47">
        <v>0.40486111111111106</v>
      </c>
      <c r="T73" s="48">
        <v>0.43100694444444437</v>
      </c>
      <c r="U73" s="111">
        <v>5</v>
      </c>
      <c r="V73" s="112">
        <v>37.654314284341012</v>
      </c>
      <c r="W73" s="113"/>
      <c r="X73" s="162"/>
      <c r="Y73" s="12"/>
      <c r="Z73" s="198"/>
      <c r="AA73" s="325"/>
      <c r="AB73" s="326"/>
      <c r="AC73" s="12">
        <v>0</v>
      </c>
      <c r="AD73" s="198"/>
      <c r="AE73" s="115">
        <f>M73-J73</f>
        <v>-313.97652240781008</v>
      </c>
      <c r="AF73" s="156">
        <f>M73/J73</f>
        <v>0.90407072337066607</v>
      </c>
      <c r="AG73" s="327">
        <f>AF89</f>
        <v>0.90439476842525868</v>
      </c>
    </row>
    <row r="74" spans="1:33" ht="15.75" customHeight="1">
      <c r="A74" s="318"/>
      <c r="B74" s="100" t="s">
        <v>195</v>
      </c>
      <c r="C74" s="330" t="s">
        <v>221</v>
      </c>
      <c r="D74" s="331"/>
      <c r="E74" s="101">
        <v>27.05</v>
      </c>
      <c r="F74" s="102">
        <v>2649</v>
      </c>
      <c r="G74" s="121">
        <f t="shared" si="39"/>
        <v>71655.45</v>
      </c>
      <c r="H74" s="122"/>
      <c r="I74" s="104">
        <v>5</v>
      </c>
      <c r="J74" s="105">
        <v>3273</v>
      </c>
      <c r="K74" s="106">
        <f t="shared" si="37"/>
        <v>654.6</v>
      </c>
      <c r="L74" s="107">
        <v>5</v>
      </c>
      <c r="M74" s="105">
        <f>F74/V74*60</f>
        <v>2961.1446765195533</v>
      </c>
      <c r="N74" s="106">
        <f>M74/L74</f>
        <v>592.2289353039107</v>
      </c>
      <c r="O74" s="108">
        <f>L74-I74</f>
        <v>0</v>
      </c>
      <c r="P74" s="109">
        <f>N74-K74</f>
        <v>-62.37106469608932</v>
      </c>
      <c r="Q74" s="110">
        <f>N74/K74</f>
        <v>0.90471881347985128</v>
      </c>
      <c r="R74" s="323"/>
      <c r="S74" s="47">
        <v>0.43472222222222218</v>
      </c>
      <c r="T74" s="120">
        <v>0.47199074074074071</v>
      </c>
      <c r="U74" s="111">
        <v>5.3500000000000369</v>
      </c>
      <c r="V74" s="112">
        <v>53.675188943085907</v>
      </c>
      <c r="W74" s="113"/>
      <c r="X74" s="116"/>
      <c r="Y74" s="12"/>
      <c r="Z74" s="198"/>
      <c r="AA74" s="332"/>
      <c r="AB74" s="333"/>
      <c r="AC74" s="12">
        <v>0</v>
      </c>
      <c r="AD74" s="198"/>
      <c r="AE74" s="117">
        <f>M74-J74</f>
        <v>-311.85532348044671</v>
      </c>
      <c r="AF74" s="110">
        <f>M74/J74</f>
        <v>0.90471881347985128</v>
      </c>
      <c r="AG74" s="328"/>
    </row>
    <row r="75" spans="1:33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16"/>
      <c r="Y75" s="12"/>
      <c r="Z75" s="198"/>
      <c r="AA75" s="332"/>
      <c r="AB75" s="333"/>
      <c r="AC75" s="12"/>
      <c r="AD75" s="198"/>
      <c r="AE75" s="117"/>
      <c r="AF75" s="110"/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0">AVERAGE(I73:I88)</f>
        <v>5</v>
      </c>
      <c r="J89" s="137">
        <f t="shared" si="40"/>
        <v>3273</v>
      </c>
      <c r="K89" s="138">
        <f t="shared" ref="K89" si="41">J89/I89</f>
        <v>654.6</v>
      </c>
      <c r="L89" s="136">
        <f t="shared" ref="L89:M89" si="42">AVERAGE(L73:L88)</f>
        <v>5</v>
      </c>
      <c r="M89" s="137">
        <f t="shared" si="42"/>
        <v>2960.0840770558716</v>
      </c>
      <c r="N89" s="138">
        <f>M89/L89</f>
        <v>592.01681541117432</v>
      </c>
      <c r="O89" s="139">
        <f>L89-I89</f>
        <v>0</v>
      </c>
      <c r="P89" s="140">
        <f>N89-K89</f>
        <v>-62.583184588825702</v>
      </c>
      <c r="Q89" s="141">
        <f>N89/K89</f>
        <v>0.90439476842525868</v>
      </c>
      <c r="R89" s="324"/>
      <c r="S89" s="142">
        <v>0.25</v>
      </c>
      <c r="T89" s="143">
        <v>0.47199074074074071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0</v>
      </c>
      <c r="AD89" s="191">
        <f>SUM(AD73:AD88)</f>
        <v>0</v>
      </c>
      <c r="AE89" s="168">
        <f>M89-J89</f>
        <v>-312.9159229441284</v>
      </c>
      <c r="AF89" s="141">
        <f>M89/J89</f>
        <v>0.90439476842525868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2797</v>
      </c>
      <c r="G90" s="148">
        <f t="shared" ref="G90:G91" si="43">E90*F90</f>
        <v>43381.47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2349.8587562395405</v>
      </c>
      <c r="N90" s="152">
        <f>M90/L90</f>
        <v>391.6431260399234</v>
      </c>
      <c r="O90" s="154">
        <f>L90-I90</f>
        <v>0</v>
      </c>
      <c r="P90" s="155">
        <f>N90-K90</f>
        <v>-41.690207293409912</v>
      </c>
      <c r="Q90" s="156">
        <f>N90/K90</f>
        <v>0.90379182932290025</v>
      </c>
      <c r="R90" s="322">
        <f>Q106</f>
        <v>0.90341067780109829</v>
      </c>
      <c r="S90" s="157">
        <v>0.25</v>
      </c>
      <c r="T90" s="158">
        <v>0.29959490740740741</v>
      </c>
      <c r="U90" s="159"/>
      <c r="V90" s="160">
        <v>71.417058388888421</v>
      </c>
      <c r="W90" s="158"/>
      <c r="X90" s="169"/>
      <c r="Y90" s="12"/>
      <c r="Z90" s="198"/>
      <c r="AA90" s="325"/>
      <c r="AB90" s="326"/>
      <c r="AC90" s="12">
        <v>0</v>
      </c>
      <c r="AD90" s="198"/>
      <c r="AE90" s="115">
        <f>M90-J90</f>
        <v>-250.14124376045947</v>
      </c>
      <c r="AF90" s="156">
        <f>M90/J90</f>
        <v>0.90379182932290025</v>
      </c>
      <c r="AG90" s="327">
        <f>AF106</f>
        <v>0.90341067780109829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2879</v>
      </c>
      <c r="G91" s="103">
        <f t="shared" si="43"/>
        <v>43213.79</v>
      </c>
      <c r="H91" s="26"/>
      <c r="I91" s="104">
        <v>6</v>
      </c>
      <c r="J91" s="105">
        <v>2600</v>
      </c>
      <c r="K91" s="106">
        <f t="shared" si="35"/>
        <v>433.33333333333331</v>
      </c>
      <c r="L91" s="107">
        <v>6</v>
      </c>
      <c r="M91" s="105">
        <f>F91/V91*60</f>
        <v>2347.8767683261703</v>
      </c>
      <c r="N91" s="106">
        <f>M91/L91</f>
        <v>391.31279472102841</v>
      </c>
      <c r="O91" s="108">
        <f>L91-I91</f>
        <v>0</v>
      </c>
      <c r="P91" s="109">
        <f>N91-K91</f>
        <v>-42.020538612304904</v>
      </c>
      <c r="Q91" s="110">
        <f>N91/K91</f>
        <v>0.90302952627929634</v>
      </c>
      <c r="R91" s="323"/>
      <c r="S91" s="47">
        <v>0.3034722222222222</v>
      </c>
      <c r="T91" s="48">
        <v>0.35456018518518517</v>
      </c>
      <c r="U91" s="111">
        <v>5.5833333333333002</v>
      </c>
      <c r="V91" s="112">
        <v>73.572856263298874</v>
      </c>
      <c r="W91" s="113"/>
      <c r="X91" s="13"/>
      <c r="Y91" s="12"/>
      <c r="Z91" s="198"/>
      <c r="AA91" s="332"/>
      <c r="AB91" s="333"/>
      <c r="AC91" s="12">
        <v>0</v>
      </c>
      <c r="AD91" s="198"/>
      <c r="AE91" s="117">
        <f>M91-J91</f>
        <v>-252.12323167382965</v>
      </c>
      <c r="AF91" s="110">
        <f>M91/J91</f>
        <v>0.90302952627929634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44">AVERAGE(I90:I105)</f>
        <v>6</v>
      </c>
      <c r="J106" s="137">
        <f t="shared" si="44"/>
        <v>2600</v>
      </c>
      <c r="K106" s="138">
        <f t="shared" ref="K106" si="45">J106/I106</f>
        <v>433.33333333333331</v>
      </c>
      <c r="L106" s="136">
        <f t="shared" ref="L106:M106" si="46">AVERAGE(L90:L105)</f>
        <v>6</v>
      </c>
      <c r="M106" s="137">
        <f t="shared" si="46"/>
        <v>2348.8677622828554</v>
      </c>
      <c r="N106" s="138">
        <f>M106/L106</f>
        <v>391.47796038047591</v>
      </c>
      <c r="O106" s="139">
        <f>L106-I106</f>
        <v>0</v>
      </c>
      <c r="P106" s="140">
        <f>N106-K106</f>
        <v>-41.855372952857408</v>
      </c>
      <c r="Q106" s="141">
        <f>N106/K106</f>
        <v>0.90341067780109829</v>
      </c>
      <c r="R106" s="324"/>
      <c r="S106" s="142">
        <v>0.25</v>
      </c>
      <c r="T106" s="143">
        <v>0.35456018518518517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0</v>
      </c>
      <c r="AD106" s="191">
        <f>SUM(AD90:AD105)</f>
        <v>0</v>
      </c>
      <c r="AE106" s="168">
        <f>M106-J106</f>
        <v>-251.13223771714456</v>
      </c>
      <c r="AF106" s="141">
        <f>M106/J106</f>
        <v>0.90341067780109829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234</v>
      </c>
      <c r="D107" s="321"/>
      <c r="E107" s="147">
        <v>58.17</v>
      </c>
      <c r="F107" s="97">
        <v>2094</v>
      </c>
      <c r="G107" s="148">
        <f t="shared" ref="G107:G109" si="47">E107*F107</f>
        <v>121807.98000000001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1788</v>
      </c>
      <c r="N107" s="152">
        <f>M107/L107</f>
        <v>105.17647058823529</v>
      </c>
      <c r="O107" s="154">
        <f>L107-I107</f>
        <v>-1</v>
      </c>
      <c r="P107" s="155">
        <f>N107-K107</f>
        <v>-5.9346405228758243</v>
      </c>
      <c r="Q107" s="156">
        <f>N107/K107</f>
        <v>0.94658823529411762</v>
      </c>
      <c r="R107" s="322">
        <f>Q123</f>
        <v>0.92545289798922281</v>
      </c>
      <c r="S107" s="157">
        <v>0.70833333333333337</v>
      </c>
      <c r="T107" s="158">
        <v>0.75712962962962971</v>
      </c>
      <c r="U107" s="159"/>
      <c r="V107" s="160">
        <v>70.268456375838923</v>
      </c>
      <c r="W107" s="158"/>
      <c r="X107" s="169"/>
      <c r="Y107" s="196"/>
      <c r="Z107" s="197"/>
      <c r="AA107" s="325"/>
      <c r="AB107" s="326"/>
      <c r="AC107" s="196">
        <v>2</v>
      </c>
      <c r="AD107" s="197"/>
      <c r="AE107" s="115">
        <f>M107-J107</f>
        <v>-212</v>
      </c>
      <c r="AF107" s="156">
        <f>M107/J107</f>
        <v>0.89400000000000002</v>
      </c>
      <c r="AG107" s="327">
        <f>AF123</f>
        <v>0.89408161331162195</v>
      </c>
    </row>
    <row r="108" spans="1:33" ht="15.75" customHeight="1">
      <c r="A108" s="318"/>
      <c r="B108" s="163" t="s">
        <v>187</v>
      </c>
      <c r="C108" s="330" t="s">
        <v>235</v>
      </c>
      <c r="D108" s="331"/>
      <c r="E108" s="101">
        <v>50.67</v>
      </c>
      <c r="F108" s="102">
        <v>1390</v>
      </c>
      <c r="G108" s="103">
        <f t="shared" si="47"/>
        <v>70431.3</v>
      </c>
      <c r="H108" s="26"/>
      <c r="I108" s="104">
        <v>20</v>
      </c>
      <c r="J108" s="105">
        <v>2000</v>
      </c>
      <c r="K108" s="106">
        <f t="shared" ref="K108:K109" si="48">J108/I108</f>
        <v>100</v>
      </c>
      <c r="L108" s="107">
        <v>19</v>
      </c>
      <c r="M108" s="105">
        <f>F108/V108*60</f>
        <v>1788.0000000000002</v>
      </c>
      <c r="N108" s="106">
        <f>M108/L108</f>
        <v>94.105263157894754</v>
      </c>
      <c r="O108" s="108">
        <f>L108-I108</f>
        <v>-1</v>
      </c>
      <c r="P108" s="109">
        <f>N108-K108</f>
        <v>-5.894736842105246</v>
      </c>
      <c r="Q108" s="110">
        <f>N108/K108</f>
        <v>0.94105263157894758</v>
      </c>
      <c r="R108" s="323"/>
      <c r="S108" s="47">
        <v>0.76041666666666674</v>
      </c>
      <c r="T108" s="48">
        <v>0.79280092592592599</v>
      </c>
      <c r="U108" s="111">
        <v>4.7333333333333272</v>
      </c>
      <c r="V108" s="112">
        <v>46.644295302013418</v>
      </c>
      <c r="W108" s="113"/>
      <c r="X108" s="116"/>
      <c r="Y108" s="12"/>
      <c r="Z108" s="198"/>
      <c r="AA108" s="332"/>
      <c r="AB108" s="333"/>
      <c r="AC108" s="12">
        <v>1</v>
      </c>
      <c r="AD108" s="198"/>
      <c r="AE108" s="117">
        <f>M108-J108</f>
        <v>-211.99999999999977</v>
      </c>
      <c r="AF108" s="110">
        <f>M108/J108</f>
        <v>0.89400000000000013</v>
      </c>
      <c r="AG108" s="328"/>
    </row>
    <row r="109" spans="1:33" ht="15.75" customHeight="1">
      <c r="A109" s="318"/>
      <c r="B109" s="163" t="s">
        <v>187</v>
      </c>
      <c r="C109" s="330" t="s">
        <v>226</v>
      </c>
      <c r="D109" s="331"/>
      <c r="E109" s="101">
        <v>44.98</v>
      </c>
      <c r="F109" s="102">
        <v>984</v>
      </c>
      <c r="G109" s="103">
        <f t="shared" si="47"/>
        <v>44260.32</v>
      </c>
      <c r="H109" s="26"/>
      <c r="I109" s="104">
        <v>21</v>
      </c>
      <c r="J109" s="105">
        <v>1800</v>
      </c>
      <c r="K109" s="106">
        <f t="shared" si="48"/>
        <v>85.714285714285708</v>
      </c>
      <c r="L109" s="107">
        <v>21</v>
      </c>
      <c r="M109" s="105">
        <f>F109/V109*60</f>
        <v>1609.673357207407</v>
      </c>
      <c r="N109" s="106">
        <f>M109/L109</f>
        <v>76.651112247971767</v>
      </c>
      <c r="O109" s="108">
        <f>L109-I109</f>
        <v>0</v>
      </c>
      <c r="P109" s="109">
        <f>N109-K109</f>
        <v>-9.0631734663139412</v>
      </c>
      <c r="Q109" s="110">
        <f>N109/K109</f>
        <v>0.89426297622633732</v>
      </c>
      <c r="R109" s="323"/>
      <c r="S109" s="47">
        <v>0.79583333333333339</v>
      </c>
      <c r="T109" s="48">
        <v>0.8212962962962963</v>
      </c>
      <c r="U109" s="111">
        <v>5</v>
      </c>
      <c r="V109" s="112">
        <v>36.678248873067901</v>
      </c>
      <c r="W109" s="113"/>
      <c r="X109" s="116"/>
      <c r="Y109" s="12"/>
      <c r="Z109" s="198"/>
      <c r="AA109" s="332"/>
      <c r="AB109" s="333"/>
      <c r="AC109" s="12">
        <v>1</v>
      </c>
      <c r="AD109" s="198"/>
      <c r="AE109" s="117">
        <f>M109-J109</f>
        <v>-190.32664279259302</v>
      </c>
      <c r="AF109" s="110">
        <f>M109/J109</f>
        <v>0.89426297622633721</v>
      </c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49">AVERAGE(I107:I122)</f>
        <v>19.666666666666668</v>
      </c>
      <c r="J123" s="137">
        <f t="shared" si="49"/>
        <v>1933.3333333333333</v>
      </c>
      <c r="K123" s="138">
        <f t="shared" ref="K123" si="50">J123/I123</f>
        <v>98.305084745762699</v>
      </c>
      <c r="L123" s="136">
        <f t="shared" ref="L123:M123" si="51">AVERAGE(L107:L122)</f>
        <v>19</v>
      </c>
      <c r="M123" s="137">
        <f t="shared" si="51"/>
        <v>1728.5577857358023</v>
      </c>
      <c r="N123" s="138">
        <f>M123/L123</f>
        <v>90.97672556504223</v>
      </c>
      <c r="O123" s="139">
        <f>L123-I123</f>
        <v>-0.66666666666666785</v>
      </c>
      <c r="P123" s="140">
        <f>N123-K123</f>
        <v>-7.3283591807204687</v>
      </c>
      <c r="Q123" s="141">
        <f>N123/K123</f>
        <v>0.92545289798922281</v>
      </c>
      <c r="R123" s="324"/>
      <c r="S123" s="142">
        <v>0.70833333333333337</v>
      </c>
      <c r="T123" s="143">
        <v>0.8212962962962963</v>
      </c>
      <c r="U123" s="144"/>
      <c r="V123" s="166"/>
      <c r="W123" s="167"/>
      <c r="X123" s="138"/>
      <c r="Y123" s="179">
        <f t="shared" ref="Y123:Z123" si="52">SUM(Y107:Y122)</f>
        <v>0</v>
      </c>
      <c r="Z123" s="180">
        <f t="shared" si="52"/>
        <v>0</v>
      </c>
      <c r="AA123" s="354"/>
      <c r="AB123" s="355"/>
      <c r="AC123" s="179">
        <f t="shared" ref="AC123" si="53">SUM(AC107:AC122)</f>
        <v>4</v>
      </c>
      <c r="AD123" s="180">
        <f t="shared" ref="AD123" si="54">SUM(AD107:AD122)</f>
        <v>0</v>
      </c>
      <c r="AE123" s="168">
        <f>M123-J123</f>
        <v>-204.77554759753093</v>
      </c>
      <c r="AF123" s="141">
        <f>M123/J123</f>
        <v>0.89408161331162195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229</v>
      </c>
      <c r="D124" s="321"/>
      <c r="E124" s="147">
        <v>56.87</v>
      </c>
      <c r="F124" s="159">
        <v>1412</v>
      </c>
      <c r="G124" s="148">
        <f t="shared" ref="G124:G126" si="55">E124*F124</f>
        <v>80300.44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1793.3607611406551</v>
      </c>
      <c r="N124" s="152">
        <f>M124/L124</f>
        <v>77.97220700611544</v>
      </c>
      <c r="O124" s="154">
        <f>L124-I124</f>
        <v>0</v>
      </c>
      <c r="P124" s="155">
        <f>N124-K124</f>
        <v>-8.9843147330149975</v>
      </c>
      <c r="Q124" s="156">
        <f>N124/K124</f>
        <v>0.89668038057032751</v>
      </c>
      <c r="R124" s="322">
        <f>Q140</f>
        <v>0.8955751296274187</v>
      </c>
      <c r="S124" s="157">
        <v>0.70833333333333337</v>
      </c>
      <c r="T124" s="158">
        <v>0.74113425925925935</v>
      </c>
      <c r="U124" s="159"/>
      <c r="V124" s="160">
        <v>47.240913170261635</v>
      </c>
      <c r="W124" s="97"/>
      <c r="X124" s="98"/>
      <c r="Y124" s="196"/>
      <c r="Z124" s="197"/>
      <c r="AA124" s="325"/>
      <c r="AB124" s="326"/>
      <c r="AC124" s="196">
        <v>1</v>
      </c>
      <c r="AD124" s="197"/>
      <c r="AE124" s="115">
        <f>M124-J124</f>
        <v>-206.63923885934491</v>
      </c>
      <c r="AF124" s="156">
        <f>M124/J124</f>
        <v>0.89668038057032751</v>
      </c>
      <c r="AG124" s="376">
        <f>AF140</f>
        <v>0.8955751296274187</v>
      </c>
    </row>
    <row r="125" spans="1:33" ht="15.75" customHeight="1">
      <c r="A125" s="357"/>
      <c r="B125" s="163" t="s">
        <v>187</v>
      </c>
      <c r="C125" s="330" t="s">
        <v>230</v>
      </c>
      <c r="D125" s="331"/>
      <c r="E125" s="101">
        <v>56.79</v>
      </c>
      <c r="F125" s="111">
        <v>1993</v>
      </c>
      <c r="G125" s="103">
        <f t="shared" si="55"/>
        <v>113182.47</v>
      </c>
      <c r="H125" s="26"/>
      <c r="I125" s="104">
        <v>23</v>
      </c>
      <c r="J125" s="105">
        <v>2000</v>
      </c>
      <c r="K125" s="106">
        <f t="shared" ref="K125:K126" si="56">J125/I125</f>
        <v>86.956521739130437</v>
      </c>
      <c r="L125" s="107">
        <v>23</v>
      </c>
      <c r="M125" s="105">
        <f>F125/V125*60</f>
        <v>1790.0716658094864</v>
      </c>
      <c r="N125" s="106">
        <f>M125/L125</f>
        <v>77.829202861282013</v>
      </c>
      <c r="O125" s="108">
        <f>L125-I125</f>
        <v>0</v>
      </c>
      <c r="P125" s="109">
        <f>N125-K125</f>
        <v>-9.127318877848424</v>
      </c>
      <c r="Q125" s="110">
        <f>N125/K125</f>
        <v>0.89503583290474309</v>
      </c>
      <c r="R125" s="323"/>
      <c r="S125" s="47">
        <v>0.74513888888888891</v>
      </c>
      <c r="T125" s="48">
        <v>0.79152777777777783</v>
      </c>
      <c r="U125" s="111">
        <v>5.7666666666665556</v>
      </c>
      <c r="V125" s="112">
        <v>66.801794745980104</v>
      </c>
      <c r="W125" s="113"/>
      <c r="X125" s="116"/>
      <c r="Y125" s="12"/>
      <c r="Z125" s="198"/>
      <c r="AA125" s="332"/>
      <c r="AB125" s="333"/>
      <c r="AC125" s="12">
        <v>1</v>
      </c>
      <c r="AD125" s="198"/>
      <c r="AE125" s="117">
        <f>M125-J125</f>
        <v>-209.92833419051362</v>
      </c>
      <c r="AF125" s="110">
        <f>M125/J125</f>
        <v>0.8950358329047432</v>
      </c>
      <c r="AG125" s="369"/>
    </row>
    <row r="126" spans="1:33" ht="15.75" customHeight="1">
      <c r="A126" s="357"/>
      <c r="B126" s="163" t="s">
        <v>187</v>
      </c>
      <c r="C126" s="330" t="s">
        <v>231</v>
      </c>
      <c r="D126" s="331"/>
      <c r="E126" s="101">
        <v>47.6</v>
      </c>
      <c r="F126" s="111">
        <v>1527</v>
      </c>
      <c r="G126" s="103">
        <f t="shared" si="55"/>
        <v>72685.2</v>
      </c>
      <c r="H126" s="26"/>
      <c r="I126" s="104">
        <v>23</v>
      </c>
      <c r="J126" s="105">
        <v>2000</v>
      </c>
      <c r="K126" s="106">
        <f t="shared" si="56"/>
        <v>86.956521739130437</v>
      </c>
      <c r="L126" s="107">
        <v>23</v>
      </c>
      <c r="M126" s="105">
        <f>F126/V126*60</f>
        <v>1790.0183508143714</v>
      </c>
      <c r="N126" s="106">
        <f>M126/L126</f>
        <v>77.826884818016154</v>
      </c>
      <c r="O126" s="108">
        <f>L126-I126</f>
        <v>0</v>
      </c>
      <c r="P126" s="109">
        <f>N126-K126</f>
        <v>-9.1296369211142832</v>
      </c>
      <c r="Q126" s="110">
        <f>N126/K126</f>
        <v>0.89500917540718572</v>
      </c>
      <c r="R126" s="323"/>
      <c r="S126" s="47">
        <v>0.79513888888888884</v>
      </c>
      <c r="T126" s="48">
        <v>0.83068287037037036</v>
      </c>
      <c r="U126" s="111">
        <v>5.1999999999998536</v>
      </c>
      <c r="V126" s="112">
        <v>51.183832812840912</v>
      </c>
      <c r="W126" s="113"/>
      <c r="X126" s="116"/>
      <c r="Y126" s="12"/>
      <c r="Z126" s="198"/>
      <c r="AA126" s="332"/>
      <c r="AB126" s="333"/>
      <c r="AC126" s="12">
        <v>1</v>
      </c>
      <c r="AD126" s="198"/>
      <c r="AE126" s="117">
        <f>M126-J126</f>
        <v>-209.98164918562861</v>
      </c>
      <c r="AF126" s="110">
        <f>M126/J126</f>
        <v>0.89500917540718572</v>
      </c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57">AVERAGE(I124:I139)</f>
        <v>23</v>
      </c>
      <c r="J140" s="137">
        <f t="shared" si="57"/>
        <v>2000</v>
      </c>
      <c r="K140" s="138">
        <f t="shared" ref="K140" si="58">J140/I140</f>
        <v>86.956521739130437</v>
      </c>
      <c r="L140" s="136">
        <f t="shared" ref="L140:M140" si="59">AVERAGE(L124:L139)</f>
        <v>23</v>
      </c>
      <c r="M140" s="137">
        <f t="shared" si="59"/>
        <v>1791.1502592548375</v>
      </c>
      <c r="N140" s="138">
        <f>M140/L140</f>
        <v>77.876098228471193</v>
      </c>
      <c r="O140" s="139">
        <f>L140-I140</f>
        <v>0</v>
      </c>
      <c r="P140" s="140">
        <f>N140-K140</f>
        <v>-9.0804235106592444</v>
      </c>
      <c r="Q140" s="141">
        <f>N140/K140</f>
        <v>0.8955751296274187</v>
      </c>
      <c r="R140" s="324"/>
      <c r="S140" s="142">
        <v>0.70833333333333337</v>
      </c>
      <c r="T140" s="143">
        <v>0.83068287037037036</v>
      </c>
      <c r="U140" s="144"/>
      <c r="V140" s="166"/>
      <c r="W140" s="187"/>
      <c r="X140" s="188"/>
      <c r="Y140" s="179">
        <f t="shared" ref="Y140:Z140" si="60">SUM(Y124:Y139)</f>
        <v>0</v>
      </c>
      <c r="Z140" s="180">
        <f t="shared" si="60"/>
        <v>0</v>
      </c>
      <c r="AA140" s="354"/>
      <c r="AB140" s="355"/>
      <c r="AC140" s="179">
        <f t="shared" ref="AC140" si="61">SUM(AC124:AC139)</f>
        <v>3</v>
      </c>
      <c r="AD140" s="180">
        <f t="shared" ref="AD140" si="62">SUM(AD124:AD139)</f>
        <v>0</v>
      </c>
      <c r="AE140" s="168">
        <f>M140-J140</f>
        <v>-208.84974074516253</v>
      </c>
      <c r="AF140" s="141">
        <f>M140/J140</f>
        <v>0.8955751296274187</v>
      </c>
      <c r="AG140" s="370"/>
    </row>
    <row r="142" spans="1:33">
      <c r="AA142" s="360" t="s">
        <v>163</v>
      </c>
      <c r="AB142" s="360"/>
    </row>
    <row r="143" spans="1:33">
      <c r="AA143" s="360" t="s">
        <v>164</v>
      </c>
      <c r="AB143" s="360"/>
    </row>
    <row r="144" spans="1:33">
      <c r="AA144" s="360" t="s">
        <v>165</v>
      </c>
      <c r="AB144" s="360"/>
    </row>
    <row r="145" spans="27:28">
      <c r="AA145" s="360" t="s">
        <v>166</v>
      </c>
      <c r="AB145" s="360"/>
    </row>
    <row r="146" spans="27:28">
      <c r="AA146" s="360" t="s">
        <v>167</v>
      </c>
      <c r="AB146" s="360"/>
    </row>
    <row r="147" spans="27:28">
      <c r="AA147" s="360" t="s">
        <v>168</v>
      </c>
      <c r="AB147" s="360"/>
    </row>
    <row r="148" spans="27:28">
      <c r="AA148" s="360" t="s">
        <v>169</v>
      </c>
      <c r="AB148" s="360"/>
    </row>
    <row r="149" spans="27:28">
      <c r="AA149" s="360" t="s">
        <v>170</v>
      </c>
      <c r="AB149" s="360"/>
    </row>
    <row r="150" spans="27:28">
      <c r="AA150" s="360" t="s">
        <v>171</v>
      </c>
      <c r="AB150" s="360"/>
    </row>
    <row r="151" spans="27:28">
      <c r="AA151" s="360" t="s">
        <v>172</v>
      </c>
      <c r="AB151" s="360"/>
    </row>
    <row r="152" spans="27:28">
      <c r="AA152" s="360" t="s">
        <v>173</v>
      </c>
      <c r="AB152" s="360"/>
    </row>
    <row r="153" spans="27:28">
      <c r="AA153" s="360" t="s">
        <v>174</v>
      </c>
      <c r="AB153" s="360"/>
    </row>
    <row r="154" spans="27:28">
      <c r="AA154" s="360" t="s">
        <v>175</v>
      </c>
      <c r="AB154" s="360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241" priority="2" operator="greaterThan">
      <formula>0</formula>
    </cfRule>
  </conditionalFormatting>
  <conditionalFormatting sqref="P5:P140 AE5:AE140">
    <cfRule type="cellIs" dxfId="240" priority="5" operator="lessThan">
      <formula>0</formula>
    </cfRule>
  </conditionalFormatting>
  <conditionalFormatting sqref="Q5:Q140 AF5:AF140">
    <cfRule type="cellIs" dxfId="239" priority="3" operator="greaterThan">
      <formula>1</formula>
    </cfRule>
    <cfRule type="cellIs" dxfId="238" priority="4" operator="lessThan">
      <formula>0.8</formula>
    </cfRule>
  </conditionalFormatting>
  <conditionalFormatting sqref="AG5 R5:R140 AG107:AG124">
    <cfRule type="cellIs" dxfId="237" priority="6" operator="lessThan">
      <formula>0.8</formula>
    </cfRule>
  </conditionalFormatting>
  <conditionalFormatting sqref="AG22">
    <cfRule type="cellIs" dxfId="236" priority="11" operator="lessThan">
      <formula>0.8</formula>
    </cfRule>
  </conditionalFormatting>
  <conditionalFormatting sqref="AG37">
    <cfRule type="cellIs" dxfId="235" priority="10" operator="lessThan">
      <formula>0.8</formula>
    </cfRule>
  </conditionalFormatting>
  <conditionalFormatting sqref="AG39:AG74">
    <cfRule type="cellIs" dxfId="234" priority="8" operator="lessThan">
      <formula>0.8</formula>
    </cfRule>
  </conditionalFormatting>
  <conditionalFormatting sqref="AG80:AG88">
    <cfRule type="cellIs" dxfId="233" priority="9" operator="lessThan">
      <formula>0.8</formula>
    </cfRule>
  </conditionalFormatting>
  <conditionalFormatting sqref="AG90:AG95">
    <cfRule type="cellIs" dxfId="232" priority="7" operator="lessThan">
      <formula>0.8</formula>
    </cfRule>
  </conditionalFormatting>
  <conditionalFormatting sqref="AG139">
    <cfRule type="cellIs" dxfId="231" priority="1" operator="lessThan">
      <formula>0.8</formula>
    </cfRule>
  </conditionalFormatting>
  <dataValidations count="1">
    <dataValidation type="list" allowBlank="1" showInputMessage="1" showErrorMessage="1" sqref="AA5:AB140" xr:uid="{ECE05CAF-A095-44B5-879F-A4FDF959D635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9D508-E6BA-43AA-993F-38C20FF12506}">
  <sheetPr>
    <tabColor theme="8" tint="0.59999389629810485"/>
  </sheetPr>
  <dimension ref="B1:AR42"/>
  <sheetViews>
    <sheetView zoomScale="70" zoomScaleNormal="70" workbookViewId="0">
      <selection activeCell="N46" sqref="N46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256</v>
      </c>
      <c r="D3" s="209"/>
      <c r="E3" s="3" t="s">
        <v>3</v>
      </c>
      <c r="F3" s="210">
        <f>'0610(18度C)'!D1+'0610(4度C)'!D1</f>
        <v>220077</v>
      </c>
      <c r="G3" s="211"/>
      <c r="H3" s="3" t="s">
        <v>4</v>
      </c>
      <c r="I3" s="212">
        <f>'0610(18度C)'!F1+'0610(4度C)'!F1</f>
        <v>6797931.8800000008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493.46174161735041</v>
      </c>
      <c r="F6" s="246" t="e">
        <f>AVERAGE(#REF!,D14:K14)</f>
        <v>#REF!</v>
      </c>
      <c r="G6" s="247">
        <f>AVERAGE(D14:K14)</f>
        <v>258.327861413937</v>
      </c>
      <c r="H6" s="248"/>
      <c r="I6" s="247">
        <f>AVERAGE(L14:O14)</f>
        <v>92.630803242446575</v>
      </c>
      <c r="J6" s="248"/>
      <c r="K6" s="247">
        <f>AVERAGE(D32:O32)</f>
        <v>820.88068181818176</v>
      </c>
      <c r="L6" s="248"/>
      <c r="M6" s="247">
        <f>AVERAGE(P32:X32)</f>
        <v>719.15909090909088</v>
      </c>
      <c r="N6" s="248"/>
      <c r="O6" s="236">
        <f>'0610(4度C)'!Y2</f>
        <v>0</v>
      </c>
      <c r="P6" s="236">
        <f>'0610(4度C)'!Z2</f>
        <v>0</v>
      </c>
      <c r="Q6" s="236">
        <f>'0610(4度C)'!AC2</f>
        <v>56</v>
      </c>
      <c r="R6" s="236">
        <f>'0610(4度C)'!AD2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442.04581774913646</v>
      </c>
      <c r="F7" s="242" t="e">
        <f>AVERAGE(#REF!,D15:K15)</f>
        <v>#REF!</v>
      </c>
      <c r="G7" s="243">
        <f>AVERAGE(D15:K15)</f>
        <v>232.77766649495319</v>
      </c>
      <c r="H7" s="244"/>
      <c r="I7" s="243">
        <f>AVERAGE(L15:O15)</f>
        <v>84.435626236955017</v>
      </c>
      <c r="J7" s="244"/>
      <c r="K7" s="243">
        <f>AVERAGE(D33:O33)</f>
        <v>734.0214271516943</v>
      </c>
      <c r="L7" s="244"/>
      <c r="M7" s="243">
        <f>AVERAGE(P33:X33)</f>
        <v>642.77753098394442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0.89620046977521106</v>
      </c>
      <c r="F8" s="261" t="e">
        <f>AVERAGE(D16:K16,#REF!)</f>
        <v>#REF!</v>
      </c>
      <c r="G8" s="249">
        <f>AVERAGE(D16:K16)</f>
        <v>0.89743813328061295</v>
      </c>
      <c r="H8" s="250"/>
      <c r="I8" s="249">
        <f>AVERAGE(L16:O16)</f>
        <v>0.91061159396561042</v>
      </c>
      <c r="J8" s="250"/>
      <c r="K8" s="249">
        <f>AVERAGE(D34:O34)</f>
        <v>0.89075274460980003</v>
      </c>
      <c r="L8" s="250"/>
      <c r="M8" s="249">
        <f>AVERAGE(P34:X34)</f>
        <v>0.89258613758732008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84.033613445378151</v>
      </c>
      <c r="F14" s="28">
        <v>116.49484536082473</v>
      </c>
      <c r="G14" s="28">
        <v>91.666666666666657</v>
      </c>
      <c r="H14" s="28">
        <v>169.83870967741933</v>
      </c>
      <c r="I14" s="28">
        <v>654.6</v>
      </c>
      <c r="J14" s="28">
        <v>433.33333333333331</v>
      </c>
      <c r="K14" s="29" t="s">
        <v>43</v>
      </c>
      <c r="L14" s="27" t="s">
        <v>43</v>
      </c>
      <c r="M14" s="30">
        <v>98.305084745762699</v>
      </c>
      <c r="N14" s="28" t="s">
        <v>43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75.289742943861668</v>
      </c>
      <c r="F15" s="35">
        <v>103.64382172371332</v>
      </c>
      <c r="G15" s="35">
        <v>82.197471696621335</v>
      </c>
      <c r="H15" s="35">
        <v>151.87653681387269</v>
      </c>
      <c r="I15" s="35">
        <v>592.18046541117417</v>
      </c>
      <c r="J15" s="35">
        <v>391.47796038047591</v>
      </c>
      <c r="K15" s="36" t="s">
        <v>43</v>
      </c>
      <c r="L15" s="34" t="s">
        <v>43</v>
      </c>
      <c r="M15" s="37">
        <v>90.989357143989579</v>
      </c>
      <c r="N15" s="35" t="s">
        <v>43</v>
      </c>
      <c r="O15" s="38">
        <v>77.881895329920468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0.89594794103195385</v>
      </c>
      <c r="F16" s="43">
        <f t="shared" si="0"/>
        <v>0.88968590329205244</v>
      </c>
      <c r="G16" s="43">
        <f t="shared" si="0"/>
        <v>0.89669969123586923</v>
      </c>
      <c r="H16" s="43">
        <f t="shared" si="0"/>
        <v>0.89423981789744611</v>
      </c>
      <c r="I16" s="43">
        <f t="shared" si="0"/>
        <v>0.90464476842525843</v>
      </c>
      <c r="J16" s="43">
        <f t="shared" si="0"/>
        <v>0.90341067780109829</v>
      </c>
      <c r="K16" s="44" t="s">
        <v>43</v>
      </c>
      <c r="L16" s="42" t="s">
        <v>43</v>
      </c>
      <c r="M16" s="45">
        <f t="shared" ref="M16:O16" si="1">M15/M14</f>
        <v>0.92558139163713549</v>
      </c>
      <c r="N16" s="43" t="s">
        <v>43</v>
      </c>
      <c r="O16" s="46">
        <f t="shared" si="1"/>
        <v>0.89564179629408536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0.25</v>
      </c>
      <c r="F17" s="48">
        <v>0.16666666666666666</v>
      </c>
      <c r="G17" s="48">
        <v>0.16666666666666666</v>
      </c>
      <c r="H17" s="48">
        <v>0.16666666666666666</v>
      </c>
      <c r="I17" s="48">
        <v>0.40972222222222221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 t="s">
        <v>43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0.6293981481481481</v>
      </c>
      <c r="F18" s="48">
        <v>0.71733796296296282</v>
      </c>
      <c r="G18" s="48">
        <v>0.65376157407407398</v>
      </c>
      <c r="H18" s="48">
        <v>0.60290509259259262</v>
      </c>
      <c r="I18" s="48">
        <v>0.47346064814814814</v>
      </c>
      <c r="J18" s="48">
        <v>0.35731481481481481</v>
      </c>
      <c r="K18" s="48" t="s">
        <v>43</v>
      </c>
      <c r="L18" s="47" t="s">
        <v>43</v>
      </c>
      <c r="M18" s="49">
        <v>0.85276620370370371</v>
      </c>
      <c r="N18" s="48" t="s">
        <v>43</v>
      </c>
      <c r="O18" s="50">
        <v>0.85295138888888888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>
        <v>9</v>
      </c>
      <c r="F21" s="52">
        <v>12</v>
      </c>
      <c r="G21" s="52">
        <v>15</v>
      </c>
      <c r="H21" s="52">
        <v>10</v>
      </c>
      <c r="I21" s="52">
        <v>0</v>
      </c>
      <c r="J21" s="52">
        <v>0</v>
      </c>
      <c r="K21" s="53"/>
      <c r="L21" s="54"/>
      <c r="M21" s="55">
        <v>5</v>
      </c>
      <c r="N21" s="52"/>
      <c r="O21" s="56">
        <v>5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23.8</v>
      </c>
      <c r="F23" s="58">
        <v>16.166666666666668</v>
      </c>
      <c r="G23" s="58">
        <v>20.571428571428573</v>
      </c>
      <c r="H23" s="58">
        <v>20.666666666666668</v>
      </c>
      <c r="I23" s="58">
        <v>5</v>
      </c>
      <c r="J23" s="58">
        <v>6</v>
      </c>
      <c r="K23" s="59" t="s">
        <v>43</v>
      </c>
      <c r="L23" s="57" t="s">
        <v>43</v>
      </c>
      <c r="M23" s="60">
        <v>19</v>
      </c>
      <c r="N23" s="58" t="s">
        <v>43</v>
      </c>
      <c r="O23" s="61">
        <v>23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1100</v>
      </c>
      <c r="N32" s="28">
        <v>956.25</v>
      </c>
      <c r="O32" s="28">
        <v>900</v>
      </c>
      <c r="P32" s="27">
        <v>288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775</v>
      </c>
      <c r="W32" s="28">
        <v>913.63636363636363</v>
      </c>
      <c r="X32" s="31">
        <v>900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286.8872875572759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996.41476039923771</v>
      </c>
      <c r="N33" s="35">
        <v>854.45843979039614</v>
      </c>
      <c r="O33" s="35">
        <v>798.32522085986716</v>
      </c>
      <c r="P33" s="34">
        <v>254.80746790001888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700.23122848145249</v>
      </c>
      <c r="W33" s="35">
        <v>817.83004832927907</v>
      </c>
      <c r="X33" s="38">
        <v>798.24137922502712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0.87660004531389868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0.90583160036294341</v>
      </c>
      <c r="N34" s="43">
        <f>N33/N32</f>
        <v>0.89355130958472795</v>
      </c>
      <c r="O34" s="43">
        <f>O33/O32</f>
        <v>0.88702802317763019</v>
      </c>
      <c r="P34" s="42">
        <f>P33/P32</f>
        <v>0.8847481524306211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0.90352416578251937</v>
      </c>
      <c r="W34" s="43">
        <f>W33/W32</f>
        <v>0.89513736633055419</v>
      </c>
      <c r="X34" s="46">
        <f>X33/X32</f>
        <v>0.88693486580558567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0.25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0.375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0.40563657407407405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0.41846064814814815</v>
      </c>
      <c r="N36" s="48">
        <v>0.65027777777777784</v>
      </c>
      <c r="O36" s="48">
        <v>0.61980324074074089</v>
      </c>
      <c r="P36" s="47">
        <v>0.74750000000000005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0.78750000000000009</v>
      </c>
      <c r="W36" s="48">
        <v>1.1923726851851848</v>
      </c>
      <c r="X36" s="50">
        <v>1.1648263888888886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3</v>
      </c>
      <c r="N37" s="58">
        <v>3.5555555555555554</v>
      </c>
      <c r="O37" s="58">
        <v>4</v>
      </c>
      <c r="P37" s="57">
        <v>12.5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</v>
      </c>
      <c r="W37" s="58">
        <v>3.6666666666666665</v>
      </c>
      <c r="X37" s="61">
        <v>4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4F310-CFAA-480A-B532-77395710B87F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Q17" sqref="Q17"/>
      <selection activeCell="Q17" sqref="Q1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120364</v>
      </c>
      <c r="E1" s="88" t="s">
        <v>4</v>
      </c>
      <c r="F1" s="89">
        <f>SUM(G5:G140)</f>
        <v>2364912.6800000002</v>
      </c>
      <c r="G1" s="90" t="s">
        <v>85</v>
      </c>
      <c r="H1" s="91">
        <f>L21+L38+L55+L72+L89+L106+L123+L140</f>
        <v>45.722222222222221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46183</v>
      </c>
      <c r="B2" s="295"/>
      <c r="C2" s="92" t="s">
        <v>41</v>
      </c>
      <c r="D2" s="93">
        <f>AVERAGE(N21,N38,N55,N72,N89,N106,N123,N140)</f>
        <v>688.39947906781936</v>
      </c>
      <c r="E2" s="93" t="s">
        <v>92</v>
      </c>
      <c r="F2" s="94">
        <f>F1/D1</f>
        <v>19.648006712970655</v>
      </c>
      <c r="G2" s="95" t="s">
        <v>93</v>
      </c>
      <c r="H2" s="96">
        <f>COUNT(H5:H140)</f>
        <v>16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1828</v>
      </c>
      <c r="G5" s="148">
        <f t="shared" ref="G5:G8" si="0">E5*F5</f>
        <v>46869.919999999998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3210.2155911828877</v>
      </c>
      <c r="N5" s="152">
        <f>M5/L5</f>
        <v>321.02155911828879</v>
      </c>
      <c r="O5" s="154">
        <f>L5-I5</f>
        <v>0</v>
      </c>
      <c r="P5" s="155">
        <f>N5-K5</f>
        <v>-38.978440881711208</v>
      </c>
      <c r="Q5" s="156">
        <f>N5/K5</f>
        <v>0.89172655310635773</v>
      </c>
      <c r="R5" s="322">
        <f>Q21</f>
        <v>0.87660004531389868</v>
      </c>
      <c r="S5" s="157">
        <v>0.25</v>
      </c>
      <c r="T5" s="158">
        <v>0.27371527777777777</v>
      </c>
      <c r="U5" s="159"/>
      <c r="V5" s="160">
        <v>34.165929634522008</v>
      </c>
      <c r="W5" s="161"/>
      <c r="X5" s="162"/>
      <c r="Y5" s="325"/>
      <c r="Z5" s="326"/>
      <c r="AA5" s="115">
        <f>M5-J5</f>
        <v>-389.78440881711231</v>
      </c>
      <c r="AB5" s="156">
        <f>M5/J5</f>
        <v>0.89172655310635773</v>
      </c>
      <c r="AC5" s="327">
        <f>AB21</f>
        <v>0.87660004531389857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3306</v>
      </c>
      <c r="G6" s="103">
        <f t="shared" si="0"/>
        <v>97593.12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3151.7579899710663</v>
      </c>
      <c r="N6" s="106">
        <f>M6/L6</f>
        <v>286.52345363373331</v>
      </c>
      <c r="O6" s="108">
        <f>L6-I6</f>
        <v>0</v>
      </c>
      <c r="P6" s="109">
        <f>N6-K6</f>
        <v>-40.749273638993941</v>
      </c>
      <c r="Q6" s="110">
        <f>N6/K6</f>
        <v>0.87548833054751851</v>
      </c>
      <c r="R6" s="323"/>
      <c r="S6" s="47">
        <v>0.27708333333333335</v>
      </c>
      <c r="T6" s="48">
        <v>0.32078703703703704</v>
      </c>
      <c r="U6" s="111">
        <v>4.8500000000000387</v>
      </c>
      <c r="V6" s="112">
        <v>62.93630432006011</v>
      </c>
      <c r="W6" s="113"/>
      <c r="X6" s="116"/>
      <c r="Y6" s="332"/>
      <c r="Z6" s="333"/>
      <c r="AA6" s="117">
        <f>M6-J6</f>
        <v>-448.24201002893369</v>
      </c>
      <c r="AB6" s="110">
        <f>M6/J6</f>
        <v>0.8754883305475184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3686</v>
      </c>
      <c r="G7" s="103">
        <f t="shared" si="0"/>
        <v>110027.1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3148.9035951957421</v>
      </c>
      <c r="N7" s="106">
        <f>M7/L7</f>
        <v>286.26396319961293</v>
      </c>
      <c r="O7" s="108">
        <f>L7-I7</f>
        <v>0</v>
      </c>
      <c r="P7" s="109">
        <f>N7-K7</f>
        <v>-41.008764073114321</v>
      </c>
      <c r="Q7" s="110">
        <f>N7/K7</f>
        <v>0.87469544310992842</v>
      </c>
      <c r="R7" s="323"/>
      <c r="S7" s="47">
        <v>0.32430555555555557</v>
      </c>
      <c r="T7" s="48">
        <v>0.37307870370370372</v>
      </c>
      <c r="U7" s="111">
        <v>5.066666666666686</v>
      </c>
      <c r="V7" s="112">
        <v>70.233969797431115</v>
      </c>
      <c r="W7" s="113"/>
      <c r="X7" s="116"/>
      <c r="Y7" s="332"/>
      <c r="Z7" s="333"/>
      <c r="AA7" s="117">
        <f>M7-J7</f>
        <v>-451.09640480425787</v>
      </c>
      <c r="AB7" s="110">
        <f>M7/J7</f>
        <v>0.87469544310992842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2185</v>
      </c>
      <c r="G8" s="103">
        <f t="shared" si="0"/>
        <v>62425.45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3112.1634761704436</v>
      </c>
      <c r="N8" s="106">
        <f>M8/L8</f>
        <v>259.34695634753695</v>
      </c>
      <c r="O8" s="108">
        <f>L8-I8</f>
        <v>0</v>
      </c>
      <c r="P8" s="109">
        <f>N8-K8</f>
        <v>-40.653043652463055</v>
      </c>
      <c r="Q8" s="110">
        <f>N8/K8</f>
        <v>0.86448985449178983</v>
      </c>
      <c r="R8" s="323"/>
      <c r="S8" s="47">
        <v>0.37638888888888888</v>
      </c>
      <c r="T8" s="48">
        <v>0.40563657407407405</v>
      </c>
      <c r="U8" s="111">
        <v>4.7666666666666391</v>
      </c>
      <c r="V8" s="112">
        <v>42.125036491116525</v>
      </c>
      <c r="W8" s="113"/>
      <c r="X8" s="116"/>
      <c r="Y8" s="332"/>
      <c r="Z8" s="333"/>
      <c r="AA8" s="117">
        <f>M8-J8</f>
        <v>-487.83652382955643</v>
      </c>
      <c r="AB8" s="110">
        <f>M8/J8</f>
        <v>0.86448985449178983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3155.7601631300349</v>
      </c>
      <c r="N21" s="138">
        <f>M21/L21</f>
        <v>286.8872875572759</v>
      </c>
      <c r="O21" s="139">
        <f>L21-I21</f>
        <v>0</v>
      </c>
      <c r="P21" s="140">
        <f>N21-K21</f>
        <v>-40.385439715451355</v>
      </c>
      <c r="Q21" s="141">
        <f>N21/K21</f>
        <v>0.87660004531389868</v>
      </c>
      <c r="R21" s="324"/>
      <c r="S21" s="142">
        <f>S5</f>
        <v>0.25</v>
      </c>
      <c r="T21" s="143">
        <f>INDEX(T5:T20,COUNTA(T5:T20))</f>
        <v>0.40563657407407405</v>
      </c>
      <c r="U21" s="144"/>
      <c r="V21" s="166"/>
      <c r="W21" s="167"/>
      <c r="X21" s="138"/>
      <c r="Y21" s="354"/>
      <c r="Z21" s="355"/>
      <c r="AA21" s="168">
        <f>M21-J21</f>
        <v>-444.23983686996507</v>
      </c>
      <c r="AB21" s="141">
        <f>M21/J21</f>
        <v>0.87660004531389857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3118</v>
      </c>
      <c r="G22" s="148">
        <f t="shared" ref="G22" si="5">E22*F22</f>
        <v>57776.54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2989.244281197713</v>
      </c>
      <c r="N22" s="152">
        <f>M22/L22</f>
        <v>996.41476039923771</v>
      </c>
      <c r="O22" s="154">
        <f>L22-I22</f>
        <v>0</v>
      </c>
      <c r="P22" s="155">
        <f>N22-K22</f>
        <v>-103.58523960076229</v>
      </c>
      <c r="Q22" s="156">
        <f>N22/K22</f>
        <v>0.90583160036294341</v>
      </c>
      <c r="R22" s="322">
        <f>Q38</f>
        <v>0.90583160036294341</v>
      </c>
      <c r="S22" s="157">
        <v>0.375</v>
      </c>
      <c r="T22" s="158">
        <v>0.41846064814814815</v>
      </c>
      <c r="U22" s="159"/>
      <c r="V22" s="112">
        <v>62.58437999755639</v>
      </c>
      <c r="W22" s="161"/>
      <c r="X22" s="162"/>
      <c r="Y22" s="325"/>
      <c r="Z22" s="326"/>
      <c r="AA22" s="115">
        <f>M22-J22</f>
        <v>-310.75571880228699</v>
      </c>
      <c r="AB22" s="156">
        <f>M22/J22</f>
        <v>0.9058316003629433</v>
      </c>
      <c r="AC22" s="327">
        <f>AB38</f>
        <v>0.9058316003629433</v>
      </c>
    </row>
    <row r="23" spans="1:29" ht="15.75" customHeight="1">
      <c r="A23" s="357"/>
      <c r="B23" s="100"/>
      <c r="C23" s="330"/>
      <c r="D23" s="331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323"/>
      <c r="S23" s="47"/>
      <c r="T23" s="48"/>
      <c r="U23" s="111"/>
      <c r="V23" s="112"/>
      <c r="W23" s="113"/>
      <c r="X23" s="116"/>
      <c r="Y23" s="332"/>
      <c r="Z23" s="333"/>
      <c r="AA23" s="117"/>
      <c r="AB23" s="110"/>
      <c r="AC23" s="328"/>
    </row>
    <row r="24" spans="1:29" ht="15.75" customHeight="1">
      <c r="A24" s="357"/>
      <c r="B24" s="100"/>
      <c r="C24" s="330"/>
      <c r="D24" s="33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23"/>
      <c r="S24" s="47"/>
      <c r="T24" s="48"/>
      <c r="U24" s="111"/>
      <c r="V24" s="112"/>
      <c r="W24" s="113"/>
      <c r="X24" s="116"/>
      <c r="Y24" s="332"/>
      <c r="Z24" s="333"/>
      <c r="AA24" s="117"/>
      <c r="AB24" s="110"/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2989.244281197713</v>
      </c>
      <c r="N38" s="138">
        <f t="shared" ref="N38:N47" si="9">M38/L38</f>
        <v>996.41476039923771</v>
      </c>
      <c r="O38" s="139">
        <f t="shared" ref="O38:O47" si="10">L38-I38</f>
        <v>0</v>
      </c>
      <c r="P38" s="140">
        <f t="shared" ref="P38:P47" si="11">N38-K38</f>
        <v>-103.58523960076229</v>
      </c>
      <c r="Q38" s="141">
        <f t="shared" ref="Q38:Q47" si="12">N38/K38</f>
        <v>0.90583160036294341</v>
      </c>
      <c r="R38" s="324"/>
      <c r="S38" s="142">
        <f>S22</f>
        <v>0.375</v>
      </c>
      <c r="T38" s="143">
        <f>INDEX(T22:T37,COUNTA(T22:T37))</f>
        <v>0.41846064814814815</v>
      </c>
      <c r="U38" s="144"/>
      <c r="V38" s="166"/>
      <c r="W38" s="99"/>
      <c r="X38" s="69"/>
      <c r="Y38" s="354"/>
      <c r="Z38" s="355"/>
      <c r="AA38" s="168">
        <f t="shared" ref="AA38:AA47" si="13">M38-J38</f>
        <v>-310.75571880228699</v>
      </c>
      <c r="AB38" s="141">
        <f t="shared" ref="AB38:AB47" si="14">M38/J38</f>
        <v>0.9058316003629433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132</v>
      </c>
      <c r="D39" s="321"/>
      <c r="E39" s="147">
        <v>14.03</v>
      </c>
      <c r="F39" s="97">
        <v>1543</v>
      </c>
      <c r="G39" s="148">
        <f t="shared" ref="G39:G47" si="15">E39*F39</f>
        <v>21648.289999999997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6">F39/V39*60</f>
        <v>2715.4100337544774</v>
      </c>
      <c r="N39" s="152">
        <f t="shared" si="9"/>
        <v>905.13667791815908</v>
      </c>
      <c r="O39" s="154">
        <f t="shared" si="10"/>
        <v>0</v>
      </c>
      <c r="P39" s="155">
        <f t="shared" si="11"/>
        <v>-94.86332208184092</v>
      </c>
      <c r="Q39" s="156">
        <f t="shared" si="12"/>
        <v>0.9051366779181591</v>
      </c>
      <c r="R39" s="322">
        <f>Q55</f>
        <v>0.89355130958472795</v>
      </c>
      <c r="S39" s="157">
        <v>0.25</v>
      </c>
      <c r="T39" s="158">
        <v>0.2736689814814815</v>
      </c>
      <c r="U39" s="159"/>
      <c r="V39" s="160">
        <v>34.094298411350323</v>
      </c>
      <c r="W39" s="161"/>
      <c r="X39" s="162"/>
      <c r="Y39" s="325"/>
      <c r="Z39" s="326"/>
      <c r="AA39" s="115">
        <f t="shared" si="13"/>
        <v>-284.58996624552265</v>
      </c>
      <c r="AB39" s="156">
        <f t="shared" si="14"/>
        <v>0.9051366779181591</v>
      </c>
      <c r="AC39" s="327">
        <f>AB55</f>
        <v>0.89355130958472795</v>
      </c>
    </row>
    <row r="40" spans="1:29" ht="15.75" customHeight="1">
      <c r="A40" s="318"/>
      <c r="B40" s="100" t="s">
        <v>120</v>
      </c>
      <c r="C40" s="330" t="s">
        <v>131</v>
      </c>
      <c r="D40" s="331"/>
      <c r="E40" s="101">
        <v>14.28</v>
      </c>
      <c r="F40" s="102">
        <v>2169</v>
      </c>
      <c r="G40" s="103">
        <f t="shared" si="15"/>
        <v>30973.32</v>
      </c>
      <c r="H40" s="26">
        <v>2</v>
      </c>
      <c r="I40" s="104">
        <v>3</v>
      </c>
      <c r="J40" s="105">
        <v>3600</v>
      </c>
      <c r="K40" s="106">
        <f t="shared" ref="K40:K74" si="17">J40/I40</f>
        <v>1200</v>
      </c>
      <c r="L40" s="107">
        <v>3</v>
      </c>
      <c r="M40" s="105">
        <f t="shared" si="16"/>
        <v>3189.7240921512021</v>
      </c>
      <c r="N40" s="106">
        <f t="shared" si="9"/>
        <v>1063.2413640504008</v>
      </c>
      <c r="O40" s="108">
        <f t="shared" si="10"/>
        <v>0</v>
      </c>
      <c r="P40" s="109">
        <f t="shared" si="11"/>
        <v>-136.75863594959924</v>
      </c>
      <c r="Q40" s="110">
        <f t="shared" si="12"/>
        <v>0.88603447004200064</v>
      </c>
      <c r="R40" s="323"/>
      <c r="S40" s="47">
        <v>0.28402777777777782</v>
      </c>
      <c r="T40" s="48">
        <v>0.31234953703703711</v>
      </c>
      <c r="U40" s="111">
        <v>14.916666666666707</v>
      </c>
      <c r="V40" s="112">
        <v>40.799767077105237</v>
      </c>
      <c r="W40" s="113"/>
      <c r="X40" s="116"/>
      <c r="Y40" s="332"/>
      <c r="Z40" s="333"/>
      <c r="AA40" s="117">
        <f t="shared" si="13"/>
        <v>-410.27590784879794</v>
      </c>
      <c r="AB40" s="110">
        <f t="shared" si="14"/>
        <v>0.88603447004200053</v>
      </c>
      <c r="AC40" s="328"/>
    </row>
    <row r="41" spans="1:29" ht="15.75" customHeight="1">
      <c r="A41" s="318"/>
      <c r="B41" s="100" t="s">
        <v>120</v>
      </c>
      <c r="C41" s="330" t="s">
        <v>137</v>
      </c>
      <c r="D41" s="331"/>
      <c r="E41" s="101">
        <v>30</v>
      </c>
      <c r="F41" s="102">
        <v>2749</v>
      </c>
      <c r="G41" s="103">
        <f t="shared" si="15"/>
        <v>82470</v>
      </c>
      <c r="H41" s="26"/>
      <c r="I41" s="104">
        <v>4</v>
      </c>
      <c r="J41" s="105">
        <v>3600</v>
      </c>
      <c r="K41" s="106">
        <f t="shared" si="17"/>
        <v>900</v>
      </c>
      <c r="L41" s="107">
        <v>4</v>
      </c>
      <c r="M41" s="105">
        <f t="shared" si="16"/>
        <v>3191.0400000000018</v>
      </c>
      <c r="N41" s="106">
        <f t="shared" si="9"/>
        <v>797.76000000000045</v>
      </c>
      <c r="O41" s="108">
        <f t="shared" si="10"/>
        <v>0</v>
      </c>
      <c r="P41" s="109">
        <f t="shared" si="11"/>
        <v>-102.23999999999955</v>
      </c>
      <c r="Q41" s="110">
        <f t="shared" si="12"/>
        <v>0.88640000000000052</v>
      </c>
      <c r="R41" s="323"/>
      <c r="S41" s="47">
        <v>0.3222222222222223</v>
      </c>
      <c r="T41" s="48">
        <v>0.35811342592592599</v>
      </c>
      <c r="U41" s="111">
        <v>15</v>
      </c>
      <c r="V41" s="112">
        <v>51.688477737665437</v>
      </c>
      <c r="W41" s="113"/>
      <c r="X41" s="116"/>
      <c r="Y41" s="332"/>
      <c r="Z41" s="333"/>
      <c r="AA41" s="117">
        <f t="shared" si="13"/>
        <v>-408.95999999999822</v>
      </c>
      <c r="AB41" s="110">
        <f t="shared" si="14"/>
        <v>0.88640000000000052</v>
      </c>
      <c r="AC41" s="328"/>
    </row>
    <row r="42" spans="1:29" ht="15.75" customHeight="1">
      <c r="A42" s="318"/>
      <c r="B42" s="100" t="s">
        <v>120</v>
      </c>
      <c r="C42" s="330" t="s">
        <v>128</v>
      </c>
      <c r="D42" s="331"/>
      <c r="E42" s="101">
        <v>25.03</v>
      </c>
      <c r="F42" s="102">
        <v>1723</v>
      </c>
      <c r="G42" s="103">
        <f t="shared" si="15"/>
        <v>43126.69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3184.5420141427167</v>
      </c>
      <c r="N42" s="106">
        <f t="shared" si="9"/>
        <v>636.90840282854333</v>
      </c>
      <c r="O42" s="108">
        <f t="shared" si="10"/>
        <v>0</v>
      </c>
      <c r="P42" s="109">
        <f t="shared" si="11"/>
        <v>-83.091597171456669</v>
      </c>
      <c r="Q42" s="110">
        <f t="shared" si="12"/>
        <v>0.88459500392853241</v>
      </c>
      <c r="R42" s="323"/>
      <c r="S42" s="47">
        <v>0.36805555555555564</v>
      </c>
      <c r="T42" s="48">
        <v>0.39059027777777788</v>
      </c>
      <c r="U42" s="111">
        <v>15</v>
      </c>
      <c r="V42" s="112">
        <v>32.463066758385992</v>
      </c>
      <c r="W42" s="113"/>
      <c r="X42" s="116"/>
      <c r="Y42" s="332"/>
      <c r="Z42" s="333"/>
      <c r="AA42" s="117">
        <f t="shared" si="13"/>
        <v>-415.45798585728335</v>
      </c>
      <c r="AB42" s="110">
        <f t="shared" si="14"/>
        <v>0.88459500392853241</v>
      </c>
      <c r="AC42" s="328"/>
    </row>
    <row r="43" spans="1:29" ht="15.75" customHeight="1">
      <c r="A43" s="318"/>
      <c r="B43" s="100" t="s">
        <v>120</v>
      </c>
      <c r="C43" s="330" t="s">
        <v>125</v>
      </c>
      <c r="D43" s="331"/>
      <c r="E43" s="101">
        <v>22.28</v>
      </c>
      <c r="F43" s="102">
        <v>1343</v>
      </c>
      <c r="G43" s="103">
        <f t="shared" si="15"/>
        <v>29922.04</v>
      </c>
      <c r="H43" s="13"/>
      <c r="I43" s="104">
        <v>5</v>
      </c>
      <c r="J43" s="105">
        <v>3300</v>
      </c>
      <c r="K43" s="106">
        <f t="shared" si="17"/>
        <v>660</v>
      </c>
      <c r="L43" s="107">
        <v>5</v>
      </c>
      <c r="M43" s="105">
        <f t="shared" si="16"/>
        <v>2979.4250897444572</v>
      </c>
      <c r="N43" s="106">
        <f t="shared" si="9"/>
        <v>595.88501794889146</v>
      </c>
      <c r="O43" s="108">
        <f t="shared" si="10"/>
        <v>0</v>
      </c>
      <c r="P43" s="109">
        <f t="shared" si="11"/>
        <v>-64.114982051108541</v>
      </c>
      <c r="Q43" s="110">
        <f t="shared" si="12"/>
        <v>0.90285608780135074</v>
      </c>
      <c r="R43" s="323"/>
      <c r="S43" s="47">
        <v>0.40069444444444452</v>
      </c>
      <c r="T43" s="48">
        <v>0.41946759259259264</v>
      </c>
      <c r="U43" s="111">
        <v>14.549999999999956</v>
      </c>
      <c r="V43" s="112">
        <v>27.045486150118741</v>
      </c>
      <c r="W43" s="113"/>
      <c r="X43" s="116"/>
      <c r="Y43" s="332"/>
      <c r="Z43" s="333"/>
      <c r="AA43" s="117">
        <f t="shared" si="13"/>
        <v>-320.57491025554282</v>
      </c>
      <c r="AB43" s="110">
        <f t="shared" si="14"/>
        <v>0.90285608780135063</v>
      </c>
      <c r="AC43" s="328"/>
    </row>
    <row r="44" spans="1:29" ht="15.75" customHeight="1">
      <c r="A44" s="318"/>
      <c r="B44" s="100" t="s">
        <v>120</v>
      </c>
      <c r="C44" s="330" t="s">
        <v>129</v>
      </c>
      <c r="D44" s="331"/>
      <c r="E44" s="101">
        <v>18.18</v>
      </c>
      <c r="F44" s="102">
        <v>1453</v>
      </c>
      <c r="G44" s="121">
        <f t="shared" si="15"/>
        <v>26415.54</v>
      </c>
      <c r="H44" s="122"/>
      <c r="I44" s="104">
        <v>3</v>
      </c>
      <c r="J44" s="105">
        <v>3600</v>
      </c>
      <c r="K44" s="106">
        <f t="shared" si="17"/>
        <v>1200</v>
      </c>
      <c r="L44" s="107">
        <v>3</v>
      </c>
      <c r="M44" s="105">
        <f t="shared" si="16"/>
        <v>3195.9859073571724</v>
      </c>
      <c r="N44" s="106">
        <f t="shared" si="9"/>
        <v>1065.3286357857241</v>
      </c>
      <c r="O44" s="108">
        <f t="shared" si="10"/>
        <v>0</v>
      </c>
      <c r="P44" s="109">
        <f t="shared" si="11"/>
        <v>-134.67136421427585</v>
      </c>
      <c r="Q44" s="110">
        <f t="shared" si="12"/>
        <v>0.88777386315477014</v>
      </c>
      <c r="R44" s="323"/>
      <c r="S44" s="47">
        <v>0.42986111111111119</v>
      </c>
      <c r="T44" s="120">
        <v>0.44879629629629636</v>
      </c>
      <c r="U44" s="111">
        <v>14.966666666666715</v>
      </c>
      <c r="V44" s="112">
        <v>27.277967590317367</v>
      </c>
      <c r="W44" s="113"/>
      <c r="X44" s="116"/>
      <c r="Y44" s="332"/>
      <c r="Z44" s="333"/>
      <c r="AA44" s="117">
        <f t="shared" si="13"/>
        <v>-404.01409264282756</v>
      </c>
      <c r="AB44" s="110">
        <f t="shared" si="14"/>
        <v>0.88777386315477014</v>
      </c>
      <c r="AC44" s="328"/>
    </row>
    <row r="45" spans="1:29" ht="15.75" customHeight="1">
      <c r="A45" s="318"/>
      <c r="B45" s="100" t="s">
        <v>120</v>
      </c>
      <c r="C45" s="330" t="s">
        <v>133</v>
      </c>
      <c r="D45" s="331"/>
      <c r="E45" s="101">
        <v>17.07</v>
      </c>
      <c r="F45" s="102">
        <v>3675</v>
      </c>
      <c r="G45" s="121">
        <f t="shared" si="15"/>
        <v>62732.25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2981.4088102369728</v>
      </c>
      <c r="N45" s="106">
        <f t="shared" si="9"/>
        <v>993.80293674565758</v>
      </c>
      <c r="O45" s="123">
        <f t="shared" si="10"/>
        <v>0</v>
      </c>
      <c r="P45" s="124">
        <f t="shared" si="11"/>
        <v>-106.19706325434242</v>
      </c>
      <c r="Q45" s="125">
        <f t="shared" si="12"/>
        <v>0.90345721522332512</v>
      </c>
      <c r="R45" s="323"/>
      <c r="S45" s="47">
        <v>0.45902777777777787</v>
      </c>
      <c r="T45" s="120">
        <v>0.51038194444444451</v>
      </c>
      <c r="U45" s="111">
        <v>14.733333333333372</v>
      </c>
      <c r="V45" s="112">
        <v>73.958324414582336</v>
      </c>
      <c r="W45" s="113"/>
      <c r="X45" s="116"/>
      <c r="Y45" s="332"/>
      <c r="Z45" s="333"/>
      <c r="AA45" s="117">
        <f t="shared" si="13"/>
        <v>-318.59118976302716</v>
      </c>
      <c r="AB45" s="110">
        <f t="shared" si="14"/>
        <v>0.90345721522332512</v>
      </c>
      <c r="AC45" s="328"/>
    </row>
    <row r="46" spans="1:29" ht="15.75" customHeight="1">
      <c r="A46" s="318"/>
      <c r="B46" s="100" t="s">
        <v>120</v>
      </c>
      <c r="C46" s="330" t="s">
        <v>132</v>
      </c>
      <c r="D46" s="331"/>
      <c r="E46" s="101">
        <v>14.03</v>
      </c>
      <c r="F46" s="102">
        <v>3569</v>
      </c>
      <c r="G46" s="121">
        <f t="shared" si="15"/>
        <v>50073.07</v>
      </c>
      <c r="H46" s="62"/>
      <c r="I46" s="104">
        <v>3</v>
      </c>
      <c r="J46" s="105">
        <v>3000</v>
      </c>
      <c r="K46" s="106">
        <f t="shared" si="17"/>
        <v>1000</v>
      </c>
      <c r="L46" s="118">
        <v>3</v>
      </c>
      <c r="M46" s="105">
        <f t="shared" si="16"/>
        <v>2715.4100337544774</v>
      </c>
      <c r="N46" s="106">
        <f t="shared" si="9"/>
        <v>905.13667791815908</v>
      </c>
      <c r="O46" s="123">
        <f t="shared" si="10"/>
        <v>0</v>
      </c>
      <c r="P46" s="124">
        <f t="shared" si="11"/>
        <v>-94.86332208184092</v>
      </c>
      <c r="Q46" s="125">
        <f t="shared" si="12"/>
        <v>0.9051366779181591</v>
      </c>
      <c r="R46" s="323"/>
      <c r="S46" s="47">
        <v>0.52013888888888893</v>
      </c>
      <c r="T46" s="120">
        <v>0.57489583333333338</v>
      </c>
      <c r="U46" s="111">
        <v>15</v>
      </c>
      <c r="V46" s="112">
        <v>78.861018165981406</v>
      </c>
      <c r="W46" s="113"/>
      <c r="X46" s="116"/>
      <c r="Y46" s="332"/>
      <c r="Z46" s="333"/>
      <c r="AA46" s="117">
        <f t="shared" si="13"/>
        <v>-284.58996624552265</v>
      </c>
      <c r="AB46" s="110">
        <f t="shared" si="14"/>
        <v>0.9051366779181591</v>
      </c>
      <c r="AC46" s="328"/>
    </row>
    <row r="47" spans="1:29" ht="15.75" customHeight="1">
      <c r="A47" s="318"/>
      <c r="B47" s="100" t="s">
        <v>120</v>
      </c>
      <c r="C47" s="330" t="s">
        <v>131</v>
      </c>
      <c r="D47" s="331"/>
      <c r="E47" s="101">
        <v>14.28</v>
      </c>
      <c r="F47" s="102">
        <v>5019</v>
      </c>
      <c r="G47" s="121">
        <f t="shared" si="15"/>
        <v>71671.319999999992</v>
      </c>
      <c r="H47" s="62"/>
      <c r="I47" s="104">
        <v>3</v>
      </c>
      <c r="J47" s="105">
        <v>3600</v>
      </c>
      <c r="K47" s="106">
        <f t="shared" si="17"/>
        <v>1200</v>
      </c>
      <c r="L47" s="118">
        <v>3</v>
      </c>
      <c r="M47" s="105">
        <f t="shared" si="16"/>
        <v>3189.7240921512021</v>
      </c>
      <c r="N47" s="106">
        <f t="shared" si="9"/>
        <v>1063.2413640504008</v>
      </c>
      <c r="O47" s="123">
        <f t="shared" si="10"/>
        <v>0</v>
      </c>
      <c r="P47" s="124">
        <f t="shared" si="11"/>
        <v>-136.75863594959924</v>
      </c>
      <c r="Q47" s="125">
        <f t="shared" si="12"/>
        <v>0.88603447004200064</v>
      </c>
      <c r="R47" s="323"/>
      <c r="S47" s="47">
        <v>0.58472222222222225</v>
      </c>
      <c r="T47" s="120">
        <v>0.65027777777777784</v>
      </c>
      <c r="U47" s="111">
        <v>15</v>
      </c>
      <c r="V47" s="112">
        <v>94.409419529733142</v>
      </c>
      <c r="W47" s="113"/>
      <c r="X47" s="116"/>
      <c r="Y47" s="332"/>
      <c r="Z47" s="333"/>
      <c r="AA47" s="117">
        <f t="shared" si="13"/>
        <v>-410.27590784879794</v>
      </c>
      <c r="AB47" s="110">
        <f t="shared" si="14"/>
        <v>0.88603447004200053</v>
      </c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8">AVERAGE(I39:I54)</f>
        <v>3.5555555555555554</v>
      </c>
      <c r="J55" s="137">
        <f t="shared" si="18"/>
        <v>3400</v>
      </c>
      <c r="K55" s="138">
        <f t="shared" ref="K55" si="19">J55/I55</f>
        <v>956.25</v>
      </c>
      <c r="L55" s="136">
        <f t="shared" ref="L55:M55" si="20">AVERAGE(L39:L54)</f>
        <v>3.5555555555555554</v>
      </c>
      <c r="M55" s="137">
        <f t="shared" si="20"/>
        <v>3038.074452588075</v>
      </c>
      <c r="N55" s="138">
        <f t="shared" ref="N55:N64" si="21">M55/L55</f>
        <v>854.45843979039614</v>
      </c>
      <c r="O55" s="139">
        <f t="shared" ref="O55:O64" si="22">L55-I55</f>
        <v>0</v>
      </c>
      <c r="P55" s="140">
        <f t="shared" ref="P55:P64" si="23">N55-K55</f>
        <v>-101.79156020960386</v>
      </c>
      <c r="Q55" s="141">
        <f t="shared" ref="Q55:Q64" si="24">N55/K55</f>
        <v>0.89355130958472795</v>
      </c>
      <c r="R55" s="324"/>
      <c r="S55" s="142">
        <f>S39</f>
        <v>0.25</v>
      </c>
      <c r="T55" s="143">
        <f>INDEX(T39:T54,COUNTA(T39:T54))</f>
        <v>0.65027777777777784</v>
      </c>
      <c r="U55" s="144"/>
      <c r="V55" s="166"/>
      <c r="W55" s="99"/>
      <c r="X55" s="69"/>
      <c r="Y55" s="354"/>
      <c r="Z55" s="355"/>
      <c r="AA55" s="168">
        <f t="shared" ref="AA55:AA64" si="25">M55-J55</f>
        <v>-361.92554741192498</v>
      </c>
      <c r="AB55" s="141">
        <f t="shared" ref="AB55:AB64" si="26">M55/J55</f>
        <v>0.89355130958472795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134</v>
      </c>
      <c r="D56" s="321"/>
      <c r="E56" s="147">
        <v>20.72</v>
      </c>
      <c r="F56" s="97">
        <v>1092</v>
      </c>
      <c r="G56" s="148">
        <f t="shared" ref="G56:G64" si="27">E56*F56</f>
        <v>22626.239999999998</v>
      </c>
      <c r="H56" s="149">
        <v>2</v>
      </c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4" si="28">F56/V56*60</f>
        <v>3197.9179821693838</v>
      </c>
      <c r="N56" s="152">
        <f t="shared" si="21"/>
        <v>1065.972660723128</v>
      </c>
      <c r="O56" s="154">
        <f t="shared" si="22"/>
        <v>0</v>
      </c>
      <c r="P56" s="155">
        <f t="shared" si="23"/>
        <v>-134.027339276872</v>
      </c>
      <c r="Q56" s="156">
        <f t="shared" si="24"/>
        <v>0.88831055060260666</v>
      </c>
      <c r="R56" s="322">
        <f>Q72</f>
        <v>0.88702802317763019</v>
      </c>
      <c r="S56" s="157">
        <v>0.25</v>
      </c>
      <c r="T56" s="158">
        <v>0.26422453703703702</v>
      </c>
      <c r="U56" s="159"/>
      <c r="V56" s="160">
        <v>20.488330334085976</v>
      </c>
      <c r="W56" s="158"/>
      <c r="X56" s="169"/>
      <c r="Y56" s="325"/>
      <c r="Z56" s="326"/>
      <c r="AA56" s="115">
        <f t="shared" si="25"/>
        <v>-402.08201783061622</v>
      </c>
      <c r="AB56" s="156">
        <f t="shared" si="26"/>
        <v>0.88831055060260655</v>
      </c>
      <c r="AC56" s="327">
        <f>AB72</f>
        <v>0.88702802317763019</v>
      </c>
    </row>
    <row r="57" spans="1:29" ht="15.75" customHeight="1">
      <c r="A57" s="357"/>
      <c r="B57" s="100" t="s">
        <v>120</v>
      </c>
      <c r="C57" s="330" t="s">
        <v>138</v>
      </c>
      <c r="D57" s="331"/>
      <c r="E57" s="101">
        <v>16.66</v>
      </c>
      <c r="F57" s="102">
        <v>1906</v>
      </c>
      <c r="G57" s="103">
        <f t="shared" si="27"/>
        <v>31753.96</v>
      </c>
      <c r="H57" s="26">
        <v>2</v>
      </c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3195.1358276693359</v>
      </c>
      <c r="N57" s="106">
        <f t="shared" si="21"/>
        <v>639.02716553386722</v>
      </c>
      <c r="O57" s="108">
        <f t="shared" si="22"/>
        <v>0</v>
      </c>
      <c r="P57" s="109">
        <f t="shared" si="23"/>
        <v>-80.972834466132781</v>
      </c>
      <c r="Q57" s="110">
        <f t="shared" si="24"/>
        <v>0.88753772990814894</v>
      </c>
      <c r="R57" s="323"/>
      <c r="S57" s="47">
        <v>0.27430555555555558</v>
      </c>
      <c r="T57" s="48">
        <v>0.2991550925925926</v>
      </c>
      <c r="U57" s="111">
        <v>14.516666666666724</v>
      </c>
      <c r="V57" s="112">
        <v>35.791905624061968</v>
      </c>
      <c r="W57" s="113"/>
      <c r="X57" s="13"/>
      <c r="Y57" s="332"/>
      <c r="Z57" s="333"/>
      <c r="AA57" s="117">
        <f t="shared" si="25"/>
        <v>-404.86417233066413</v>
      </c>
      <c r="AB57" s="110">
        <f t="shared" si="26"/>
        <v>0.88753772990814883</v>
      </c>
      <c r="AC57" s="328"/>
    </row>
    <row r="58" spans="1:29" ht="15.75" customHeight="1">
      <c r="A58" s="357"/>
      <c r="B58" s="100" t="s">
        <v>120</v>
      </c>
      <c r="C58" s="330" t="s">
        <v>135</v>
      </c>
      <c r="D58" s="331"/>
      <c r="E58" s="101">
        <v>24.82</v>
      </c>
      <c r="F58" s="102">
        <v>2089</v>
      </c>
      <c r="G58" s="103">
        <f t="shared" si="27"/>
        <v>51848.98</v>
      </c>
      <c r="H58" s="26"/>
      <c r="I58" s="104">
        <v>5</v>
      </c>
      <c r="J58" s="105">
        <v>3600</v>
      </c>
      <c r="K58" s="106">
        <f t="shared" si="17"/>
        <v>720</v>
      </c>
      <c r="L58" s="107">
        <v>5</v>
      </c>
      <c r="M58" s="105">
        <f t="shared" si="28"/>
        <v>3189.6233287546229</v>
      </c>
      <c r="N58" s="106">
        <f t="shared" si="21"/>
        <v>637.92466575092453</v>
      </c>
      <c r="O58" s="108">
        <f t="shared" si="22"/>
        <v>0</v>
      </c>
      <c r="P58" s="109">
        <f t="shared" si="23"/>
        <v>-82.075334249075468</v>
      </c>
      <c r="Q58" s="110">
        <f t="shared" si="24"/>
        <v>0.88600648020961736</v>
      </c>
      <c r="R58" s="323"/>
      <c r="S58" s="47">
        <v>0.30902777777777785</v>
      </c>
      <c r="T58" s="48">
        <v>0.33630787037037047</v>
      </c>
      <c r="U58" s="111">
        <v>15</v>
      </c>
      <c r="V58" s="112">
        <v>39.296176093914688</v>
      </c>
      <c r="W58" s="113"/>
      <c r="X58" s="13"/>
      <c r="Y58" s="332"/>
      <c r="Z58" s="333"/>
      <c r="AA58" s="117">
        <f t="shared" si="25"/>
        <v>-410.37667124537711</v>
      </c>
      <c r="AB58" s="110">
        <f t="shared" si="26"/>
        <v>0.88600648020961748</v>
      </c>
      <c r="AC58" s="328"/>
    </row>
    <row r="59" spans="1:29" ht="15.75" customHeight="1">
      <c r="A59" s="357"/>
      <c r="B59" s="100" t="s">
        <v>120</v>
      </c>
      <c r="C59" s="330" t="s">
        <v>136</v>
      </c>
      <c r="D59" s="331"/>
      <c r="E59" s="101">
        <v>18.18</v>
      </c>
      <c r="F59" s="102">
        <v>2512</v>
      </c>
      <c r="G59" s="103">
        <f t="shared" si="27"/>
        <v>45668.159999999996</v>
      </c>
      <c r="H59" s="26"/>
      <c r="I59" s="104">
        <v>3</v>
      </c>
      <c r="J59" s="105">
        <v>3600</v>
      </c>
      <c r="K59" s="106">
        <f t="shared" si="17"/>
        <v>1200</v>
      </c>
      <c r="L59" s="107">
        <v>3</v>
      </c>
      <c r="M59" s="105">
        <f t="shared" si="28"/>
        <v>3191.6382864460002</v>
      </c>
      <c r="N59" s="106">
        <f t="shared" si="21"/>
        <v>1063.8794288153333</v>
      </c>
      <c r="O59" s="108">
        <f t="shared" si="22"/>
        <v>0</v>
      </c>
      <c r="P59" s="109">
        <f t="shared" si="23"/>
        <v>-136.12057118466669</v>
      </c>
      <c r="Q59" s="110">
        <f t="shared" si="24"/>
        <v>0.88656619067944442</v>
      </c>
      <c r="R59" s="323"/>
      <c r="S59" s="47">
        <v>0.34652777777777788</v>
      </c>
      <c r="T59" s="48">
        <v>0.37931712962962971</v>
      </c>
      <c r="U59" s="111">
        <v>14.716666666666676</v>
      </c>
      <c r="V59" s="112">
        <v>47.223396410572562</v>
      </c>
      <c r="W59" s="113"/>
      <c r="X59" s="116"/>
      <c r="Y59" s="332"/>
      <c r="Z59" s="333"/>
      <c r="AA59" s="117">
        <f t="shared" si="25"/>
        <v>-408.36171355399983</v>
      </c>
      <c r="AB59" s="110">
        <f t="shared" si="26"/>
        <v>0.88656619067944453</v>
      </c>
      <c r="AC59" s="328"/>
    </row>
    <row r="60" spans="1:29" ht="15.75" customHeight="1">
      <c r="A60" s="358"/>
      <c r="B60" s="100" t="s">
        <v>120</v>
      </c>
      <c r="C60" s="330" t="s">
        <v>130</v>
      </c>
      <c r="D60" s="331"/>
      <c r="E60" s="101">
        <v>23.72</v>
      </c>
      <c r="F60" s="102">
        <v>2193</v>
      </c>
      <c r="G60" s="103">
        <f t="shared" si="27"/>
        <v>52017.96</v>
      </c>
      <c r="H60" s="13"/>
      <c r="I60" s="104">
        <v>5</v>
      </c>
      <c r="J60" s="105">
        <v>3600</v>
      </c>
      <c r="K60" s="106">
        <f t="shared" si="17"/>
        <v>720</v>
      </c>
      <c r="L60" s="107">
        <v>5</v>
      </c>
      <c r="M60" s="105">
        <f t="shared" si="28"/>
        <v>3196.6311494849424</v>
      </c>
      <c r="N60" s="106">
        <f t="shared" si="21"/>
        <v>639.32622989698848</v>
      </c>
      <c r="O60" s="108">
        <f t="shared" si="22"/>
        <v>0</v>
      </c>
      <c r="P60" s="109">
        <f t="shared" si="23"/>
        <v>-80.67377010301152</v>
      </c>
      <c r="Q60" s="110">
        <f t="shared" si="24"/>
        <v>0.88795309707915071</v>
      </c>
      <c r="R60" s="323"/>
      <c r="S60" s="47">
        <v>0.38958333333333345</v>
      </c>
      <c r="T60" s="48">
        <v>0.41815972222222231</v>
      </c>
      <c r="U60" s="111">
        <v>14.783333333333379</v>
      </c>
      <c r="V60" s="112">
        <v>41.162084033749359</v>
      </c>
      <c r="W60" s="113"/>
      <c r="X60" s="116"/>
      <c r="Y60" s="332"/>
      <c r="Z60" s="333"/>
      <c r="AA60" s="117">
        <f t="shared" si="25"/>
        <v>-403.3688505150576</v>
      </c>
      <c r="AB60" s="110">
        <f t="shared" si="26"/>
        <v>0.88795309707915071</v>
      </c>
      <c r="AC60" s="328"/>
    </row>
    <row r="61" spans="1:29" ht="15.75" customHeight="1">
      <c r="A61" s="358"/>
      <c r="B61" s="100" t="s">
        <v>120</v>
      </c>
      <c r="C61" s="330" t="s">
        <v>127</v>
      </c>
      <c r="D61" s="331"/>
      <c r="E61" s="101">
        <v>25.2</v>
      </c>
      <c r="F61" s="102">
        <v>2147</v>
      </c>
      <c r="G61" s="121">
        <f t="shared" si="27"/>
        <v>54104.4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3188.1488959467379</v>
      </c>
      <c r="N61" s="106">
        <f t="shared" si="21"/>
        <v>1062.7162986489127</v>
      </c>
      <c r="O61" s="108">
        <f t="shared" si="22"/>
        <v>0</v>
      </c>
      <c r="P61" s="109">
        <f t="shared" si="23"/>
        <v>-137.2837013510873</v>
      </c>
      <c r="Q61" s="110">
        <f t="shared" si="24"/>
        <v>0.88559691554076059</v>
      </c>
      <c r="R61" s="323"/>
      <c r="S61" s="47">
        <v>0.42847222222222237</v>
      </c>
      <c r="T61" s="120">
        <v>0.45652777777777792</v>
      </c>
      <c r="U61" s="111">
        <v>14.850000000000083</v>
      </c>
      <c r="V61" s="112">
        <v>40.405892009553149</v>
      </c>
      <c r="W61" s="113"/>
      <c r="X61" s="50"/>
      <c r="Y61" s="332"/>
      <c r="Z61" s="333"/>
      <c r="AA61" s="117">
        <f t="shared" si="25"/>
        <v>-411.85110405326213</v>
      </c>
      <c r="AB61" s="110">
        <f t="shared" si="26"/>
        <v>0.88559691554076048</v>
      </c>
      <c r="AC61" s="328"/>
    </row>
    <row r="62" spans="1:29" ht="15.75" customHeight="1">
      <c r="A62" s="358"/>
      <c r="B62" s="100" t="s">
        <v>120</v>
      </c>
      <c r="C62" s="330" t="s">
        <v>126</v>
      </c>
      <c r="D62" s="331"/>
      <c r="E62" s="101">
        <v>17.89</v>
      </c>
      <c r="F62" s="102">
        <v>3377</v>
      </c>
      <c r="G62" s="121">
        <f t="shared" si="27"/>
        <v>60414.53</v>
      </c>
      <c r="H62" s="62"/>
      <c r="I62" s="104">
        <v>4</v>
      </c>
      <c r="J62" s="105">
        <v>3600</v>
      </c>
      <c r="K62" s="106">
        <f t="shared" si="17"/>
        <v>900</v>
      </c>
      <c r="L62" s="107">
        <v>4</v>
      </c>
      <c r="M62" s="105">
        <f t="shared" si="28"/>
        <v>3187.5586706454756</v>
      </c>
      <c r="N62" s="106">
        <f t="shared" si="21"/>
        <v>796.88966766136889</v>
      </c>
      <c r="O62" s="123">
        <f t="shared" si="22"/>
        <v>0</v>
      </c>
      <c r="P62" s="124">
        <f t="shared" si="23"/>
        <v>-103.11033233863111</v>
      </c>
      <c r="Q62" s="125">
        <f t="shared" si="24"/>
        <v>0.88543296406818761</v>
      </c>
      <c r="R62" s="323"/>
      <c r="S62" s="47">
        <v>0.46666666666666684</v>
      </c>
      <c r="T62" s="120">
        <v>0.51079861111111124</v>
      </c>
      <c r="U62" s="111">
        <v>14.600000000000044</v>
      </c>
      <c r="V62" s="112">
        <v>63.565888799458484</v>
      </c>
      <c r="W62" s="113"/>
      <c r="X62" s="116"/>
      <c r="Y62" s="332"/>
      <c r="Z62" s="333"/>
      <c r="AA62" s="117">
        <f t="shared" si="25"/>
        <v>-412.44132935452444</v>
      </c>
      <c r="AB62" s="110">
        <f t="shared" si="26"/>
        <v>0.88543296406818761</v>
      </c>
      <c r="AC62" s="328"/>
    </row>
    <row r="63" spans="1:29" ht="15.75" customHeight="1">
      <c r="A63" s="358"/>
      <c r="B63" s="100" t="s">
        <v>120</v>
      </c>
      <c r="C63" s="330" t="s">
        <v>134</v>
      </c>
      <c r="D63" s="331"/>
      <c r="E63" s="101">
        <v>20.72</v>
      </c>
      <c r="F63" s="102">
        <v>2715</v>
      </c>
      <c r="G63" s="121">
        <f t="shared" si="27"/>
        <v>56254.799999999996</v>
      </c>
      <c r="H63" s="62"/>
      <c r="I63" s="104">
        <v>3</v>
      </c>
      <c r="J63" s="105">
        <v>3600</v>
      </c>
      <c r="K63" s="106">
        <f t="shared" si="17"/>
        <v>1200</v>
      </c>
      <c r="L63" s="118">
        <v>3</v>
      </c>
      <c r="M63" s="105">
        <f t="shared" si="28"/>
        <v>3197.9179821693842</v>
      </c>
      <c r="N63" s="106">
        <f t="shared" si="21"/>
        <v>1065.972660723128</v>
      </c>
      <c r="O63" s="123">
        <f t="shared" si="22"/>
        <v>0</v>
      </c>
      <c r="P63" s="124">
        <f t="shared" si="23"/>
        <v>-134.027339276872</v>
      </c>
      <c r="Q63" s="125">
        <f t="shared" si="24"/>
        <v>0.88831055060260666</v>
      </c>
      <c r="R63" s="323"/>
      <c r="S63" s="47">
        <v>0.52083333333333348</v>
      </c>
      <c r="T63" s="120">
        <v>0.55620370370370387</v>
      </c>
      <c r="U63" s="111">
        <v>15</v>
      </c>
      <c r="V63" s="112">
        <v>50.939392726230238</v>
      </c>
      <c r="W63" s="113"/>
      <c r="X63" s="116"/>
      <c r="Y63" s="332"/>
      <c r="Z63" s="333"/>
      <c r="AA63" s="117">
        <f t="shared" si="25"/>
        <v>-402.08201783061577</v>
      </c>
      <c r="AB63" s="110">
        <f t="shared" si="26"/>
        <v>0.88831055060260677</v>
      </c>
      <c r="AC63" s="328"/>
    </row>
    <row r="64" spans="1:29" ht="15.75" customHeight="1">
      <c r="A64" s="358"/>
      <c r="B64" s="100" t="s">
        <v>120</v>
      </c>
      <c r="C64" s="330" t="s">
        <v>138</v>
      </c>
      <c r="D64" s="331"/>
      <c r="E64" s="101">
        <v>16.66</v>
      </c>
      <c r="F64" s="102">
        <v>4128</v>
      </c>
      <c r="G64" s="121">
        <f t="shared" si="27"/>
        <v>68772.479999999996</v>
      </c>
      <c r="H64" s="62"/>
      <c r="I64" s="104">
        <v>5</v>
      </c>
      <c r="J64" s="105">
        <v>3600</v>
      </c>
      <c r="K64" s="106">
        <f t="shared" si="17"/>
        <v>720</v>
      </c>
      <c r="L64" s="118">
        <v>5</v>
      </c>
      <c r="M64" s="105">
        <f t="shared" si="28"/>
        <v>3195.1358276693359</v>
      </c>
      <c r="N64" s="106">
        <f t="shared" si="21"/>
        <v>639.02716553386722</v>
      </c>
      <c r="O64" s="123">
        <f t="shared" si="22"/>
        <v>0</v>
      </c>
      <c r="P64" s="124">
        <f t="shared" si="23"/>
        <v>-80.972834466132781</v>
      </c>
      <c r="Q64" s="125">
        <f t="shared" si="24"/>
        <v>0.88753772990814894</v>
      </c>
      <c r="R64" s="323"/>
      <c r="S64" s="47">
        <v>0.56597222222222232</v>
      </c>
      <c r="T64" s="120">
        <v>0.61980324074074089</v>
      </c>
      <c r="U64" s="111">
        <v>15</v>
      </c>
      <c r="V64" s="112">
        <v>77.517831278136313</v>
      </c>
      <c r="W64" s="126"/>
      <c r="X64" s="127"/>
      <c r="Y64" s="332"/>
      <c r="Z64" s="333"/>
      <c r="AA64" s="117">
        <f t="shared" si="25"/>
        <v>-404.86417233066413</v>
      </c>
      <c r="AB64" s="110">
        <f t="shared" si="26"/>
        <v>0.88753772990814883</v>
      </c>
      <c r="AC64" s="328"/>
    </row>
    <row r="65" spans="1:29" ht="15.75" customHeight="1">
      <c r="A65" s="358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29">AVERAGE(I56:I71)</f>
        <v>4</v>
      </c>
      <c r="J72" s="137">
        <f t="shared" si="29"/>
        <v>3600</v>
      </c>
      <c r="K72" s="138">
        <f t="shared" ref="K72" si="30">J72/I72</f>
        <v>900</v>
      </c>
      <c r="L72" s="136">
        <f t="shared" ref="L72:M72" si="31">AVERAGE(L56:L71)</f>
        <v>4</v>
      </c>
      <c r="M72" s="137">
        <f t="shared" si="31"/>
        <v>3193.3008834394686</v>
      </c>
      <c r="N72" s="138">
        <f>M72/L72</f>
        <v>798.32522085986716</v>
      </c>
      <c r="O72" s="139">
        <f>L72-I72</f>
        <v>0</v>
      </c>
      <c r="P72" s="140">
        <f>N72-K72</f>
        <v>-101.67477914013284</v>
      </c>
      <c r="Q72" s="141">
        <f>N72/K72</f>
        <v>0.88702802317763019</v>
      </c>
      <c r="R72" s="324"/>
      <c r="S72" s="142">
        <f>S56</f>
        <v>0.25</v>
      </c>
      <c r="T72" s="143">
        <f>INDEX(T56:T71,COUNTA(T56:T71))</f>
        <v>0.61980324074074089</v>
      </c>
      <c r="U72" s="144"/>
      <c r="V72" s="166"/>
      <c r="W72" s="167"/>
      <c r="X72" s="138"/>
      <c r="Y72" s="354"/>
      <c r="Z72" s="355"/>
      <c r="AA72" s="168">
        <f>M72-J72</f>
        <v>-406.69911656053137</v>
      </c>
      <c r="AB72" s="141">
        <f>M72/J72</f>
        <v>0.88702802317763019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1850</v>
      </c>
      <c r="G73" s="148">
        <f t="shared" ref="G73:G74" si="32">E73*F73</f>
        <v>52854.5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3109.9629290740727</v>
      </c>
      <c r="N73" s="152">
        <f>M73/L73</f>
        <v>259.16357742283941</v>
      </c>
      <c r="O73" s="154">
        <f>L73-I73</f>
        <v>0</v>
      </c>
      <c r="P73" s="155">
        <f>N73-K73</f>
        <v>-40.83642257716059</v>
      </c>
      <c r="Q73" s="156">
        <f>N73/K73</f>
        <v>0.86387859140946466</v>
      </c>
      <c r="R73" s="322">
        <f>Q89</f>
        <v>0.8847481524306211</v>
      </c>
      <c r="S73" s="157">
        <v>0.70833333333333337</v>
      </c>
      <c r="T73" s="158">
        <v>0.73311342592592599</v>
      </c>
      <c r="U73" s="159"/>
      <c r="V73" s="160">
        <v>35.691743770414639</v>
      </c>
      <c r="W73" s="158"/>
      <c r="X73" s="169"/>
      <c r="Y73" s="325"/>
      <c r="Z73" s="326"/>
      <c r="AA73" s="115">
        <f>M73-J73</f>
        <v>-490.03707092592731</v>
      </c>
      <c r="AB73" s="156">
        <f>M73/J73</f>
        <v>0.86387859140946466</v>
      </c>
      <c r="AC73" s="327">
        <f>AB89</f>
        <v>0.8847481524306211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892</v>
      </c>
      <c r="G74" s="103">
        <f t="shared" si="32"/>
        <v>18214.640000000003</v>
      </c>
      <c r="H74" s="26"/>
      <c r="I74" s="104">
        <v>13</v>
      </c>
      <c r="J74" s="105">
        <v>3600</v>
      </c>
      <c r="K74" s="106">
        <f t="shared" si="17"/>
        <v>276.92307692307691</v>
      </c>
      <c r="L74" s="107">
        <v>13</v>
      </c>
      <c r="M74" s="105">
        <f>F74/V74*60</f>
        <v>3260.2237684263991</v>
      </c>
      <c r="N74" s="106">
        <f>M74/L74</f>
        <v>250.78644372510763</v>
      </c>
      <c r="O74" s="108">
        <f>L74-I74</f>
        <v>0</v>
      </c>
      <c r="P74" s="109">
        <f>N74-K74</f>
        <v>-26.136633197969275</v>
      </c>
      <c r="Q74" s="110">
        <f>N74/K74</f>
        <v>0.90561771345177766</v>
      </c>
      <c r="R74" s="323"/>
      <c r="S74" s="47">
        <v>0.73611111111111116</v>
      </c>
      <c r="T74" s="48">
        <v>0.74750000000000005</v>
      </c>
      <c r="U74" s="111">
        <v>5</v>
      </c>
      <c r="V74" s="112">
        <v>16.41605110615837</v>
      </c>
      <c r="W74" s="113"/>
      <c r="X74" s="13"/>
      <c r="Y74" s="332"/>
      <c r="Z74" s="333"/>
      <c r="AA74" s="117">
        <f>M74-J74</f>
        <v>-339.77623157360085</v>
      </c>
      <c r="AB74" s="110">
        <f>M74/J74</f>
        <v>0.90561771345177755</v>
      </c>
      <c r="AC74" s="328"/>
    </row>
    <row r="75" spans="1:29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3"/>
      <c r="Y75" s="332"/>
      <c r="Z75" s="333"/>
      <c r="AA75" s="117"/>
      <c r="AB75" s="110"/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3">AVERAGE(I73:I88)</f>
        <v>12.5</v>
      </c>
      <c r="J89" s="137">
        <f t="shared" si="33"/>
        <v>3600</v>
      </c>
      <c r="K89" s="138">
        <f t="shared" ref="K89" si="34">J89/I89</f>
        <v>288</v>
      </c>
      <c r="L89" s="136">
        <f t="shared" ref="L89:M89" si="35">AVERAGE(L73:L88)</f>
        <v>12.5</v>
      </c>
      <c r="M89" s="137">
        <f t="shared" si="35"/>
        <v>3185.0933487502361</v>
      </c>
      <c r="N89" s="138">
        <f>M89/L89</f>
        <v>254.80746790001888</v>
      </c>
      <c r="O89" s="139">
        <f>L89-I89</f>
        <v>0</v>
      </c>
      <c r="P89" s="140">
        <f>N89-K89</f>
        <v>-33.192532099981122</v>
      </c>
      <c r="Q89" s="141">
        <f>N89/K89</f>
        <v>0.8847481524306211</v>
      </c>
      <c r="R89" s="324"/>
      <c r="S89" s="142">
        <f>S73</f>
        <v>0.70833333333333337</v>
      </c>
      <c r="T89" s="143">
        <f>INDEX(T73:T88,COUNTA(T73:T88))</f>
        <v>0.74750000000000005</v>
      </c>
      <c r="U89" s="144"/>
      <c r="V89" s="166"/>
      <c r="W89" s="167"/>
      <c r="X89" s="138"/>
      <c r="Y89" s="354"/>
      <c r="Z89" s="355"/>
      <c r="AA89" s="168">
        <f>M89-J89</f>
        <v>-414.90665124976385</v>
      </c>
      <c r="AB89" s="141">
        <f>M89/J89</f>
        <v>0.8847481524306211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145</v>
      </c>
      <c r="D90" s="321"/>
      <c r="E90" s="147">
        <v>17.22</v>
      </c>
      <c r="F90" s="97">
        <v>1572</v>
      </c>
      <c r="G90" s="148">
        <f t="shared" ref="G90:G92" si="36">E90*F90</f>
        <v>27069.839999999997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2990.4088307323973</v>
      </c>
      <c r="N90" s="152">
        <f>M90/L90</f>
        <v>996.80294357746573</v>
      </c>
      <c r="O90" s="154">
        <f>L90-I90</f>
        <v>0</v>
      </c>
      <c r="P90" s="155">
        <f>N90-K90</f>
        <v>-103.19705642253427</v>
      </c>
      <c r="Q90" s="156">
        <f>N90/K90</f>
        <v>0.90618449416133251</v>
      </c>
      <c r="R90" s="322">
        <f>Q106</f>
        <v>0.90352416578251937</v>
      </c>
      <c r="S90" s="157">
        <v>0.70833333333333337</v>
      </c>
      <c r="T90" s="158">
        <v>0.73023148148148154</v>
      </c>
      <c r="U90" s="159"/>
      <c r="V90" s="160">
        <v>31.540837838182675</v>
      </c>
      <c r="W90" s="161"/>
      <c r="X90" s="162"/>
      <c r="Y90" s="325"/>
      <c r="Z90" s="326"/>
      <c r="AA90" s="115">
        <f>M90-J90</f>
        <v>-309.59116926760271</v>
      </c>
      <c r="AB90" s="156">
        <f>M90/J90</f>
        <v>0.90618449416133251</v>
      </c>
      <c r="AC90" s="327">
        <f>AB106</f>
        <v>0.90352416578251937</v>
      </c>
    </row>
    <row r="91" spans="1:29" ht="15.75" customHeight="1">
      <c r="A91" s="357"/>
      <c r="B91" s="100" t="s">
        <v>120</v>
      </c>
      <c r="C91" s="330" t="s">
        <v>148</v>
      </c>
      <c r="D91" s="331"/>
      <c r="E91" s="101">
        <v>24.54</v>
      </c>
      <c r="F91" s="102">
        <v>1840</v>
      </c>
      <c r="G91" s="103">
        <f t="shared" si="36"/>
        <v>45153.599999999999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2705.2175020317395</v>
      </c>
      <c r="N91" s="106">
        <f>M91/L91</f>
        <v>676.30437550793488</v>
      </c>
      <c r="O91" s="108">
        <f>L91-I91</f>
        <v>0</v>
      </c>
      <c r="P91" s="109">
        <f>N91-K91</f>
        <v>-73.695624492065122</v>
      </c>
      <c r="Q91" s="110">
        <f>N91/K91</f>
        <v>0.90173916734391313</v>
      </c>
      <c r="R91" s="323"/>
      <c r="S91" s="47">
        <v>0.73333333333333339</v>
      </c>
      <c r="T91" s="48">
        <v>0.76166666666666671</v>
      </c>
      <c r="U91" s="111">
        <v>5</v>
      </c>
      <c r="V91" s="112">
        <v>40.810027259207317</v>
      </c>
      <c r="W91" s="113"/>
      <c r="X91" s="116"/>
      <c r="Y91" s="332"/>
      <c r="Z91" s="333"/>
      <c r="AA91" s="117">
        <f>M91-J91</f>
        <v>-294.78249796826049</v>
      </c>
      <c r="AB91" s="110">
        <f>M91/J91</f>
        <v>0.90173916734391313</v>
      </c>
      <c r="AC91" s="328"/>
    </row>
    <row r="92" spans="1:29" ht="15.75" customHeight="1">
      <c r="A92" s="357"/>
      <c r="B92" s="100" t="s">
        <v>120</v>
      </c>
      <c r="C92" s="330" t="s">
        <v>149</v>
      </c>
      <c r="D92" s="331"/>
      <c r="E92" s="101">
        <v>23.27</v>
      </c>
      <c r="F92" s="102">
        <v>1489</v>
      </c>
      <c r="G92" s="103">
        <f t="shared" si="36"/>
        <v>34649.03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2707.1484090132926</v>
      </c>
      <c r="N92" s="106">
        <f>M92/L92</f>
        <v>541.42968180265848</v>
      </c>
      <c r="O92" s="108">
        <f>L92-I92</f>
        <v>0</v>
      </c>
      <c r="P92" s="109">
        <f>N92-K92</f>
        <v>-58.570318197341521</v>
      </c>
      <c r="Q92" s="110">
        <f>N92/K92</f>
        <v>0.90238280300443074</v>
      </c>
      <c r="R92" s="323"/>
      <c r="S92" s="47">
        <v>0.76458333333333339</v>
      </c>
      <c r="T92" s="48">
        <v>0.78750000000000009</v>
      </c>
      <c r="U92" s="111">
        <v>5</v>
      </c>
      <c r="V92" s="112">
        <v>33.001515433194463</v>
      </c>
      <c r="W92" s="113"/>
      <c r="X92" s="116"/>
      <c r="Y92" s="332"/>
      <c r="Z92" s="333"/>
      <c r="AA92" s="117">
        <f>M92-J92</f>
        <v>-292.85159098670738</v>
      </c>
      <c r="AB92" s="110">
        <f>M92/J92</f>
        <v>0.90238280300443086</v>
      </c>
      <c r="AC92" s="328"/>
    </row>
    <row r="93" spans="1:29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332"/>
      <c r="Z93" s="333"/>
      <c r="AA93" s="117"/>
      <c r="AB93" s="110"/>
      <c r="AC93" s="328"/>
    </row>
    <row r="94" spans="1:29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16"/>
      <c r="Y94" s="332"/>
      <c r="Z94" s="333"/>
      <c r="AA94" s="117"/>
      <c r="AB94" s="110"/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2800.92491392581</v>
      </c>
      <c r="N106" s="138">
        <f t="shared" ref="N106:N118" si="41">M106/L106</f>
        <v>700.23122848145249</v>
      </c>
      <c r="O106" s="139">
        <f t="shared" ref="O106:O118" si="42">L106-I106</f>
        <v>0</v>
      </c>
      <c r="P106" s="140">
        <f t="shared" ref="P106:P118" si="43">N106-K106</f>
        <v>-74.76877151854751</v>
      </c>
      <c r="Q106" s="141">
        <f t="shared" ref="Q106:Q118" si="44">N106/K106</f>
        <v>0.90352416578251937</v>
      </c>
      <c r="R106" s="324"/>
      <c r="S106" s="142">
        <f>S90</f>
        <v>0.70833333333333337</v>
      </c>
      <c r="T106" s="143">
        <f>INDEX(T90:T105,COUNTA(T90:T105))</f>
        <v>0.78750000000000009</v>
      </c>
      <c r="U106" s="144"/>
      <c r="V106" s="166"/>
      <c r="W106" s="99"/>
      <c r="X106" s="69"/>
      <c r="Y106" s="354"/>
      <c r="Z106" s="355"/>
      <c r="AA106" s="168">
        <f t="shared" ref="AA106:AA118" si="45">M106-J106</f>
        <v>-299.07508607419004</v>
      </c>
      <c r="AB106" s="141">
        <f t="shared" ref="AB106:AB118" si="46">M106/J106</f>
        <v>0.90352416578251937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146</v>
      </c>
      <c r="D107" s="321"/>
      <c r="E107" s="147">
        <v>22.28</v>
      </c>
      <c r="F107" s="97">
        <v>538</v>
      </c>
      <c r="G107" s="148">
        <f t="shared" ref="G107:G118" si="47">E107*F107</f>
        <v>11986.640000000001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2981.0303830802268</v>
      </c>
      <c r="N107" s="152">
        <f t="shared" si="41"/>
        <v>596.20607661604538</v>
      </c>
      <c r="O107" s="154">
        <f t="shared" si="42"/>
        <v>0</v>
      </c>
      <c r="P107" s="155">
        <f t="shared" si="43"/>
        <v>-63.79392338395462</v>
      </c>
      <c r="Q107" s="156">
        <f t="shared" si="44"/>
        <v>0.90334254032734151</v>
      </c>
      <c r="R107" s="322">
        <f>Q123</f>
        <v>0.89513736633055419</v>
      </c>
      <c r="S107" s="157">
        <v>0.70833333333333337</v>
      </c>
      <c r="T107" s="158">
        <v>0.71584490740740747</v>
      </c>
      <c r="U107" s="159"/>
      <c r="V107" s="160">
        <v>10.828470646664746</v>
      </c>
      <c r="W107" s="161"/>
      <c r="X107" s="162"/>
      <c r="Y107" s="325"/>
      <c r="Z107" s="326"/>
      <c r="AA107" s="115">
        <f t="shared" si="45"/>
        <v>-318.96961691977322</v>
      </c>
      <c r="AB107" s="156">
        <f t="shared" si="46"/>
        <v>0.9033425403273414</v>
      </c>
      <c r="AC107" s="327">
        <f>AB123</f>
        <v>0.89513736633055419</v>
      </c>
    </row>
    <row r="108" spans="1:29" ht="15.75" customHeight="1">
      <c r="A108" s="318"/>
      <c r="B108" s="100" t="s">
        <v>120</v>
      </c>
      <c r="C108" s="330" t="s">
        <v>154</v>
      </c>
      <c r="D108" s="331"/>
      <c r="E108" s="101">
        <v>25.03</v>
      </c>
      <c r="F108" s="102">
        <v>681</v>
      </c>
      <c r="G108" s="103">
        <f t="shared" si="47"/>
        <v>17045.43</v>
      </c>
      <c r="H108" s="26">
        <v>2</v>
      </c>
      <c r="I108" s="104">
        <v>5</v>
      </c>
      <c r="J108" s="105">
        <v>3600</v>
      </c>
      <c r="K108" s="106">
        <f t="shared" si="37"/>
        <v>720</v>
      </c>
      <c r="L108" s="107">
        <v>5</v>
      </c>
      <c r="M108" s="105">
        <f t="shared" si="48"/>
        <v>3198.7774918322193</v>
      </c>
      <c r="N108" s="106">
        <f t="shared" si="41"/>
        <v>639.75549836644382</v>
      </c>
      <c r="O108" s="108">
        <f t="shared" si="42"/>
        <v>0</v>
      </c>
      <c r="P108" s="109">
        <f t="shared" si="43"/>
        <v>-80.244501633556183</v>
      </c>
      <c r="Q108" s="110">
        <f t="shared" si="44"/>
        <v>0.88854930328672754</v>
      </c>
      <c r="R108" s="323"/>
      <c r="S108" s="47">
        <v>0.72569444444444442</v>
      </c>
      <c r="T108" s="48">
        <v>0.73456018518518518</v>
      </c>
      <c r="U108" s="111">
        <v>15</v>
      </c>
      <c r="V108" s="112">
        <v>12.77362995842387</v>
      </c>
      <c r="W108" s="113"/>
      <c r="X108" s="116"/>
      <c r="Y108" s="332"/>
      <c r="Z108" s="333"/>
      <c r="AA108" s="117">
        <f t="shared" si="45"/>
        <v>-401.22250816778069</v>
      </c>
      <c r="AB108" s="110">
        <f t="shared" si="46"/>
        <v>0.88854930328672754</v>
      </c>
      <c r="AC108" s="328"/>
    </row>
    <row r="109" spans="1:29" ht="15.75" customHeight="1">
      <c r="A109" s="318"/>
      <c r="B109" s="100" t="s">
        <v>120</v>
      </c>
      <c r="C109" s="330" t="s">
        <v>160</v>
      </c>
      <c r="D109" s="331"/>
      <c r="E109" s="101">
        <v>18.18</v>
      </c>
      <c r="F109" s="102">
        <v>423</v>
      </c>
      <c r="G109" s="103">
        <f t="shared" si="47"/>
        <v>7690.14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3197.0360598015232</v>
      </c>
      <c r="N109" s="106">
        <f t="shared" si="41"/>
        <v>1065.6786866005077</v>
      </c>
      <c r="O109" s="108">
        <f t="shared" si="42"/>
        <v>0</v>
      </c>
      <c r="P109" s="109">
        <f t="shared" si="43"/>
        <v>-134.32131339949228</v>
      </c>
      <c r="Q109" s="110">
        <f t="shared" si="44"/>
        <v>0.88806557216708981</v>
      </c>
      <c r="R109" s="323"/>
      <c r="S109" s="47">
        <v>0.74444444444444435</v>
      </c>
      <c r="T109" s="48">
        <v>0.74995370370370362</v>
      </c>
      <c r="U109" s="111">
        <v>15</v>
      </c>
      <c r="V109" s="112">
        <v>7.9386029826562625</v>
      </c>
      <c r="W109" s="113"/>
      <c r="X109" s="116"/>
      <c r="Y109" s="332"/>
      <c r="Z109" s="333"/>
      <c r="AA109" s="117">
        <f t="shared" si="45"/>
        <v>-402.96394019847685</v>
      </c>
      <c r="AB109" s="110">
        <f t="shared" si="46"/>
        <v>0.88806557216708981</v>
      </c>
      <c r="AC109" s="328"/>
    </row>
    <row r="110" spans="1:29" ht="15.75" customHeight="1">
      <c r="A110" s="318"/>
      <c r="B110" s="100" t="s">
        <v>120</v>
      </c>
      <c r="C110" s="330" t="s">
        <v>155</v>
      </c>
      <c r="D110" s="331"/>
      <c r="E110" s="101">
        <v>18.18</v>
      </c>
      <c r="F110" s="102">
        <v>665</v>
      </c>
      <c r="G110" s="103">
        <f t="shared" si="47"/>
        <v>12089.699999999999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2712.7606521991652</v>
      </c>
      <c r="N110" s="106">
        <f t="shared" si="41"/>
        <v>904.25355073305502</v>
      </c>
      <c r="O110" s="108">
        <f t="shared" si="42"/>
        <v>0</v>
      </c>
      <c r="P110" s="109">
        <f t="shared" si="43"/>
        <v>-95.746449266944978</v>
      </c>
      <c r="Q110" s="110">
        <f t="shared" si="44"/>
        <v>0.90425355073305502</v>
      </c>
      <c r="R110" s="323"/>
      <c r="S110" s="47">
        <v>0.75972222222222208</v>
      </c>
      <c r="T110" s="48">
        <v>0.76993055555555545</v>
      </c>
      <c r="U110" s="111">
        <v>15</v>
      </c>
      <c r="V110" s="112">
        <v>14.708264058480093</v>
      </c>
      <c r="W110" s="113"/>
      <c r="X110" s="116"/>
      <c r="Y110" s="332"/>
      <c r="Z110" s="333"/>
      <c r="AA110" s="117">
        <f t="shared" si="45"/>
        <v>-287.23934780083482</v>
      </c>
      <c r="AB110" s="110">
        <f t="shared" si="46"/>
        <v>0.90425355073305502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2336</v>
      </c>
      <c r="G111" s="103">
        <f t="shared" si="47"/>
        <v>32774.080000000002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2717.7250361065103</v>
      </c>
      <c r="N111" s="106">
        <f t="shared" si="41"/>
        <v>905.90834536883676</v>
      </c>
      <c r="O111" s="108">
        <f t="shared" si="42"/>
        <v>0</v>
      </c>
      <c r="P111" s="109">
        <f t="shared" si="43"/>
        <v>-94.091654631163237</v>
      </c>
      <c r="Q111" s="110">
        <f t="shared" si="44"/>
        <v>0.9059083453688368</v>
      </c>
      <c r="R111" s="323"/>
      <c r="S111" s="47">
        <v>0.77986111111111089</v>
      </c>
      <c r="T111" s="48">
        <v>0.81567129629629609</v>
      </c>
      <c r="U111" s="111">
        <v>15</v>
      </c>
      <c r="V111" s="112">
        <v>51.572546206071372</v>
      </c>
      <c r="W111" s="113"/>
      <c r="X111" s="116"/>
      <c r="Y111" s="332"/>
      <c r="Z111" s="333"/>
      <c r="AA111" s="117">
        <f t="shared" si="45"/>
        <v>-282.27496389348971</v>
      </c>
      <c r="AB111" s="110">
        <f t="shared" si="46"/>
        <v>0.9059083453688368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3012</v>
      </c>
      <c r="G112" s="121">
        <f t="shared" si="47"/>
        <v>43011.360000000001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3184.9314402244941</v>
      </c>
      <c r="N112" s="106">
        <f t="shared" si="41"/>
        <v>1061.6438134081648</v>
      </c>
      <c r="O112" s="108">
        <f t="shared" si="42"/>
        <v>0</v>
      </c>
      <c r="P112" s="109">
        <f t="shared" si="43"/>
        <v>-138.35618659183524</v>
      </c>
      <c r="Q112" s="110">
        <f t="shared" si="44"/>
        <v>0.8847031778401373</v>
      </c>
      <c r="R112" s="323"/>
      <c r="S112" s="47">
        <v>0.82569444444444418</v>
      </c>
      <c r="T112" s="120">
        <v>0.8650925925925923</v>
      </c>
      <c r="U112" s="111">
        <v>15</v>
      </c>
      <c r="V112" s="112">
        <v>56.742194735363512</v>
      </c>
      <c r="W112" s="113"/>
      <c r="X112" s="116"/>
      <c r="Y112" s="332"/>
      <c r="Z112" s="333"/>
      <c r="AA112" s="117">
        <f t="shared" si="45"/>
        <v>-415.06855977550595</v>
      </c>
      <c r="AB112" s="110">
        <f t="shared" si="46"/>
        <v>0.88470317784013719</v>
      </c>
      <c r="AC112" s="328"/>
    </row>
    <row r="113" spans="1:29" ht="15.75" customHeight="1">
      <c r="A113" s="318"/>
      <c r="B113" s="100" t="s">
        <v>120</v>
      </c>
      <c r="C113" s="330" t="s">
        <v>146</v>
      </c>
      <c r="D113" s="331"/>
      <c r="E113" s="101">
        <v>22.28</v>
      </c>
      <c r="F113" s="102">
        <v>1445</v>
      </c>
      <c r="G113" s="121">
        <f t="shared" si="47"/>
        <v>32194.600000000002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2981.0303830802268</v>
      </c>
      <c r="N113" s="106">
        <f t="shared" si="41"/>
        <v>596.20607661604538</v>
      </c>
      <c r="O113" s="123">
        <f t="shared" si="42"/>
        <v>0</v>
      </c>
      <c r="P113" s="124">
        <f t="shared" si="43"/>
        <v>-63.79392338395462</v>
      </c>
      <c r="Q113" s="125">
        <f t="shared" si="44"/>
        <v>0.90334254032734151</v>
      </c>
      <c r="R113" s="323"/>
      <c r="S113" s="47">
        <v>0.87499999999999967</v>
      </c>
      <c r="T113" s="120">
        <v>0.8951967592592589</v>
      </c>
      <c r="U113" s="111">
        <v>15</v>
      </c>
      <c r="V113" s="112">
        <v>29.08390350265903</v>
      </c>
      <c r="W113" s="113"/>
      <c r="X113" s="116"/>
      <c r="Y113" s="332"/>
      <c r="Z113" s="333"/>
      <c r="AA113" s="117">
        <f t="shared" si="45"/>
        <v>-318.96961691977322</v>
      </c>
      <c r="AB113" s="110">
        <f t="shared" si="46"/>
        <v>0.9033425403273414</v>
      </c>
      <c r="AC113" s="328"/>
    </row>
    <row r="114" spans="1:29" ht="15.75" customHeight="1">
      <c r="A114" s="318"/>
      <c r="B114" s="100" t="s">
        <v>120</v>
      </c>
      <c r="C114" s="330" t="s">
        <v>154</v>
      </c>
      <c r="D114" s="331"/>
      <c r="E114" s="101">
        <v>25.03</v>
      </c>
      <c r="F114" s="102">
        <v>1423</v>
      </c>
      <c r="G114" s="121">
        <f t="shared" si="47"/>
        <v>35617.69</v>
      </c>
      <c r="H114" s="26"/>
      <c r="I114" s="104">
        <v>5</v>
      </c>
      <c r="J114" s="105">
        <v>3600</v>
      </c>
      <c r="K114" s="106">
        <f t="shared" si="37"/>
        <v>720</v>
      </c>
      <c r="L114" s="118">
        <v>5</v>
      </c>
      <c r="M114" s="105">
        <f t="shared" si="48"/>
        <v>3198.7774918322193</v>
      </c>
      <c r="N114" s="106">
        <f t="shared" si="41"/>
        <v>639.75549836644382</v>
      </c>
      <c r="O114" s="123">
        <f t="shared" si="42"/>
        <v>0</v>
      </c>
      <c r="P114" s="124">
        <f t="shared" si="43"/>
        <v>-80.244501633556183</v>
      </c>
      <c r="Q114" s="125">
        <f t="shared" si="44"/>
        <v>0.88854930328672754</v>
      </c>
      <c r="R114" s="323"/>
      <c r="S114" s="47">
        <v>0.90555555555555522</v>
      </c>
      <c r="T114" s="120">
        <v>0.92408564814814786</v>
      </c>
      <c r="U114" s="111">
        <v>14.916666666666707</v>
      </c>
      <c r="V114" s="112">
        <v>26.691447035003179</v>
      </c>
      <c r="W114" s="113"/>
      <c r="X114" s="116"/>
      <c r="Y114" s="332"/>
      <c r="Z114" s="333"/>
      <c r="AA114" s="117">
        <f t="shared" si="45"/>
        <v>-401.22250816778069</v>
      </c>
      <c r="AB114" s="110">
        <f t="shared" si="46"/>
        <v>0.88854930328672754</v>
      </c>
      <c r="AC114" s="328"/>
    </row>
    <row r="115" spans="1:29" ht="15.75" customHeight="1">
      <c r="A115" s="318"/>
      <c r="B115" s="100" t="s">
        <v>120</v>
      </c>
      <c r="C115" s="330" t="s">
        <v>160</v>
      </c>
      <c r="D115" s="331"/>
      <c r="E115" s="101">
        <v>18.18</v>
      </c>
      <c r="F115" s="102">
        <v>960</v>
      </c>
      <c r="G115" s="121">
        <f t="shared" si="47"/>
        <v>17452.8</v>
      </c>
      <c r="H115" s="62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3197.0360598015236</v>
      </c>
      <c r="N115" s="106">
        <f t="shared" si="41"/>
        <v>1065.6786866005079</v>
      </c>
      <c r="O115" s="123">
        <f t="shared" si="42"/>
        <v>0</v>
      </c>
      <c r="P115" s="124">
        <f t="shared" si="43"/>
        <v>-134.32131339949206</v>
      </c>
      <c r="Q115" s="125">
        <f t="shared" si="44"/>
        <v>0.88806557216708992</v>
      </c>
      <c r="R115" s="323"/>
      <c r="S115" s="47">
        <v>0.93402777777777746</v>
      </c>
      <c r="T115" s="120">
        <v>0.94653935185185156</v>
      </c>
      <c r="U115" s="111">
        <v>15</v>
      </c>
      <c r="V115" s="112">
        <v>18.016687620212792</v>
      </c>
      <c r="W115" s="113"/>
      <c r="X115" s="116"/>
      <c r="Y115" s="332"/>
      <c r="Z115" s="333"/>
      <c r="AA115" s="117">
        <f t="shared" si="45"/>
        <v>-402.96394019847639</v>
      </c>
      <c r="AB115" s="110">
        <f t="shared" si="46"/>
        <v>0.88806557216708992</v>
      </c>
      <c r="AC115" s="328"/>
    </row>
    <row r="116" spans="1:29" ht="15.75" customHeight="1">
      <c r="A116" s="318"/>
      <c r="B116" s="100" t="s">
        <v>120</v>
      </c>
      <c r="C116" s="330" t="s">
        <v>155</v>
      </c>
      <c r="D116" s="331"/>
      <c r="E116" s="101">
        <v>18.18</v>
      </c>
      <c r="F116" s="102">
        <v>1393</v>
      </c>
      <c r="G116" s="121">
        <f t="shared" si="47"/>
        <v>25324.739999999998</v>
      </c>
      <c r="H116" s="62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2712.7606521991647</v>
      </c>
      <c r="N116" s="106">
        <f t="shared" si="41"/>
        <v>904.25355073305491</v>
      </c>
      <c r="O116" s="123">
        <f t="shared" si="42"/>
        <v>0</v>
      </c>
      <c r="P116" s="124">
        <f t="shared" si="43"/>
        <v>-95.746449266945092</v>
      </c>
      <c r="Q116" s="125">
        <f t="shared" si="44"/>
        <v>0.90425355073305491</v>
      </c>
      <c r="R116" s="323"/>
      <c r="S116" s="47">
        <v>0.95694444444444404</v>
      </c>
      <c r="T116" s="120">
        <v>0.97833333333333294</v>
      </c>
      <c r="U116" s="111">
        <v>14.983333333333171</v>
      </c>
      <c r="V116" s="112">
        <v>30.809942606710937</v>
      </c>
      <c r="W116" s="113"/>
      <c r="X116" s="116"/>
      <c r="Y116" s="332"/>
      <c r="Z116" s="333"/>
      <c r="AA116" s="117">
        <f t="shared" si="45"/>
        <v>-287.23934780083528</v>
      </c>
      <c r="AB116" s="110">
        <f t="shared" si="46"/>
        <v>0.90425355073305491</v>
      </c>
      <c r="AC116" s="328"/>
    </row>
    <row r="117" spans="1:29" ht="15.75" customHeight="1">
      <c r="A117" s="318"/>
      <c r="B117" s="100" t="s">
        <v>120</v>
      </c>
      <c r="C117" s="330" t="s">
        <v>152</v>
      </c>
      <c r="D117" s="331"/>
      <c r="E117" s="101">
        <v>14.03</v>
      </c>
      <c r="F117" s="102">
        <v>5911</v>
      </c>
      <c r="G117" s="121">
        <f t="shared" si="47"/>
        <v>82931.33</v>
      </c>
      <c r="H117" s="62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2717.7250361065103</v>
      </c>
      <c r="N117" s="106">
        <f t="shared" si="41"/>
        <v>905.90834536883676</v>
      </c>
      <c r="O117" s="123">
        <f t="shared" si="42"/>
        <v>0</v>
      </c>
      <c r="P117" s="124">
        <f t="shared" si="43"/>
        <v>-94.091654631163237</v>
      </c>
      <c r="Q117" s="125">
        <f t="shared" si="44"/>
        <v>0.9059083453688368</v>
      </c>
      <c r="R117" s="323"/>
      <c r="S117" s="47">
        <v>0.98819444444444404</v>
      </c>
      <c r="T117" s="120">
        <v>1.0788078703703701</v>
      </c>
      <c r="U117" s="111">
        <v>15</v>
      </c>
      <c r="V117" s="112">
        <v>130.49885300688695</v>
      </c>
      <c r="W117" s="126"/>
      <c r="X117" s="127"/>
      <c r="Y117" s="332"/>
      <c r="Z117" s="333"/>
      <c r="AA117" s="117">
        <f t="shared" si="45"/>
        <v>-282.27496389348971</v>
      </c>
      <c r="AB117" s="110">
        <f t="shared" si="46"/>
        <v>0.9059083453688368</v>
      </c>
      <c r="AC117" s="328"/>
    </row>
    <row r="118" spans="1:29" ht="15.75" customHeight="1">
      <c r="A118" s="318"/>
      <c r="B118" s="100" t="s">
        <v>120</v>
      </c>
      <c r="C118" s="330" t="s">
        <v>153</v>
      </c>
      <c r="D118" s="331"/>
      <c r="E118" s="101">
        <v>14.28</v>
      </c>
      <c r="F118" s="102">
        <v>7911</v>
      </c>
      <c r="G118" s="121">
        <f t="shared" si="47"/>
        <v>112969.08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3184.9314402244941</v>
      </c>
      <c r="N118" s="106">
        <f t="shared" si="41"/>
        <v>1061.6438134081648</v>
      </c>
      <c r="O118" s="123">
        <f t="shared" si="42"/>
        <v>0</v>
      </c>
      <c r="P118" s="124">
        <f t="shared" si="43"/>
        <v>-138.35618659183524</v>
      </c>
      <c r="Q118" s="125">
        <f t="shared" si="44"/>
        <v>0.8847031778401373</v>
      </c>
      <c r="R118" s="323"/>
      <c r="S118" s="47">
        <v>1.0888888888888886</v>
      </c>
      <c r="T118" s="120">
        <v>1.1923726851851848</v>
      </c>
      <c r="U118" s="111">
        <v>14.516666666666644</v>
      </c>
      <c r="V118" s="112">
        <v>149.03303537565097</v>
      </c>
      <c r="W118" s="126"/>
      <c r="X118" s="127"/>
      <c r="Y118" s="332"/>
      <c r="Z118" s="333"/>
      <c r="AA118" s="117">
        <f t="shared" si="45"/>
        <v>-415.06855977550595</v>
      </c>
      <c r="AB118" s="110">
        <f t="shared" si="46"/>
        <v>0.88470317784013719</v>
      </c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49">AVERAGE(I107:I122)</f>
        <v>3.6666666666666665</v>
      </c>
      <c r="J123" s="137">
        <f t="shared" si="49"/>
        <v>3350</v>
      </c>
      <c r="K123" s="138">
        <f t="shared" ref="K123" si="50">J123/I123</f>
        <v>913.63636363636363</v>
      </c>
      <c r="L123" s="136">
        <f t="shared" ref="L123:M123" si="51">AVERAGE(L107:L122)</f>
        <v>3.6666666666666665</v>
      </c>
      <c r="M123" s="137">
        <f t="shared" si="51"/>
        <v>2998.7101772073565</v>
      </c>
      <c r="N123" s="138">
        <f t="shared" ref="N123:N135" si="52">M123/L123</f>
        <v>817.83004832927907</v>
      </c>
      <c r="O123" s="139">
        <f t="shared" ref="O123:O135" si="53">L123-I123</f>
        <v>0</v>
      </c>
      <c r="P123" s="140">
        <f t="shared" ref="P123:P135" si="54">N123-K123</f>
        <v>-95.80631530708456</v>
      </c>
      <c r="Q123" s="141">
        <f t="shared" ref="Q123:Q135" si="55">N123/K123</f>
        <v>0.89513736633055419</v>
      </c>
      <c r="R123" s="324"/>
      <c r="S123" s="142">
        <f>S107</f>
        <v>0.70833333333333337</v>
      </c>
      <c r="T123" s="143">
        <f>INDEX(T107:T122,COUNTA(T107:T122))</f>
        <v>1.1923726851851848</v>
      </c>
      <c r="U123" s="144"/>
      <c r="V123" s="166"/>
      <c r="W123" s="99"/>
      <c r="X123" s="69"/>
      <c r="Y123" s="354"/>
      <c r="Z123" s="355"/>
      <c r="AA123" s="168">
        <f t="shared" ref="AA123:AA135" si="56">M123-J123</f>
        <v>-351.28982279264346</v>
      </c>
      <c r="AB123" s="141">
        <f t="shared" ref="AB123:AB135" si="57">M123/J123</f>
        <v>0.89513736633055419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158</v>
      </c>
      <c r="D124" s="321"/>
      <c r="E124" s="147">
        <v>30</v>
      </c>
      <c r="F124" s="97">
        <v>881</v>
      </c>
      <c r="G124" s="148">
        <f t="shared" ref="G124:G135" si="58">E124*F124</f>
        <v>26430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3196.0799999999981</v>
      </c>
      <c r="N124" s="152">
        <f t="shared" si="52"/>
        <v>799.01999999999953</v>
      </c>
      <c r="O124" s="154">
        <f t="shared" si="53"/>
        <v>0</v>
      </c>
      <c r="P124" s="155">
        <f t="shared" si="54"/>
        <v>-100.98000000000047</v>
      </c>
      <c r="Q124" s="156">
        <f t="shared" si="55"/>
        <v>0.88779999999999948</v>
      </c>
      <c r="R124" s="322">
        <f>Q140</f>
        <v>0.88693486580558567</v>
      </c>
      <c r="S124" s="157">
        <v>0.70833333333333337</v>
      </c>
      <c r="T124" s="158">
        <v>0.71981481481481491</v>
      </c>
      <c r="U124" s="159"/>
      <c r="V124" s="160">
        <v>16.539010287602324</v>
      </c>
      <c r="W124" s="158"/>
      <c r="X124" s="169"/>
      <c r="Y124" s="325"/>
      <c r="Z124" s="326"/>
      <c r="AA124" s="171">
        <f t="shared" si="56"/>
        <v>-403.92000000000189</v>
      </c>
      <c r="AB124" s="156">
        <f t="shared" si="57"/>
        <v>0.88779999999999948</v>
      </c>
      <c r="AC124" s="327">
        <f>AB140</f>
        <v>0.88693486580558567</v>
      </c>
    </row>
    <row r="125" spans="1:29" ht="15.75" customHeight="1">
      <c r="A125" s="357"/>
      <c r="B125" s="100" t="s">
        <v>120</v>
      </c>
      <c r="C125" s="330" t="s">
        <v>162</v>
      </c>
      <c r="D125" s="331"/>
      <c r="E125" s="101">
        <v>18.18</v>
      </c>
      <c r="F125" s="102">
        <v>1045</v>
      </c>
      <c r="G125" s="103">
        <f t="shared" si="58"/>
        <v>18998.099999999999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3193.2034037646649</v>
      </c>
      <c r="N125" s="106">
        <f t="shared" si="52"/>
        <v>1064.4011345882216</v>
      </c>
      <c r="O125" s="108">
        <f t="shared" si="53"/>
        <v>0</v>
      </c>
      <c r="P125" s="109">
        <f t="shared" si="54"/>
        <v>-135.59886541177843</v>
      </c>
      <c r="Q125" s="110">
        <f t="shared" si="55"/>
        <v>0.8870009454901846</v>
      </c>
      <c r="R125" s="323"/>
      <c r="S125" s="47">
        <v>0.72986111111111107</v>
      </c>
      <c r="T125" s="48">
        <v>0.74349537037037028</v>
      </c>
      <c r="U125" s="111">
        <v>15</v>
      </c>
      <c r="V125" s="112">
        <v>19.635454454946117</v>
      </c>
      <c r="W125" s="113"/>
      <c r="X125" s="13"/>
      <c r="Y125" s="332"/>
      <c r="Z125" s="333"/>
      <c r="AA125" s="172">
        <f t="shared" si="56"/>
        <v>-406.79659623533507</v>
      </c>
      <c r="AB125" s="110">
        <f t="shared" si="57"/>
        <v>0.88700094549018471</v>
      </c>
      <c r="AC125" s="328"/>
    </row>
    <row r="126" spans="1:29" ht="15.75" customHeight="1">
      <c r="A126" s="357"/>
      <c r="B126" s="100" t="s">
        <v>120</v>
      </c>
      <c r="C126" s="330" t="s">
        <v>161</v>
      </c>
      <c r="D126" s="331"/>
      <c r="E126" s="101">
        <v>16.7</v>
      </c>
      <c r="F126" s="102">
        <v>661</v>
      </c>
      <c r="G126" s="103">
        <f t="shared" si="58"/>
        <v>11038.699999999999</v>
      </c>
      <c r="H126" s="26">
        <v>2</v>
      </c>
      <c r="I126" s="104">
        <v>3</v>
      </c>
      <c r="J126" s="105">
        <v>3600</v>
      </c>
      <c r="K126" s="106">
        <f t="shared" si="37"/>
        <v>1200</v>
      </c>
      <c r="L126" s="107">
        <v>3</v>
      </c>
      <c r="M126" s="105">
        <f t="shared" si="59"/>
        <v>3196.1623507222034</v>
      </c>
      <c r="N126" s="106">
        <f t="shared" si="52"/>
        <v>1065.3874502407346</v>
      </c>
      <c r="O126" s="108">
        <f t="shared" si="53"/>
        <v>0</v>
      </c>
      <c r="P126" s="109">
        <f t="shared" si="54"/>
        <v>-134.61254975926545</v>
      </c>
      <c r="Q126" s="110">
        <f t="shared" si="55"/>
        <v>0.88782287520061209</v>
      </c>
      <c r="R126" s="323"/>
      <c r="S126" s="47">
        <v>0.7534722222222221</v>
      </c>
      <c r="T126" s="48">
        <v>0.76208333333333322</v>
      </c>
      <c r="U126" s="111">
        <v>15</v>
      </c>
      <c r="V126" s="112">
        <v>12.408631242101468</v>
      </c>
      <c r="W126" s="113"/>
      <c r="X126" s="13"/>
      <c r="Y126" s="332"/>
      <c r="Z126" s="333"/>
      <c r="AA126" s="172">
        <f t="shared" si="56"/>
        <v>-403.83764927779657</v>
      </c>
      <c r="AB126" s="110">
        <f t="shared" si="57"/>
        <v>0.88782287520061209</v>
      </c>
      <c r="AC126" s="328"/>
    </row>
    <row r="127" spans="1:29" ht="15.75" customHeight="1">
      <c r="A127" s="357"/>
      <c r="B127" s="100" t="s">
        <v>120</v>
      </c>
      <c r="C127" s="330" t="s">
        <v>159</v>
      </c>
      <c r="D127" s="331"/>
      <c r="E127" s="101">
        <v>24.82</v>
      </c>
      <c r="F127" s="102">
        <v>868</v>
      </c>
      <c r="G127" s="103">
        <f t="shared" si="58"/>
        <v>21543.760000000002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3190.4717796373843</v>
      </c>
      <c r="N127" s="106">
        <f t="shared" si="52"/>
        <v>638.09435592747684</v>
      </c>
      <c r="O127" s="108">
        <f t="shared" si="53"/>
        <v>0</v>
      </c>
      <c r="P127" s="109">
        <f t="shared" si="54"/>
        <v>-81.90564407252316</v>
      </c>
      <c r="Q127" s="110">
        <f t="shared" si="55"/>
        <v>0.88624216101038455</v>
      </c>
      <c r="R127" s="323"/>
      <c r="S127" s="47">
        <v>0.77222222222222203</v>
      </c>
      <c r="T127" s="48">
        <v>0.78355324074074051</v>
      </c>
      <c r="U127" s="111">
        <v>14.599999999999884</v>
      </c>
      <c r="V127" s="112">
        <v>16.323604656963678</v>
      </c>
      <c r="W127" s="113"/>
      <c r="X127" s="13"/>
      <c r="Y127" s="332"/>
      <c r="Z127" s="333"/>
      <c r="AA127" s="172">
        <f t="shared" si="56"/>
        <v>-409.52822036261568</v>
      </c>
      <c r="AB127" s="110">
        <f t="shared" si="57"/>
        <v>0.88624216101038455</v>
      </c>
      <c r="AC127" s="328"/>
    </row>
    <row r="128" spans="1:29" ht="15.75" customHeight="1">
      <c r="A128" s="358"/>
      <c r="B128" s="100" t="s">
        <v>120</v>
      </c>
      <c r="C128" s="330" t="s">
        <v>147</v>
      </c>
      <c r="D128" s="331"/>
      <c r="E128" s="101">
        <v>17.89</v>
      </c>
      <c r="F128" s="102">
        <v>1556</v>
      </c>
      <c r="G128" s="103">
        <f t="shared" si="58"/>
        <v>27836.84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3189.8076699049479</v>
      </c>
      <c r="N128" s="106">
        <f t="shared" si="52"/>
        <v>797.45191747623699</v>
      </c>
      <c r="O128" s="108">
        <f t="shared" si="53"/>
        <v>0</v>
      </c>
      <c r="P128" s="109">
        <f t="shared" si="54"/>
        <v>-102.54808252376301</v>
      </c>
      <c r="Q128" s="110">
        <f t="shared" si="55"/>
        <v>0.88605768608470781</v>
      </c>
      <c r="R128" s="323"/>
      <c r="S128" s="47">
        <v>0.79374999999999973</v>
      </c>
      <c r="T128" s="48">
        <v>0.81407407407407384</v>
      </c>
      <c r="U128" s="111">
        <v>14.683333333333284</v>
      </c>
      <c r="V128" s="112">
        <v>29.268222307203242</v>
      </c>
      <c r="W128" s="113"/>
      <c r="X128" s="116"/>
      <c r="Y128" s="332"/>
      <c r="Z128" s="333"/>
      <c r="AA128" s="172">
        <f t="shared" si="56"/>
        <v>-410.19233009505206</v>
      </c>
      <c r="AB128" s="110">
        <f t="shared" si="57"/>
        <v>0.88605768608470781</v>
      </c>
      <c r="AC128" s="328"/>
    </row>
    <row r="129" spans="1:29" ht="15.75" customHeight="1">
      <c r="A129" s="358"/>
      <c r="B129" s="100" t="s">
        <v>120</v>
      </c>
      <c r="C129" s="330" t="s">
        <v>157</v>
      </c>
      <c r="D129" s="331"/>
      <c r="E129" s="101">
        <v>16.66</v>
      </c>
      <c r="F129" s="102">
        <v>2551</v>
      </c>
      <c r="G129" s="121">
        <f t="shared" si="58"/>
        <v>42499.66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3192.0678973714525</v>
      </c>
      <c r="N129" s="106">
        <f t="shared" si="52"/>
        <v>638.41357947429049</v>
      </c>
      <c r="O129" s="108">
        <f t="shared" si="53"/>
        <v>0</v>
      </c>
      <c r="P129" s="109">
        <f t="shared" si="54"/>
        <v>-81.586420525709514</v>
      </c>
      <c r="Q129" s="110">
        <f t="shared" si="55"/>
        <v>0.88668552704762571</v>
      </c>
      <c r="R129" s="323"/>
      <c r="S129" s="47">
        <v>0.82430555555555529</v>
      </c>
      <c r="T129" s="120">
        <v>0.85760416666666639</v>
      </c>
      <c r="U129" s="111">
        <v>14.733333333333292</v>
      </c>
      <c r="V129" s="112">
        <v>47.950107867705171</v>
      </c>
      <c r="W129" s="113"/>
      <c r="X129" s="50"/>
      <c r="Y129" s="332"/>
      <c r="Z129" s="333"/>
      <c r="AA129" s="172">
        <f t="shared" si="56"/>
        <v>-407.93210262854745</v>
      </c>
      <c r="AB129" s="110">
        <f t="shared" si="57"/>
        <v>0.88668552704762571</v>
      </c>
      <c r="AC129" s="328"/>
    </row>
    <row r="130" spans="1:29" ht="15.75" customHeight="1">
      <c r="A130" s="358"/>
      <c r="B130" s="100" t="s">
        <v>120</v>
      </c>
      <c r="C130" s="330" t="s">
        <v>158</v>
      </c>
      <c r="D130" s="331"/>
      <c r="E130" s="101">
        <v>30</v>
      </c>
      <c r="F130" s="102">
        <v>2217</v>
      </c>
      <c r="G130" s="121">
        <f t="shared" si="58"/>
        <v>66510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3196.0799999999981</v>
      </c>
      <c r="N130" s="106">
        <f t="shared" si="52"/>
        <v>799.01999999999953</v>
      </c>
      <c r="O130" s="123">
        <f t="shared" si="53"/>
        <v>0</v>
      </c>
      <c r="P130" s="124">
        <f t="shared" si="54"/>
        <v>-100.98000000000047</v>
      </c>
      <c r="Q130" s="125">
        <f t="shared" si="55"/>
        <v>0.88779999999999948</v>
      </c>
      <c r="R130" s="323"/>
      <c r="S130" s="47">
        <v>0.86736111111111081</v>
      </c>
      <c r="T130" s="120">
        <v>0.89626157407407381</v>
      </c>
      <c r="U130" s="111">
        <v>15</v>
      </c>
      <c r="V130" s="112">
        <v>41.619734174363622</v>
      </c>
      <c r="W130" s="113"/>
      <c r="X130" s="116"/>
      <c r="Y130" s="332"/>
      <c r="Z130" s="333"/>
      <c r="AA130" s="172">
        <f t="shared" si="56"/>
        <v>-403.92000000000189</v>
      </c>
      <c r="AB130" s="110">
        <f t="shared" si="57"/>
        <v>0.88779999999999948</v>
      </c>
      <c r="AC130" s="328"/>
    </row>
    <row r="131" spans="1:29" ht="15.75" customHeight="1">
      <c r="A131" s="358"/>
      <c r="B131" s="100" t="s">
        <v>120</v>
      </c>
      <c r="C131" s="330" t="s">
        <v>162</v>
      </c>
      <c r="D131" s="331"/>
      <c r="E131" s="101">
        <v>18.18</v>
      </c>
      <c r="F131" s="102">
        <v>2692</v>
      </c>
      <c r="G131" s="121">
        <f t="shared" si="58"/>
        <v>48940.56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3193.2034037646645</v>
      </c>
      <c r="N131" s="106">
        <f t="shared" si="52"/>
        <v>1064.4011345882216</v>
      </c>
      <c r="O131" s="123">
        <f t="shared" si="53"/>
        <v>0</v>
      </c>
      <c r="P131" s="124">
        <f t="shared" si="54"/>
        <v>-135.59886541177843</v>
      </c>
      <c r="Q131" s="125">
        <f t="shared" si="55"/>
        <v>0.8870009454901846</v>
      </c>
      <c r="R131" s="323"/>
      <c r="S131" s="47">
        <v>0.90624999999999967</v>
      </c>
      <c r="T131" s="120">
        <v>0.94136574074074042</v>
      </c>
      <c r="U131" s="111">
        <v>15</v>
      </c>
      <c r="V131" s="112">
        <v>50.582433868626751</v>
      </c>
      <c r="W131" s="113"/>
      <c r="X131" s="116"/>
      <c r="Y131" s="332"/>
      <c r="Z131" s="333"/>
      <c r="AA131" s="172">
        <f t="shared" si="56"/>
        <v>-406.79659623533553</v>
      </c>
      <c r="AB131" s="110">
        <f t="shared" si="57"/>
        <v>0.8870009454901846</v>
      </c>
      <c r="AC131" s="328"/>
    </row>
    <row r="132" spans="1:29" ht="15.75" customHeight="1">
      <c r="A132" s="358"/>
      <c r="B132" s="100" t="s">
        <v>120</v>
      </c>
      <c r="C132" s="330" t="s">
        <v>161</v>
      </c>
      <c r="D132" s="331"/>
      <c r="E132" s="101">
        <v>16.7</v>
      </c>
      <c r="F132" s="102">
        <v>1521</v>
      </c>
      <c r="G132" s="121">
        <f t="shared" si="58"/>
        <v>25400.7</v>
      </c>
      <c r="H132" s="62"/>
      <c r="I132" s="104">
        <v>3</v>
      </c>
      <c r="J132" s="105">
        <v>3600</v>
      </c>
      <c r="K132" s="106">
        <f t="shared" si="37"/>
        <v>1200</v>
      </c>
      <c r="L132" s="118">
        <v>3</v>
      </c>
      <c r="M132" s="105">
        <f t="shared" si="59"/>
        <v>3196.1623507222039</v>
      </c>
      <c r="N132" s="106">
        <f t="shared" si="52"/>
        <v>1065.3874502407346</v>
      </c>
      <c r="O132" s="123">
        <f t="shared" si="53"/>
        <v>0</v>
      </c>
      <c r="P132" s="124">
        <f t="shared" si="54"/>
        <v>-134.61254975926545</v>
      </c>
      <c r="Q132" s="125">
        <f t="shared" si="55"/>
        <v>0.88782287520061209</v>
      </c>
      <c r="R132" s="323"/>
      <c r="S132" s="47">
        <v>0.95138888888888851</v>
      </c>
      <c r="T132" s="120">
        <v>0.97121527777777739</v>
      </c>
      <c r="U132" s="111">
        <v>15</v>
      </c>
      <c r="V132" s="112">
        <v>28.55299261609127</v>
      </c>
      <c r="W132" s="126"/>
      <c r="X132" s="127"/>
      <c r="Y132" s="332"/>
      <c r="Z132" s="333"/>
      <c r="AA132" s="172">
        <f t="shared" si="56"/>
        <v>-403.83764927779612</v>
      </c>
      <c r="AB132" s="110">
        <f t="shared" si="57"/>
        <v>0.8878228752006122</v>
      </c>
      <c r="AC132" s="328"/>
    </row>
    <row r="133" spans="1:29" ht="15.75" customHeight="1">
      <c r="A133" s="358"/>
      <c r="B133" s="100" t="s">
        <v>120</v>
      </c>
      <c r="C133" s="330" t="s">
        <v>159</v>
      </c>
      <c r="D133" s="331"/>
      <c r="E133" s="101">
        <v>24.82</v>
      </c>
      <c r="F133" s="102">
        <v>1978</v>
      </c>
      <c r="G133" s="121">
        <f t="shared" si="58"/>
        <v>49093.96</v>
      </c>
      <c r="H133" s="62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3190.4717796373848</v>
      </c>
      <c r="N133" s="106">
        <f t="shared" si="52"/>
        <v>638.09435592747695</v>
      </c>
      <c r="O133" s="123">
        <f t="shared" si="53"/>
        <v>0</v>
      </c>
      <c r="P133" s="124">
        <f t="shared" si="54"/>
        <v>-81.905644072523046</v>
      </c>
      <c r="Q133" s="125">
        <f t="shared" si="55"/>
        <v>0.88624216101038467</v>
      </c>
      <c r="R133" s="323"/>
      <c r="S133" s="47">
        <v>0.98124999999999962</v>
      </c>
      <c r="T133" s="120">
        <v>1.0070717592592588</v>
      </c>
      <c r="U133" s="111">
        <v>15</v>
      </c>
      <c r="V133" s="112">
        <v>37.198260381882662</v>
      </c>
      <c r="W133" s="126"/>
      <c r="X133" s="127"/>
      <c r="Y133" s="332"/>
      <c r="Z133" s="333"/>
      <c r="AA133" s="172">
        <f t="shared" si="56"/>
        <v>-409.52822036261523</v>
      </c>
      <c r="AB133" s="110">
        <f t="shared" si="57"/>
        <v>0.88624216101038467</v>
      </c>
      <c r="AC133" s="328"/>
    </row>
    <row r="134" spans="1:29" ht="15.75" customHeight="1">
      <c r="A134" s="358"/>
      <c r="B134" s="100" t="s">
        <v>120</v>
      </c>
      <c r="C134" s="330" t="s">
        <v>147</v>
      </c>
      <c r="D134" s="331"/>
      <c r="E134" s="101">
        <v>17.89</v>
      </c>
      <c r="F134" s="102">
        <v>4072</v>
      </c>
      <c r="G134" s="121">
        <f t="shared" si="58"/>
        <v>72848.08</v>
      </c>
      <c r="H134" s="62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3189.8076699049479</v>
      </c>
      <c r="N134" s="106">
        <f t="shared" si="52"/>
        <v>797.45191747623699</v>
      </c>
      <c r="O134" s="123">
        <f t="shared" si="53"/>
        <v>0</v>
      </c>
      <c r="P134" s="124">
        <f t="shared" si="54"/>
        <v>-102.54808252376301</v>
      </c>
      <c r="Q134" s="125">
        <f t="shared" si="55"/>
        <v>0.88605768608470781</v>
      </c>
      <c r="R134" s="323"/>
      <c r="S134" s="47">
        <v>1.0173611111111107</v>
      </c>
      <c r="T134" s="120">
        <v>1.070543981481481</v>
      </c>
      <c r="U134" s="111">
        <v>14.816666666666691</v>
      </c>
      <c r="V134" s="112">
        <v>76.59395966255245</v>
      </c>
      <c r="W134" s="126"/>
      <c r="X134" s="127"/>
      <c r="Y134" s="332"/>
      <c r="Z134" s="333"/>
      <c r="AA134" s="172">
        <f t="shared" si="56"/>
        <v>-410.19233009505206</v>
      </c>
      <c r="AB134" s="110">
        <f t="shared" si="57"/>
        <v>0.88605768608470781</v>
      </c>
      <c r="AC134" s="328"/>
    </row>
    <row r="135" spans="1:29" ht="15.75" customHeight="1">
      <c r="A135" s="358"/>
      <c r="B135" s="100" t="s">
        <v>120</v>
      </c>
      <c r="C135" s="330" t="s">
        <v>157</v>
      </c>
      <c r="D135" s="331"/>
      <c r="E135" s="101">
        <v>16.66</v>
      </c>
      <c r="F135" s="102">
        <v>6456</v>
      </c>
      <c r="G135" s="121">
        <f t="shared" si="58"/>
        <v>107556.96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3192.0678973714525</v>
      </c>
      <c r="N135" s="106">
        <f t="shared" si="52"/>
        <v>638.41357947429049</v>
      </c>
      <c r="O135" s="123">
        <f t="shared" si="53"/>
        <v>0</v>
      </c>
      <c r="P135" s="124">
        <f t="shared" si="54"/>
        <v>-81.586420525709514</v>
      </c>
      <c r="Q135" s="125">
        <f t="shared" si="55"/>
        <v>0.88668552704762571</v>
      </c>
      <c r="R135" s="323"/>
      <c r="S135" s="47">
        <v>1.0805555555555553</v>
      </c>
      <c r="T135" s="120">
        <v>1.1648263888888886</v>
      </c>
      <c r="U135" s="111">
        <v>15</v>
      </c>
      <c r="V135" s="112">
        <v>121.35080219282814</v>
      </c>
      <c r="W135" s="126"/>
      <c r="X135" s="127"/>
      <c r="Y135" s="332"/>
      <c r="Z135" s="333"/>
      <c r="AA135" s="172">
        <f t="shared" si="56"/>
        <v>-407.93210262854745</v>
      </c>
      <c r="AB135" s="110">
        <f t="shared" si="57"/>
        <v>0.88668552704762571</v>
      </c>
      <c r="AC135" s="328"/>
    </row>
    <row r="136" spans="1:29" ht="15.75" customHeight="1">
      <c r="A136" s="358"/>
      <c r="B136" s="100"/>
      <c r="C136" s="330"/>
      <c r="D136" s="33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26"/>
      <c r="X136" s="127"/>
      <c r="Y136" s="332"/>
      <c r="Z136" s="333"/>
      <c r="AA136" s="172"/>
      <c r="AB136" s="110"/>
      <c r="AC136" s="328"/>
    </row>
    <row r="137" spans="1:29" ht="15.75" customHeight="1">
      <c r="A137" s="358"/>
      <c r="B137" s="100"/>
      <c r="C137" s="330"/>
      <c r="D137" s="33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13"/>
      <c r="X137" s="116"/>
      <c r="Y137" s="332"/>
      <c r="Z137" s="333"/>
      <c r="AA137" s="172"/>
      <c r="AB137" s="110"/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0">AVERAGE(I124:I139)</f>
        <v>4</v>
      </c>
      <c r="J140" s="137">
        <f t="shared" si="60"/>
        <v>3600</v>
      </c>
      <c r="K140" s="138">
        <f t="shared" ref="K140" si="61">J140/I140</f>
        <v>900</v>
      </c>
      <c r="L140" s="136">
        <f t="shared" ref="L140:M140" si="62">AVERAGE(L124:L139)</f>
        <v>4</v>
      </c>
      <c r="M140" s="137">
        <f t="shared" si="62"/>
        <v>3192.9655169001085</v>
      </c>
      <c r="N140" s="138">
        <f>M140/L140</f>
        <v>798.24137922502712</v>
      </c>
      <c r="O140" s="139">
        <f>L140-I140</f>
        <v>0</v>
      </c>
      <c r="P140" s="140">
        <f>N140-K140</f>
        <v>-101.75862077497288</v>
      </c>
      <c r="Q140" s="141">
        <f>N140/K140</f>
        <v>0.88693486580558567</v>
      </c>
      <c r="R140" s="324"/>
      <c r="S140" s="142">
        <f>S124</f>
        <v>0.70833333333333337</v>
      </c>
      <c r="T140" s="143">
        <f>INDEX(T124:T139,COUNTA(T124:T139))</f>
        <v>1.1648263888888886</v>
      </c>
      <c r="U140" s="144"/>
      <c r="V140" s="166"/>
      <c r="W140" s="167"/>
      <c r="X140" s="138"/>
      <c r="Y140" s="354"/>
      <c r="Z140" s="355"/>
      <c r="AA140" s="174">
        <f>M140-J140</f>
        <v>-407.03448309989153</v>
      </c>
      <c r="AB140" s="141">
        <f>M140/J140</f>
        <v>0.88693486580558567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230" priority="1" operator="greaterThan">
      <formula>0</formula>
    </cfRule>
  </conditionalFormatting>
  <conditionalFormatting sqref="P5:P140 AA5:AA140">
    <cfRule type="cellIs" dxfId="229" priority="4" operator="lessThan">
      <formula>0</formula>
    </cfRule>
  </conditionalFormatting>
  <conditionalFormatting sqref="Q5:Q140 AB5:AB140">
    <cfRule type="cellIs" dxfId="228" priority="2" operator="greaterThan">
      <formula>1</formula>
    </cfRule>
    <cfRule type="cellIs" dxfId="227" priority="3" operator="lessThan">
      <formula>0.8</formula>
    </cfRule>
  </conditionalFormatting>
  <conditionalFormatting sqref="AC5:AC6 R5:R140 AC73:AC78">
    <cfRule type="cellIs" dxfId="226" priority="5" operator="lessThan">
      <formula>0.8</formula>
    </cfRule>
  </conditionalFormatting>
  <conditionalFormatting sqref="AC12:AC20">
    <cfRule type="cellIs" dxfId="225" priority="12" operator="lessThan">
      <formula>0.8</formula>
    </cfRule>
  </conditionalFormatting>
  <conditionalFormatting sqref="AC22">
    <cfRule type="cellIs" dxfId="224" priority="11" operator="lessThan">
      <formula>0.8</formula>
    </cfRule>
  </conditionalFormatting>
  <conditionalFormatting sqref="AC39">
    <cfRule type="cellIs" dxfId="223" priority="7" operator="lessThan">
      <formula>0.8</formula>
    </cfRule>
  </conditionalFormatting>
  <conditionalFormatting sqref="AC56:AC61">
    <cfRule type="cellIs" dxfId="222" priority="6" operator="lessThan">
      <formula>0.8</formula>
    </cfRule>
  </conditionalFormatting>
  <conditionalFormatting sqref="AC90">
    <cfRule type="cellIs" dxfId="221" priority="10" operator="lessThan">
      <formula>0.8</formula>
    </cfRule>
  </conditionalFormatting>
  <conditionalFormatting sqref="AC107">
    <cfRule type="cellIs" dxfId="220" priority="9" operator="lessThan">
      <formula>0.8</formula>
    </cfRule>
  </conditionalFormatting>
  <conditionalFormatting sqref="AC124:AC129">
    <cfRule type="cellIs" dxfId="219" priority="8" operator="lessThan">
      <formula>0.8</formula>
    </cfRule>
  </conditionalFormatting>
  <dataValidations count="1">
    <dataValidation type="list" allowBlank="1" showInputMessage="1" showErrorMessage="1" sqref="Y5:Z140" xr:uid="{F182FCAF-B239-47D9-A62F-1183BB9F789E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86508-BC1E-42DC-A1D4-5DDAFFE992B1}">
  <sheetPr>
    <tabColor theme="8" tint="0.59999389629810485"/>
    <pageSetUpPr fitToPage="1"/>
  </sheetPr>
  <dimension ref="A1:AP154"/>
  <sheetViews>
    <sheetView zoomScale="85" zoomScaleNormal="85" workbookViewId="0">
      <pane ySplit="4" topLeftCell="A5" activePane="bottomLeft" state="frozen"/>
      <selection pane="bottomLeft" activeCell="AC1" sqref="AC1:AC1048576"/>
      <selection activeCell="Q17" sqref="Q1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42" ht="26.25" customHeight="1">
      <c r="A1" s="84" t="s">
        <v>83</v>
      </c>
      <c r="B1" s="85"/>
      <c r="C1" s="86" t="s">
        <v>84</v>
      </c>
      <c r="D1" s="87">
        <f>SUM(F5:F140)</f>
        <v>99713</v>
      </c>
      <c r="E1" s="88" t="s">
        <v>4</v>
      </c>
      <c r="F1" s="89">
        <f>SUM(G5:G140)</f>
        <v>4433019.2</v>
      </c>
      <c r="G1" s="90" t="s">
        <v>85</v>
      </c>
      <c r="H1" s="91">
        <f>L21+L38+L55+L72+L89+L106+L123+L140</f>
        <v>134.20476190476191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42" ht="26.25" customHeight="1" thickBot="1">
      <c r="A2" s="294">
        <v>46183</v>
      </c>
      <c r="B2" s="295"/>
      <c r="C2" s="92" t="s">
        <v>41</v>
      </c>
      <c r="D2" s="93">
        <f>AVERAGE(N21,N38,N55,N72,N89,N106,N123,N140)</f>
        <v>195.69215643045365</v>
      </c>
      <c r="E2" s="93" t="s">
        <v>92</v>
      </c>
      <c r="F2" s="94">
        <f>F1/D1</f>
        <v>44.457785845376229</v>
      </c>
      <c r="G2" s="95" t="s">
        <v>93</v>
      </c>
      <c r="H2" s="96">
        <f>COUNT(H5:H140)</f>
        <v>2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SUM(Y21,Y38,Y55,Y72,Y89,Y106,Y123,Y140)</f>
        <v>0</v>
      </c>
      <c r="Z2" s="193">
        <f>SUM(Z21,Z38,Z55,Z72,Z89,Z106,Z123,Z140)</f>
        <v>0</v>
      </c>
      <c r="AA2" s="363"/>
      <c r="AB2" s="364"/>
      <c r="AC2" s="201">
        <f>SUM(AC21,AC38,AC55,AC72,AC89,AC106,AC123,AC140)</f>
        <v>56</v>
      </c>
      <c r="AD2" s="202">
        <f>SUM(AD21,AD38,AD55,AD72,AD89,AD106,AD123,AD140)</f>
        <v>0</v>
      </c>
      <c r="AE2" s="283"/>
      <c r="AF2" s="284"/>
      <c r="AG2" s="285"/>
    </row>
    <row r="3" spans="1:42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42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42" ht="15.75" customHeight="1">
      <c r="A5" s="317" t="s">
        <v>184</v>
      </c>
      <c r="B5" s="114" t="s">
        <v>189</v>
      </c>
      <c r="C5" s="367" t="s">
        <v>190</v>
      </c>
      <c r="D5" s="367"/>
      <c r="E5" s="147">
        <v>77.349999999999994</v>
      </c>
      <c r="F5" s="151">
        <v>1375</v>
      </c>
      <c r="G5" s="148">
        <f t="shared" ref="G5:G9" si="0">E5*F5</f>
        <v>106356.24999999999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>F5/V5*60</f>
        <v>1789.9662025924179</v>
      </c>
      <c r="N5" s="152">
        <f>M5/L5</f>
        <v>71.598648103696718</v>
      </c>
      <c r="O5" s="154">
        <f>L5-I5</f>
        <v>0</v>
      </c>
      <c r="P5" s="155">
        <f>N5-K5</f>
        <v>-8.4013518963032823</v>
      </c>
      <c r="Q5" s="156">
        <f>N5/K5</f>
        <v>0.89498310129620895</v>
      </c>
      <c r="R5" s="322">
        <f>Q21</f>
        <v>0.89594794103195385</v>
      </c>
      <c r="S5" s="157">
        <v>0.25</v>
      </c>
      <c r="T5" s="158">
        <v>0.2820023148148148</v>
      </c>
      <c r="U5" s="159"/>
      <c r="V5" s="160">
        <v>46.09025571573072</v>
      </c>
      <c r="W5" s="181"/>
      <c r="X5" s="152"/>
      <c r="Y5" s="12"/>
      <c r="Z5" s="198"/>
      <c r="AA5" s="325"/>
      <c r="AB5" s="326"/>
      <c r="AC5" s="12">
        <v>1</v>
      </c>
      <c r="AD5" s="198"/>
      <c r="AE5" s="178">
        <f>M5-J5</f>
        <v>-210.03379740758214</v>
      </c>
      <c r="AF5" s="132">
        <f>M5/J5</f>
        <v>0.89498310129620895</v>
      </c>
      <c r="AG5" s="368">
        <f>AF21</f>
        <v>0.89594794103195385</v>
      </c>
    </row>
    <row r="6" spans="1:42" ht="15.75" customHeight="1">
      <c r="A6" s="318"/>
      <c r="B6" s="100" t="s">
        <v>189</v>
      </c>
      <c r="C6" s="371" t="s">
        <v>192</v>
      </c>
      <c r="D6" s="371"/>
      <c r="E6" s="101">
        <v>77.34</v>
      </c>
      <c r="F6" s="102">
        <v>2479</v>
      </c>
      <c r="G6" s="103">
        <f t="shared" si="0"/>
        <v>191725.86000000002</v>
      </c>
      <c r="H6" s="26"/>
      <c r="I6" s="104">
        <v>23</v>
      </c>
      <c r="J6" s="105">
        <v>2000</v>
      </c>
      <c r="K6" s="106">
        <f t="shared" ref="K6:K45" si="1">J6/I6</f>
        <v>86.956521739130437</v>
      </c>
      <c r="L6" s="107">
        <v>23</v>
      </c>
      <c r="M6" s="105">
        <f>F6/V6*60</f>
        <v>1790.8192297084645</v>
      </c>
      <c r="N6" s="106">
        <f>M6/L6</f>
        <v>77.861705639498453</v>
      </c>
      <c r="O6" s="108">
        <f>L6-I6</f>
        <v>0</v>
      </c>
      <c r="P6" s="109">
        <f>N6-K6</f>
        <v>-9.0948160996319842</v>
      </c>
      <c r="Q6" s="110">
        <f>N6/K6</f>
        <v>0.89540961485423221</v>
      </c>
      <c r="R6" s="323"/>
      <c r="S6" s="47">
        <v>0.28541666666666665</v>
      </c>
      <c r="T6" s="48">
        <v>0.34309027777777779</v>
      </c>
      <c r="U6" s="111">
        <v>4.9166666666666625</v>
      </c>
      <c r="V6" s="112">
        <v>83.056959369491494</v>
      </c>
      <c r="W6" s="113"/>
      <c r="X6" s="116"/>
      <c r="Y6" s="12"/>
      <c r="Z6" s="198"/>
      <c r="AA6" s="332"/>
      <c r="AB6" s="333"/>
      <c r="AC6" s="12">
        <v>2</v>
      </c>
      <c r="AD6" s="198"/>
      <c r="AE6" s="117">
        <f>M6-J6</f>
        <v>-209.18077029153551</v>
      </c>
      <c r="AF6" s="110">
        <f>M6/J6</f>
        <v>0.89540961485423221</v>
      </c>
      <c r="AG6" s="369"/>
    </row>
    <row r="7" spans="1:42" ht="15.75" customHeight="1">
      <c r="A7" s="318"/>
      <c r="B7" s="100" t="s">
        <v>187</v>
      </c>
      <c r="C7" s="371" t="s">
        <v>188</v>
      </c>
      <c r="D7" s="371"/>
      <c r="E7" s="101">
        <v>56.77</v>
      </c>
      <c r="F7" s="102">
        <v>3580</v>
      </c>
      <c r="G7" s="103">
        <f t="shared" si="0"/>
        <v>203236.6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1792.0740741931818</v>
      </c>
      <c r="N7" s="106">
        <f>M7/L7</f>
        <v>74.669753091382574</v>
      </c>
      <c r="O7" s="108">
        <f>L7-I7</f>
        <v>0</v>
      </c>
      <c r="P7" s="109">
        <f>N7-K7</f>
        <v>-8.6635802419507542</v>
      </c>
      <c r="Q7" s="110">
        <f>N7/K7</f>
        <v>0.89603703709659099</v>
      </c>
      <c r="R7" s="323"/>
      <c r="S7" s="47">
        <v>0.34722222222222221</v>
      </c>
      <c r="T7" s="48">
        <v>0.4304513888888889</v>
      </c>
      <c r="U7" s="111">
        <v>5.9499999999999709</v>
      </c>
      <c r="V7" s="112">
        <v>119.86111684401557</v>
      </c>
      <c r="W7" s="113">
        <v>0.4304513888888889</v>
      </c>
      <c r="X7" s="116">
        <v>0.46874999999999994</v>
      </c>
      <c r="Y7" s="12"/>
      <c r="Z7" s="198"/>
      <c r="AA7" s="332"/>
      <c r="AB7" s="333"/>
      <c r="AC7" s="12">
        <v>2</v>
      </c>
      <c r="AD7" s="198"/>
      <c r="AE7" s="117">
        <f>M7-J7</f>
        <v>-207.92592580681821</v>
      </c>
      <c r="AF7" s="110">
        <f>M7/J7</f>
        <v>0.89603703709659088</v>
      </c>
      <c r="AG7" s="369"/>
    </row>
    <row r="8" spans="1:42" ht="15.75" customHeight="1">
      <c r="A8" s="318"/>
      <c r="B8" s="100" t="s">
        <v>189</v>
      </c>
      <c r="C8" s="371" t="s">
        <v>191</v>
      </c>
      <c r="D8" s="371"/>
      <c r="E8" s="101">
        <v>59.34</v>
      </c>
      <c r="F8" s="102">
        <v>1581</v>
      </c>
      <c r="G8" s="103">
        <f t="shared" si="0"/>
        <v>93816.540000000008</v>
      </c>
      <c r="H8" s="26"/>
      <c r="I8" s="104">
        <v>23</v>
      </c>
      <c r="J8" s="105">
        <v>2000</v>
      </c>
      <c r="K8" s="106">
        <f t="shared" si="1"/>
        <v>86.956521739130437</v>
      </c>
      <c r="L8" s="107">
        <v>23</v>
      </c>
      <c r="M8" s="105">
        <f>F8/V8*60</f>
        <v>1790.408231319509</v>
      </c>
      <c r="N8" s="106">
        <f>M8/L8</f>
        <v>77.843836144326474</v>
      </c>
      <c r="O8" s="108">
        <f>L8-I8</f>
        <v>0</v>
      </c>
      <c r="P8" s="109">
        <f>N8-K8</f>
        <v>-9.1126855948039633</v>
      </c>
      <c r="Q8" s="110">
        <f>N8/K8</f>
        <v>0.89520411565975444</v>
      </c>
      <c r="R8" s="323"/>
      <c r="S8" s="47">
        <v>0.46874999999999994</v>
      </c>
      <c r="T8" s="48">
        <v>0.50553240740740735</v>
      </c>
      <c r="U8" s="111">
        <v>55.149999999999906</v>
      </c>
      <c r="V8" s="112">
        <v>52.982330141595327</v>
      </c>
      <c r="W8" s="113"/>
      <c r="X8" s="116"/>
      <c r="Y8" s="12"/>
      <c r="Z8" s="198"/>
      <c r="AA8" s="332"/>
      <c r="AB8" s="333"/>
      <c r="AC8" s="12">
        <v>1</v>
      </c>
      <c r="AD8" s="198"/>
      <c r="AE8" s="117">
        <f>M8-J8</f>
        <v>-209.59176868049099</v>
      </c>
      <c r="AF8" s="110">
        <f>M8/J8</f>
        <v>0.89520411565975455</v>
      </c>
      <c r="AG8" s="369"/>
    </row>
    <row r="9" spans="1:42" ht="15.75" customHeight="1">
      <c r="A9" s="318"/>
      <c r="B9" s="100" t="s">
        <v>189</v>
      </c>
      <c r="C9" s="371" t="s">
        <v>193</v>
      </c>
      <c r="D9" s="371"/>
      <c r="E9" s="101">
        <v>59.52</v>
      </c>
      <c r="F9" s="102">
        <v>5219</v>
      </c>
      <c r="G9" s="103">
        <f t="shared" si="0"/>
        <v>310634.88</v>
      </c>
      <c r="H9" s="13"/>
      <c r="I9" s="104">
        <v>24</v>
      </c>
      <c r="J9" s="105">
        <v>2000</v>
      </c>
      <c r="K9" s="106">
        <f t="shared" si="1"/>
        <v>83.333333333333329</v>
      </c>
      <c r="L9" s="107">
        <v>24</v>
      </c>
      <c r="M9" s="105">
        <f>F9/V9*60</f>
        <v>1796.2116725059661</v>
      </c>
      <c r="N9" s="106">
        <f>M9/L9</f>
        <v>74.842153021081927</v>
      </c>
      <c r="O9" s="108">
        <f>L9-I9</f>
        <v>0</v>
      </c>
      <c r="P9" s="109">
        <f>N9-K9</f>
        <v>-8.4911803122514016</v>
      </c>
      <c r="Q9" s="110">
        <f>N9/K9</f>
        <v>0.89810583625298313</v>
      </c>
      <c r="R9" s="323"/>
      <c r="S9" s="47">
        <v>0.5083333333333333</v>
      </c>
      <c r="T9" s="48">
        <v>0.6293981481481481</v>
      </c>
      <c r="U9" s="111">
        <v>5</v>
      </c>
      <c r="V9" s="112">
        <v>174.33357370577932</v>
      </c>
      <c r="W9" s="113"/>
      <c r="X9" s="116"/>
      <c r="Y9" s="12"/>
      <c r="Z9" s="198"/>
      <c r="AA9" s="332"/>
      <c r="AB9" s="333"/>
      <c r="AC9" s="12">
        <v>3</v>
      </c>
      <c r="AD9" s="198"/>
      <c r="AE9" s="117">
        <f>M9-J9</f>
        <v>-203.78832749403387</v>
      </c>
      <c r="AF9" s="110">
        <f>M9/J9</f>
        <v>0.89810583625298301</v>
      </c>
      <c r="AG9" s="369"/>
    </row>
    <row r="10" spans="1:42" ht="15.75" customHeight="1">
      <c r="A10" s="318"/>
      <c r="B10" s="100"/>
      <c r="C10" s="371"/>
      <c r="D10" s="37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12"/>
      <c r="Z10" s="198"/>
      <c r="AA10" s="332"/>
      <c r="AB10" s="333"/>
      <c r="AC10" s="12"/>
      <c r="AD10" s="198"/>
      <c r="AE10" s="117"/>
      <c r="AF10" s="110"/>
      <c r="AG10" s="369"/>
    </row>
    <row r="11" spans="1:42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42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42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42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42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  <c r="AP15" s="120"/>
    </row>
    <row r="16" spans="1:42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23.8</v>
      </c>
      <c r="J21" s="137">
        <f t="shared" si="2"/>
        <v>2000</v>
      </c>
      <c r="K21" s="138">
        <f t="shared" ref="K21" si="3">J21/I21</f>
        <v>84.033613445378151</v>
      </c>
      <c r="L21" s="136">
        <f t="shared" ref="L21:M21" si="4">AVERAGE(L5:L20)</f>
        <v>23.8</v>
      </c>
      <c r="M21" s="137">
        <f t="shared" si="4"/>
        <v>1791.8958820639077</v>
      </c>
      <c r="N21" s="138">
        <f t="shared" ref="N21:N27" si="5">M21/L21</f>
        <v>75.289742943861668</v>
      </c>
      <c r="O21" s="139">
        <f t="shared" ref="O21:O27" si="6">L21-I21</f>
        <v>0</v>
      </c>
      <c r="P21" s="140">
        <f t="shared" ref="P21:P27" si="7">N21-K21</f>
        <v>-8.7438705015164828</v>
      </c>
      <c r="Q21" s="141">
        <f t="shared" ref="Q21:Q27" si="8">N21/K21</f>
        <v>0.89594794103195385</v>
      </c>
      <c r="R21" s="324"/>
      <c r="S21" s="142">
        <f>S5</f>
        <v>0.25</v>
      </c>
      <c r="T21" s="143">
        <f>INDEX(T5:T20,COUNTA(T5:T20))</f>
        <v>0.6293981481481481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9</v>
      </c>
      <c r="AD21" s="180">
        <f>SUM(AD5:AD20)</f>
        <v>0</v>
      </c>
      <c r="AE21" s="168">
        <f t="shared" ref="AE21:AE27" si="9">M21-J21</f>
        <v>-208.10411793609228</v>
      </c>
      <c r="AF21" s="141">
        <f t="shared" ref="AF21:AF27" si="10">M21/J21</f>
        <v>0.89594794103195385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3840</v>
      </c>
      <c r="G22" s="148">
        <f t="shared" ref="G22:G27" si="11">E22*F22</f>
        <v>139968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7" si="12">F22/V22*60</f>
        <v>1895.7458710424933</v>
      </c>
      <c r="N22" s="152">
        <f t="shared" si="5"/>
        <v>94.787293552124666</v>
      </c>
      <c r="O22" s="154">
        <f t="shared" si="6"/>
        <v>0</v>
      </c>
      <c r="P22" s="155">
        <f t="shared" si="7"/>
        <v>-10.212706447875334</v>
      </c>
      <c r="Q22" s="156">
        <f t="shared" si="8"/>
        <v>0.90273612906785394</v>
      </c>
      <c r="R22" s="322">
        <f>Q38</f>
        <v>0.88968590329205244</v>
      </c>
      <c r="S22" s="157">
        <v>0.16666666666666666</v>
      </c>
      <c r="T22" s="158">
        <v>0.2510648148148148</v>
      </c>
      <c r="U22" s="159"/>
      <c r="V22" s="160">
        <v>121.53527723275498</v>
      </c>
      <c r="W22" s="97"/>
      <c r="X22" s="98"/>
      <c r="Y22" s="12"/>
      <c r="Z22" s="198"/>
      <c r="AA22" s="325"/>
      <c r="AB22" s="326"/>
      <c r="AC22" s="12">
        <v>1</v>
      </c>
      <c r="AD22" s="198"/>
      <c r="AE22" s="115">
        <f t="shared" si="9"/>
        <v>-204.25412895750674</v>
      </c>
      <c r="AF22" s="156">
        <f t="shared" si="10"/>
        <v>0.90273612906785394</v>
      </c>
      <c r="AG22" s="376">
        <f>AF38</f>
        <v>0.88968590329205244</v>
      </c>
    </row>
    <row r="23" spans="1:33" ht="15.75" customHeight="1">
      <c r="A23" s="357"/>
      <c r="B23" s="163" t="s">
        <v>185</v>
      </c>
      <c r="C23" s="330" t="s">
        <v>197</v>
      </c>
      <c r="D23" s="331"/>
      <c r="E23" s="101">
        <v>31.72</v>
      </c>
      <c r="F23" s="111">
        <v>2119</v>
      </c>
      <c r="G23" s="103">
        <f t="shared" si="11"/>
        <v>67214.679999999993</v>
      </c>
      <c r="H23" s="26"/>
      <c r="I23" s="107">
        <v>22</v>
      </c>
      <c r="J23" s="105">
        <v>2000</v>
      </c>
      <c r="K23" s="106">
        <f t="shared" si="1"/>
        <v>90.909090909090907</v>
      </c>
      <c r="L23" s="107">
        <v>22</v>
      </c>
      <c r="M23" s="105">
        <f t="shared" si="12"/>
        <v>1799.863141889291</v>
      </c>
      <c r="N23" s="106">
        <f t="shared" si="5"/>
        <v>81.811960994967777</v>
      </c>
      <c r="O23" s="108">
        <f t="shared" si="6"/>
        <v>0</v>
      </c>
      <c r="P23" s="109">
        <f t="shared" si="7"/>
        <v>-9.0971299141231299</v>
      </c>
      <c r="Q23" s="110">
        <f t="shared" si="8"/>
        <v>0.8999315709446456</v>
      </c>
      <c r="R23" s="323"/>
      <c r="S23" s="47">
        <v>0.25416666666666665</v>
      </c>
      <c r="T23" s="48">
        <v>0.30321759259259257</v>
      </c>
      <c r="U23" s="111">
        <v>5</v>
      </c>
      <c r="V23" s="112">
        <v>70.638704155329791</v>
      </c>
      <c r="W23" s="113"/>
      <c r="X23" s="116"/>
      <c r="Y23" s="12"/>
      <c r="Z23" s="198"/>
      <c r="AA23" s="332"/>
      <c r="AB23" s="333"/>
      <c r="AC23" s="12">
        <v>2</v>
      </c>
      <c r="AD23" s="198"/>
      <c r="AE23" s="117">
        <f t="shared" si="9"/>
        <v>-200.136858110709</v>
      </c>
      <c r="AF23" s="110">
        <f t="shared" si="10"/>
        <v>0.89993157094464549</v>
      </c>
      <c r="AG23" s="369"/>
    </row>
    <row r="24" spans="1:33" ht="15.75" customHeight="1">
      <c r="A24" s="357"/>
      <c r="B24" s="163" t="s">
        <v>185</v>
      </c>
      <c r="C24" s="330" t="s">
        <v>200</v>
      </c>
      <c r="D24" s="331"/>
      <c r="E24" s="101">
        <v>51.44</v>
      </c>
      <c r="F24" s="111">
        <v>5434</v>
      </c>
      <c r="G24" s="103">
        <f t="shared" si="11"/>
        <v>279524.95999999996</v>
      </c>
      <c r="H24" s="26"/>
      <c r="I24" s="107">
        <v>20</v>
      </c>
      <c r="J24" s="105">
        <v>2000</v>
      </c>
      <c r="K24" s="106">
        <f t="shared" si="1"/>
        <v>100</v>
      </c>
      <c r="L24" s="107">
        <v>20</v>
      </c>
      <c r="M24" s="105">
        <f t="shared" si="12"/>
        <v>1665.1306227570815</v>
      </c>
      <c r="N24" s="106">
        <f t="shared" si="5"/>
        <v>83.256531137854068</v>
      </c>
      <c r="O24" s="108">
        <f t="shared" si="6"/>
        <v>0</v>
      </c>
      <c r="P24" s="109">
        <f t="shared" si="7"/>
        <v>-16.743468862145932</v>
      </c>
      <c r="Q24" s="110">
        <f t="shared" si="8"/>
        <v>0.83256531137854073</v>
      </c>
      <c r="R24" s="323"/>
      <c r="S24" s="47">
        <v>0.30694444444444441</v>
      </c>
      <c r="T24" s="48">
        <v>0.44291666666666663</v>
      </c>
      <c r="U24" s="111">
        <v>5.3666666666666529</v>
      </c>
      <c r="V24" s="112">
        <v>195.804458547613</v>
      </c>
      <c r="W24" s="113"/>
      <c r="X24" s="116"/>
      <c r="Y24" s="12"/>
      <c r="Z24" s="198"/>
      <c r="AA24" s="332"/>
      <c r="AB24" s="333"/>
      <c r="AC24" s="12">
        <v>3</v>
      </c>
      <c r="AD24" s="198"/>
      <c r="AE24" s="117">
        <f t="shared" si="9"/>
        <v>-334.86937724291852</v>
      </c>
      <c r="AF24" s="110">
        <f t="shared" si="10"/>
        <v>0.83256531137854073</v>
      </c>
      <c r="AG24" s="369"/>
    </row>
    <row r="25" spans="1:33" ht="15.75" customHeight="1">
      <c r="A25" s="357"/>
      <c r="B25" s="163" t="s">
        <v>185</v>
      </c>
      <c r="C25" s="330" t="s">
        <v>198</v>
      </c>
      <c r="D25" s="331"/>
      <c r="E25" s="101">
        <v>34.79</v>
      </c>
      <c r="F25" s="111">
        <v>2408</v>
      </c>
      <c r="G25" s="103">
        <f t="shared" si="11"/>
        <v>83774.319999999992</v>
      </c>
      <c r="H25" s="26"/>
      <c r="I25" s="107">
        <v>11</v>
      </c>
      <c r="J25" s="105">
        <v>2000</v>
      </c>
      <c r="K25" s="106">
        <f t="shared" si="1"/>
        <v>181.81818181818181</v>
      </c>
      <c r="L25" s="107">
        <v>11</v>
      </c>
      <c r="M25" s="105">
        <f t="shared" si="12"/>
        <v>1807.0477300916668</v>
      </c>
      <c r="N25" s="106">
        <f t="shared" si="5"/>
        <v>164.27706637196971</v>
      </c>
      <c r="O25" s="108">
        <f t="shared" si="6"/>
        <v>0</v>
      </c>
      <c r="P25" s="109">
        <f t="shared" si="7"/>
        <v>-17.541115446212103</v>
      </c>
      <c r="Q25" s="110">
        <f t="shared" si="8"/>
        <v>0.90352386504583337</v>
      </c>
      <c r="R25" s="323"/>
      <c r="S25" s="47">
        <v>0.4458333333333333</v>
      </c>
      <c r="T25" s="48">
        <v>0.50135416666666666</v>
      </c>
      <c r="U25" s="111">
        <v>5</v>
      </c>
      <c r="V25" s="112">
        <v>79.953615830983566</v>
      </c>
      <c r="W25" s="113">
        <v>0.50135416666666666</v>
      </c>
      <c r="X25" s="116">
        <v>0.53888888888888886</v>
      </c>
      <c r="Y25" s="12"/>
      <c r="Z25" s="198"/>
      <c r="AA25" s="332"/>
      <c r="AB25" s="333"/>
      <c r="AC25" s="12">
        <v>2</v>
      </c>
      <c r="AD25" s="198"/>
      <c r="AE25" s="117">
        <f t="shared" si="9"/>
        <v>-192.95226990833316</v>
      </c>
      <c r="AF25" s="110">
        <f t="shared" si="10"/>
        <v>0.90352386504583337</v>
      </c>
      <c r="AG25" s="369"/>
    </row>
    <row r="26" spans="1:33" ht="15.75" customHeight="1">
      <c r="A26" s="358"/>
      <c r="B26" s="163" t="s">
        <v>185</v>
      </c>
      <c r="C26" s="330" t="s">
        <v>199</v>
      </c>
      <c r="D26" s="331"/>
      <c r="E26" s="101">
        <v>33.200000000000003</v>
      </c>
      <c r="F26" s="111">
        <v>3345</v>
      </c>
      <c r="G26" s="103">
        <f t="shared" si="11"/>
        <v>111054.00000000001</v>
      </c>
      <c r="H26" s="13"/>
      <c r="I26" s="118">
        <v>11</v>
      </c>
      <c r="J26" s="105">
        <v>2000</v>
      </c>
      <c r="K26" s="106">
        <f t="shared" si="1"/>
        <v>181.81818181818181</v>
      </c>
      <c r="L26" s="107">
        <v>11</v>
      </c>
      <c r="M26" s="105">
        <f t="shared" si="12"/>
        <v>1805.855637915867</v>
      </c>
      <c r="N26" s="106">
        <f t="shared" si="5"/>
        <v>164.1686943559879</v>
      </c>
      <c r="O26" s="108">
        <f t="shared" si="6"/>
        <v>0</v>
      </c>
      <c r="P26" s="109">
        <f t="shared" si="7"/>
        <v>-17.649487462193918</v>
      </c>
      <c r="Q26" s="110">
        <f t="shared" si="8"/>
        <v>0.9029278189579335</v>
      </c>
      <c r="R26" s="323"/>
      <c r="S26" s="47">
        <v>0.53888888888888886</v>
      </c>
      <c r="T26" s="48">
        <v>0.61606481481481479</v>
      </c>
      <c r="U26" s="111">
        <v>54.049999999999976</v>
      </c>
      <c r="V26" s="112">
        <v>111.13845192610597</v>
      </c>
      <c r="W26" s="113"/>
      <c r="X26" s="116"/>
      <c r="Y26" s="12"/>
      <c r="Z26" s="198"/>
      <c r="AA26" s="332"/>
      <c r="AB26" s="333"/>
      <c r="AC26" s="12">
        <v>1</v>
      </c>
      <c r="AD26" s="198"/>
      <c r="AE26" s="117">
        <f t="shared" si="9"/>
        <v>-194.14436208413304</v>
      </c>
      <c r="AF26" s="110">
        <f t="shared" si="10"/>
        <v>0.9029278189579335</v>
      </c>
      <c r="AG26" s="369"/>
    </row>
    <row r="27" spans="1:33" ht="15.75" customHeight="1">
      <c r="A27" s="358"/>
      <c r="B27" s="163" t="s">
        <v>185</v>
      </c>
      <c r="C27" s="330" t="s">
        <v>186</v>
      </c>
      <c r="D27" s="331"/>
      <c r="E27" s="101">
        <v>19.7</v>
      </c>
      <c r="F27" s="111">
        <v>2519</v>
      </c>
      <c r="G27" s="121">
        <f t="shared" si="11"/>
        <v>49624.299999999996</v>
      </c>
      <c r="H27" s="122"/>
      <c r="I27" s="107">
        <v>13</v>
      </c>
      <c r="J27" s="105">
        <v>1200</v>
      </c>
      <c r="K27" s="106">
        <f t="shared" si="1"/>
        <v>92.307692307692307</v>
      </c>
      <c r="L27" s="107">
        <v>13</v>
      </c>
      <c r="M27" s="105">
        <f t="shared" si="12"/>
        <v>1079.8077035037925</v>
      </c>
      <c r="N27" s="106">
        <f t="shared" si="5"/>
        <v>83.062131038753265</v>
      </c>
      <c r="O27" s="108">
        <f t="shared" si="6"/>
        <v>0</v>
      </c>
      <c r="P27" s="109">
        <f t="shared" si="7"/>
        <v>-9.2455612689390421</v>
      </c>
      <c r="Q27" s="110">
        <f t="shared" si="8"/>
        <v>0.8998397529198271</v>
      </c>
      <c r="R27" s="323"/>
      <c r="S27" s="47">
        <v>0.6201388888888888</v>
      </c>
      <c r="T27" s="120">
        <v>0.71733796296296282</v>
      </c>
      <c r="U27" s="111">
        <v>5.8666666666665712</v>
      </c>
      <c r="V27" s="112">
        <v>139.96936631362826</v>
      </c>
      <c r="W27" s="113"/>
      <c r="X27" s="116"/>
      <c r="Y27" s="12"/>
      <c r="Z27" s="198"/>
      <c r="AA27" s="332"/>
      <c r="AB27" s="333"/>
      <c r="AC27" s="12">
        <v>3</v>
      </c>
      <c r="AD27" s="198"/>
      <c r="AE27" s="117">
        <f t="shared" si="9"/>
        <v>-120.19229649620752</v>
      </c>
      <c r="AF27" s="110">
        <f t="shared" si="10"/>
        <v>0.8998397529198271</v>
      </c>
      <c r="AG27" s="369"/>
    </row>
    <row r="28" spans="1:33" ht="15.75" customHeight="1">
      <c r="A28" s="358"/>
      <c r="B28" s="163"/>
      <c r="C28" s="330"/>
      <c r="D28" s="33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12"/>
      <c r="Z28" s="198"/>
      <c r="AA28" s="332"/>
      <c r="AB28" s="333"/>
      <c r="AC28" s="12"/>
      <c r="AD28" s="198"/>
      <c r="AE28" s="117"/>
      <c r="AF28" s="110"/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13">AVERAGE(I22:I37)</f>
        <v>16.166666666666668</v>
      </c>
      <c r="J38" s="137">
        <f t="shared" si="13"/>
        <v>1883.3333333333333</v>
      </c>
      <c r="K38" s="138">
        <f t="shared" ref="K38" si="14">J38/I38</f>
        <v>116.49484536082473</v>
      </c>
      <c r="L38" s="136">
        <f t="shared" ref="L38:M38" si="15">AVERAGE(L22:L37)</f>
        <v>16.166666666666668</v>
      </c>
      <c r="M38" s="137">
        <f t="shared" si="15"/>
        <v>1675.5751178666987</v>
      </c>
      <c r="N38" s="138">
        <f t="shared" ref="N38:N45" si="16">M38/L38</f>
        <v>103.64382172371332</v>
      </c>
      <c r="O38" s="139">
        <f t="shared" ref="O38:O45" si="17">L38-I38</f>
        <v>0</v>
      </c>
      <c r="P38" s="140">
        <f t="shared" ref="P38:P45" si="18">N38-K38</f>
        <v>-12.85102363711141</v>
      </c>
      <c r="Q38" s="141">
        <f t="shared" ref="Q38:Q45" si="19">N38/K38</f>
        <v>0.88968590329205244</v>
      </c>
      <c r="R38" s="324"/>
      <c r="S38" s="142">
        <f>S22</f>
        <v>0.16666666666666666</v>
      </c>
      <c r="T38" s="143">
        <f>INDEX(T22:T37,COUNTA(T22:T37))</f>
        <v>0.71733796296296282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12</v>
      </c>
      <c r="AD38" s="180">
        <f>SUM(AD22:AD37)</f>
        <v>0</v>
      </c>
      <c r="AE38" s="168">
        <f t="shared" ref="AE38:AE45" si="20">M38-J38</f>
        <v>-207.75821546663451</v>
      </c>
      <c r="AF38" s="141">
        <f t="shared" ref="AF38:AF45" si="21">M38/J38</f>
        <v>0.88968590329205244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1600</v>
      </c>
      <c r="G39" s="148">
        <f t="shared" ref="G39:G45" si="22">E39*F39</f>
        <v>31520</v>
      </c>
      <c r="H39" s="149">
        <v>2</v>
      </c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5" si="23">F39/V39*60</f>
        <v>1079.8077035037925</v>
      </c>
      <c r="N39" s="152">
        <f t="shared" si="16"/>
        <v>83.062131038753265</v>
      </c>
      <c r="O39" s="154">
        <f t="shared" si="17"/>
        <v>0</v>
      </c>
      <c r="P39" s="155">
        <f t="shared" si="18"/>
        <v>-9.2455612689390421</v>
      </c>
      <c r="Q39" s="156">
        <f t="shared" si="19"/>
        <v>0.8998397529198271</v>
      </c>
      <c r="R39" s="322">
        <f>Q55</f>
        <v>0.89669969123586923</v>
      </c>
      <c r="S39" s="157">
        <v>0.16666666666666666</v>
      </c>
      <c r="T39" s="158">
        <v>0.22840277777777776</v>
      </c>
      <c r="U39" s="159"/>
      <c r="V39" s="160">
        <v>88.904718579517748</v>
      </c>
      <c r="W39" s="158"/>
      <c r="X39" s="169"/>
      <c r="Y39" s="12"/>
      <c r="Z39" s="198"/>
      <c r="AA39" s="325"/>
      <c r="AB39" s="326"/>
      <c r="AC39" s="12">
        <v>2</v>
      </c>
      <c r="AD39" s="198"/>
      <c r="AE39" s="115">
        <f t="shared" si="20"/>
        <v>-120.19229649620752</v>
      </c>
      <c r="AF39" s="156">
        <f t="shared" si="21"/>
        <v>0.8998397529198271</v>
      </c>
      <c r="AG39" s="327">
        <f>AF55</f>
        <v>0.89669969123586912</v>
      </c>
    </row>
    <row r="40" spans="1:33" ht="15.75" customHeight="1">
      <c r="A40" s="318"/>
      <c r="B40" s="163" t="s">
        <v>189</v>
      </c>
      <c r="C40" s="330" t="s">
        <v>205</v>
      </c>
      <c r="D40" s="331"/>
      <c r="E40" s="101">
        <v>53.76</v>
      </c>
      <c r="F40" s="102">
        <v>3179</v>
      </c>
      <c r="G40" s="103">
        <f t="shared" si="22"/>
        <v>170903.04000000001</v>
      </c>
      <c r="H40" s="26"/>
      <c r="I40" s="104">
        <v>20</v>
      </c>
      <c r="J40" s="105">
        <v>2000</v>
      </c>
      <c r="K40" s="106">
        <f t="shared" si="1"/>
        <v>100</v>
      </c>
      <c r="L40" s="107">
        <v>20</v>
      </c>
      <c r="M40" s="105">
        <f t="shared" si="23"/>
        <v>1790.2669812825848</v>
      </c>
      <c r="N40" s="106">
        <f t="shared" si="16"/>
        <v>89.513349064129244</v>
      </c>
      <c r="O40" s="108">
        <f t="shared" si="17"/>
        <v>0</v>
      </c>
      <c r="P40" s="109">
        <f t="shared" si="18"/>
        <v>-10.486650935870756</v>
      </c>
      <c r="Q40" s="110">
        <f t="shared" si="19"/>
        <v>0.89513349064129244</v>
      </c>
      <c r="R40" s="323"/>
      <c r="S40" s="47">
        <v>0.23194444444444445</v>
      </c>
      <c r="T40" s="48">
        <v>0.30592592592592593</v>
      </c>
      <c r="U40" s="111">
        <v>5.1000000000000378</v>
      </c>
      <c r="V40" s="112">
        <v>106.5427681983778</v>
      </c>
      <c r="W40" s="113"/>
      <c r="X40" s="116"/>
      <c r="Y40" s="12"/>
      <c r="Z40" s="198"/>
      <c r="AA40" s="332"/>
      <c r="AB40" s="333"/>
      <c r="AC40" s="12">
        <v>3</v>
      </c>
      <c r="AD40" s="198"/>
      <c r="AE40" s="117">
        <f t="shared" si="20"/>
        <v>-209.73301871741523</v>
      </c>
      <c r="AF40" s="110">
        <f t="shared" si="21"/>
        <v>0.89513349064129233</v>
      </c>
      <c r="AG40" s="328"/>
    </row>
    <row r="41" spans="1:33" ht="15.75" customHeight="1">
      <c r="A41" s="318"/>
      <c r="B41" s="163" t="s">
        <v>189</v>
      </c>
      <c r="C41" s="330" t="s">
        <v>206</v>
      </c>
      <c r="D41" s="331"/>
      <c r="E41" s="101">
        <v>71.55</v>
      </c>
      <c r="F41" s="102">
        <v>2459</v>
      </c>
      <c r="G41" s="103">
        <f t="shared" si="22"/>
        <v>175941.44999999998</v>
      </c>
      <c r="H41" s="26"/>
      <c r="I41" s="104">
        <v>22</v>
      </c>
      <c r="J41" s="105">
        <v>2000</v>
      </c>
      <c r="K41" s="106">
        <f t="shared" si="1"/>
        <v>90.909090909090907</v>
      </c>
      <c r="L41" s="107">
        <v>22</v>
      </c>
      <c r="M41" s="105">
        <f t="shared" si="23"/>
        <v>1789.725455498575</v>
      </c>
      <c r="N41" s="106">
        <f t="shared" si="16"/>
        <v>81.351157068117047</v>
      </c>
      <c r="O41" s="108">
        <f t="shared" si="17"/>
        <v>0</v>
      </c>
      <c r="P41" s="109">
        <f t="shared" si="18"/>
        <v>-9.5579338409738597</v>
      </c>
      <c r="Q41" s="110">
        <f t="shared" si="19"/>
        <v>0.89486272774928755</v>
      </c>
      <c r="R41" s="323"/>
      <c r="S41" s="47">
        <v>0.30902777777777779</v>
      </c>
      <c r="T41" s="48">
        <v>0.36627314814814815</v>
      </c>
      <c r="U41" s="111">
        <v>5</v>
      </c>
      <c r="V41" s="112">
        <v>82.43722496470771</v>
      </c>
      <c r="W41" s="113"/>
      <c r="X41" s="116"/>
      <c r="Y41" s="12"/>
      <c r="Z41" s="198"/>
      <c r="AA41" s="332"/>
      <c r="AB41" s="333"/>
      <c r="AC41" s="12">
        <v>2</v>
      </c>
      <c r="AD41" s="198"/>
      <c r="AE41" s="117">
        <f t="shared" si="20"/>
        <v>-210.274544501425</v>
      </c>
      <c r="AF41" s="110">
        <f t="shared" si="21"/>
        <v>0.89486272774928755</v>
      </c>
      <c r="AG41" s="328"/>
    </row>
    <row r="42" spans="1:33" ht="15.75" customHeight="1">
      <c r="A42" s="318"/>
      <c r="B42" s="163" t="s">
        <v>189</v>
      </c>
      <c r="C42" s="330" t="s">
        <v>207</v>
      </c>
      <c r="D42" s="331"/>
      <c r="E42" s="101">
        <v>58.67</v>
      </c>
      <c r="F42" s="102">
        <v>3843</v>
      </c>
      <c r="G42" s="103">
        <f t="shared" si="22"/>
        <v>225468.81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 t="shared" si="23"/>
        <v>1791.3270052556086</v>
      </c>
      <c r="N42" s="106">
        <f t="shared" si="16"/>
        <v>77.883782837200371</v>
      </c>
      <c r="O42" s="108">
        <f t="shared" si="17"/>
        <v>0</v>
      </c>
      <c r="P42" s="109">
        <f t="shared" si="18"/>
        <v>-9.0727389019300659</v>
      </c>
      <c r="Q42" s="110">
        <f t="shared" si="19"/>
        <v>0.89566350262780425</v>
      </c>
      <c r="R42" s="323"/>
      <c r="S42" s="47">
        <v>0.36944444444444446</v>
      </c>
      <c r="T42" s="48">
        <v>0.45883101851851854</v>
      </c>
      <c r="U42" s="111">
        <v>4.5666666666666877</v>
      </c>
      <c r="V42" s="112">
        <v>128.72021653416542</v>
      </c>
      <c r="W42" s="113"/>
      <c r="X42" s="116"/>
      <c r="Y42" s="12"/>
      <c r="Z42" s="198"/>
      <c r="AA42" s="332"/>
      <c r="AB42" s="333"/>
      <c r="AC42" s="12">
        <v>3</v>
      </c>
      <c r="AD42" s="198"/>
      <c r="AE42" s="117">
        <f t="shared" si="20"/>
        <v>-208.67299474439142</v>
      </c>
      <c r="AF42" s="110">
        <f t="shared" si="21"/>
        <v>0.89566350262780425</v>
      </c>
      <c r="AG42" s="328"/>
    </row>
    <row r="43" spans="1:33" ht="15.75" customHeight="1">
      <c r="A43" s="318"/>
      <c r="B43" s="163" t="s">
        <v>189</v>
      </c>
      <c r="C43" s="330" t="s">
        <v>208</v>
      </c>
      <c r="D43" s="331"/>
      <c r="E43" s="101">
        <v>59.54</v>
      </c>
      <c r="F43" s="102">
        <v>901</v>
      </c>
      <c r="G43" s="103">
        <f t="shared" si="22"/>
        <v>53645.54</v>
      </c>
      <c r="H43" s="13">
        <v>2</v>
      </c>
      <c r="I43" s="104">
        <v>23</v>
      </c>
      <c r="J43" s="105">
        <v>2000</v>
      </c>
      <c r="K43" s="106">
        <f t="shared" si="1"/>
        <v>86.956521739130437</v>
      </c>
      <c r="L43" s="107">
        <v>23</v>
      </c>
      <c r="M43" s="105">
        <f t="shared" si="23"/>
        <v>1796.2815964524709</v>
      </c>
      <c r="N43" s="106">
        <f t="shared" si="16"/>
        <v>78.0991998457596</v>
      </c>
      <c r="O43" s="108">
        <f t="shared" si="17"/>
        <v>0</v>
      </c>
      <c r="P43" s="109">
        <f t="shared" si="18"/>
        <v>-8.8573218933708375</v>
      </c>
      <c r="Q43" s="110">
        <f t="shared" si="19"/>
        <v>0.89814079822623538</v>
      </c>
      <c r="R43" s="323"/>
      <c r="S43" s="47">
        <v>0.46180555555555558</v>
      </c>
      <c r="T43" s="48">
        <v>0.48269675925925926</v>
      </c>
      <c r="U43" s="111">
        <v>5</v>
      </c>
      <c r="V43" s="112">
        <v>30.095504016054427</v>
      </c>
      <c r="W43" s="113">
        <v>0.48269675925925926</v>
      </c>
      <c r="X43" s="116">
        <v>0.52222222222222214</v>
      </c>
      <c r="Y43" s="12"/>
      <c r="Z43" s="198"/>
      <c r="AA43" s="332"/>
      <c r="AB43" s="333"/>
      <c r="AC43" s="12">
        <v>1</v>
      </c>
      <c r="AD43" s="198"/>
      <c r="AE43" s="117">
        <f t="shared" si="20"/>
        <v>-203.71840354752908</v>
      </c>
      <c r="AF43" s="110">
        <f t="shared" si="21"/>
        <v>0.89814079822623549</v>
      </c>
      <c r="AG43" s="328"/>
    </row>
    <row r="44" spans="1:33" ht="15.75" customHeight="1">
      <c r="A44" s="318"/>
      <c r="B44" s="163" t="s">
        <v>189</v>
      </c>
      <c r="C44" s="330" t="s">
        <v>209</v>
      </c>
      <c r="D44" s="331"/>
      <c r="E44" s="101">
        <v>61.09</v>
      </c>
      <c r="F44" s="102">
        <v>3245</v>
      </c>
      <c r="G44" s="121">
        <f t="shared" si="22"/>
        <v>198237.05000000002</v>
      </c>
      <c r="H44" s="122"/>
      <c r="I44" s="104">
        <v>20</v>
      </c>
      <c r="J44" s="105">
        <v>2000</v>
      </c>
      <c r="K44" s="106">
        <f t="shared" si="1"/>
        <v>100</v>
      </c>
      <c r="L44" s="107">
        <v>20</v>
      </c>
      <c r="M44" s="105">
        <f t="shared" si="23"/>
        <v>1792.7455858679721</v>
      </c>
      <c r="N44" s="106">
        <f t="shared" si="16"/>
        <v>89.637279293398606</v>
      </c>
      <c r="O44" s="108">
        <f t="shared" si="17"/>
        <v>0</v>
      </c>
      <c r="P44" s="109">
        <f t="shared" si="18"/>
        <v>-10.362720706601394</v>
      </c>
      <c r="Q44" s="110">
        <f t="shared" si="19"/>
        <v>0.89637279293398608</v>
      </c>
      <c r="R44" s="323"/>
      <c r="S44" s="47">
        <v>0.52222222222222214</v>
      </c>
      <c r="T44" s="120">
        <v>0.59763888888888883</v>
      </c>
      <c r="U44" s="111">
        <v>56.916666666666558</v>
      </c>
      <c r="V44" s="112">
        <v>108.60436725366944</v>
      </c>
      <c r="W44" s="113"/>
      <c r="X44" s="116"/>
      <c r="Y44" s="12"/>
      <c r="Z44" s="198"/>
      <c r="AA44" s="332"/>
      <c r="AB44" s="333"/>
      <c r="AC44" s="12">
        <v>2</v>
      </c>
      <c r="AD44" s="198"/>
      <c r="AE44" s="117">
        <f t="shared" si="20"/>
        <v>-207.25441413202793</v>
      </c>
      <c r="AF44" s="110">
        <f t="shared" si="21"/>
        <v>0.89637279293398608</v>
      </c>
      <c r="AG44" s="328"/>
    </row>
    <row r="45" spans="1:33" ht="15.75" customHeight="1">
      <c r="A45" s="318"/>
      <c r="B45" s="163" t="s">
        <v>189</v>
      </c>
      <c r="C45" s="330" t="s">
        <v>208</v>
      </c>
      <c r="D45" s="331"/>
      <c r="E45" s="101">
        <v>59.54</v>
      </c>
      <c r="F45" s="102">
        <v>2288</v>
      </c>
      <c r="G45" s="121">
        <f t="shared" si="22"/>
        <v>136227.51999999999</v>
      </c>
      <c r="H45" s="62"/>
      <c r="I45" s="104">
        <v>23</v>
      </c>
      <c r="J45" s="105">
        <v>2000</v>
      </c>
      <c r="K45" s="106">
        <f t="shared" si="1"/>
        <v>86.956521739130437</v>
      </c>
      <c r="L45" s="107">
        <v>23</v>
      </c>
      <c r="M45" s="105">
        <f t="shared" si="23"/>
        <v>1796.2815964524709</v>
      </c>
      <c r="N45" s="106">
        <f t="shared" si="16"/>
        <v>78.0991998457596</v>
      </c>
      <c r="O45" s="123">
        <f t="shared" si="17"/>
        <v>0</v>
      </c>
      <c r="P45" s="124">
        <f t="shared" si="18"/>
        <v>-8.8573218933708375</v>
      </c>
      <c r="Q45" s="125">
        <f t="shared" si="19"/>
        <v>0.89814079822623538</v>
      </c>
      <c r="R45" s="323"/>
      <c r="S45" s="119">
        <v>0.60069444444444431</v>
      </c>
      <c r="T45" s="120">
        <v>0.65376157407407398</v>
      </c>
      <c r="U45" s="111">
        <v>5</v>
      </c>
      <c r="V45" s="112">
        <v>76.424542939769736</v>
      </c>
      <c r="W45" s="120"/>
      <c r="X45" s="189"/>
      <c r="Y45" s="12"/>
      <c r="Z45" s="198"/>
      <c r="AA45" s="332"/>
      <c r="AB45" s="333"/>
      <c r="AC45" s="12">
        <v>2</v>
      </c>
      <c r="AD45" s="198"/>
      <c r="AE45" s="117">
        <f t="shared" si="20"/>
        <v>-203.71840354752908</v>
      </c>
      <c r="AF45" s="110">
        <f t="shared" si="21"/>
        <v>0.89814079822623549</v>
      </c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24">AVERAGE(I39:I54)</f>
        <v>20.571428571428573</v>
      </c>
      <c r="J55" s="137">
        <f t="shared" si="24"/>
        <v>1885.7142857142858</v>
      </c>
      <c r="K55" s="138">
        <f t="shared" ref="K55" si="25">J55/I55</f>
        <v>91.666666666666657</v>
      </c>
      <c r="L55" s="136">
        <f t="shared" ref="L55:M55" si="26">AVERAGE(L39:L54)</f>
        <v>20.571428571428573</v>
      </c>
      <c r="M55" s="137">
        <f t="shared" si="26"/>
        <v>1690.9194177590675</v>
      </c>
      <c r="N55" s="138">
        <f t="shared" ref="N55:N64" si="27">M55/L55</f>
        <v>82.197471696621335</v>
      </c>
      <c r="O55" s="139">
        <f t="shared" ref="O55:O64" si="28">L55-I55</f>
        <v>0</v>
      </c>
      <c r="P55" s="140">
        <f t="shared" ref="P55:P64" si="29">N55-K55</f>
        <v>-9.4691949700453222</v>
      </c>
      <c r="Q55" s="141">
        <f t="shared" ref="Q55:Q64" si="30">N55/K55</f>
        <v>0.89669969123586923</v>
      </c>
      <c r="R55" s="324"/>
      <c r="S55" s="142">
        <f>S39</f>
        <v>0.16666666666666666</v>
      </c>
      <c r="T55" s="143">
        <f>INDEX(T39:T54,COUNTA(T39:T54))</f>
        <v>0.65376157407407398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15</v>
      </c>
      <c r="AD55" s="191">
        <f>SUM(AD39:AD54)</f>
        <v>0</v>
      </c>
      <c r="AE55" s="168">
        <f t="shared" ref="AE55:AE64" si="31">M55-J55</f>
        <v>-194.79486795521825</v>
      </c>
      <c r="AF55" s="141">
        <f t="shared" ref="AF55:AF64" si="32">M55/J55</f>
        <v>0.89669969123586912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2151</v>
      </c>
      <c r="G56" s="148">
        <f t="shared" ref="G56:G64" si="33">E56*F56</f>
        <v>62077.86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34">F56/V56*60</f>
        <v>3184.0855878308362</v>
      </c>
      <c r="N56" s="152">
        <f t="shared" si="27"/>
        <v>167.58345199109664</v>
      </c>
      <c r="O56" s="154">
        <f t="shared" si="28"/>
        <v>0</v>
      </c>
      <c r="P56" s="155">
        <f t="shared" si="29"/>
        <v>-21.890232219429691</v>
      </c>
      <c r="Q56" s="156">
        <f t="shared" si="30"/>
        <v>0.88446821884189886</v>
      </c>
      <c r="R56" s="322">
        <f>Q72</f>
        <v>0.89423981789744611</v>
      </c>
      <c r="S56" s="157">
        <v>0.16666666666666666</v>
      </c>
      <c r="T56" s="158">
        <v>0.19480324074074074</v>
      </c>
      <c r="U56" s="159"/>
      <c r="V56" s="160">
        <v>40.532830051192924</v>
      </c>
      <c r="W56" s="158"/>
      <c r="X56" s="169"/>
      <c r="Y56" s="12"/>
      <c r="Z56" s="198"/>
      <c r="AA56" s="325"/>
      <c r="AB56" s="326"/>
      <c r="AC56" s="12">
        <v>1</v>
      </c>
      <c r="AD56" s="198"/>
      <c r="AE56" s="115">
        <f t="shared" si="31"/>
        <v>-415.91441216916382</v>
      </c>
      <c r="AF56" s="156">
        <f t="shared" si="32"/>
        <v>0.88446821884189897</v>
      </c>
      <c r="AG56" s="327">
        <f>AF72</f>
        <v>0.89423981789744611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2792</v>
      </c>
      <c r="G57" s="103">
        <f t="shared" si="33"/>
        <v>86859.12</v>
      </c>
      <c r="H57" s="26"/>
      <c r="I57" s="104">
        <v>19</v>
      </c>
      <c r="J57" s="105">
        <v>3600</v>
      </c>
      <c r="K57" s="106">
        <f t="shared" ref="K57:K91" si="35">J57/I57</f>
        <v>189.47368421052633</v>
      </c>
      <c r="L57" s="107">
        <v>19</v>
      </c>
      <c r="M57" s="105">
        <f t="shared" si="34"/>
        <v>3185.197089082561</v>
      </c>
      <c r="N57" s="106">
        <f t="shared" si="27"/>
        <v>167.64195205697689</v>
      </c>
      <c r="O57" s="108">
        <f t="shared" si="28"/>
        <v>0</v>
      </c>
      <c r="P57" s="109">
        <f t="shared" si="29"/>
        <v>-21.831732153549439</v>
      </c>
      <c r="Q57" s="110">
        <f t="shared" si="30"/>
        <v>0.88477696918960025</v>
      </c>
      <c r="R57" s="323"/>
      <c r="S57" s="47">
        <v>0.19791666666666663</v>
      </c>
      <c r="T57" s="48">
        <v>0.23443287037037033</v>
      </c>
      <c r="U57" s="111">
        <v>5</v>
      </c>
      <c r="V57" s="112">
        <v>52.593291816755723</v>
      </c>
      <c r="W57" s="113"/>
      <c r="X57" s="116"/>
      <c r="Y57" s="12"/>
      <c r="Z57" s="198"/>
      <c r="AA57" s="332"/>
      <c r="AB57" s="333"/>
      <c r="AC57" s="12">
        <v>1</v>
      </c>
      <c r="AD57" s="198"/>
      <c r="AE57" s="117">
        <f t="shared" si="31"/>
        <v>-414.80291091743902</v>
      </c>
      <c r="AF57" s="110">
        <f t="shared" si="32"/>
        <v>0.88477696918960025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1696</v>
      </c>
      <c r="G58" s="103">
        <f t="shared" si="33"/>
        <v>66127.040000000008</v>
      </c>
      <c r="H58" s="26"/>
      <c r="I58" s="104">
        <v>19</v>
      </c>
      <c r="J58" s="105">
        <v>3600</v>
      </c>
      <c r="K58" s="106">
        <f t="shared" si="35"/>
        <v>189.47368421052633</v>
      </c>
      <c r="L58" s="107">
        <v>19</v>
      </c>
      <c r="M58" s="105">
        <f t="shared" si="34"/>
        <v>3185.4244953908114</v>
      </c>
      <c r="N58" s="106">
        <f t="shared" si="27"/>
        <v>167.65392081004271</v>
      </c>
      <c r="O58" s="108">
        <f t="shared" si="28"/>
        <v>0</v>
      </c>
      <c r="P58" s="109">
        <f t="shared" si="29"/>
        <v>-21.819763400483623</v>
      </c>
      <c r="Q58" s="110">
        <f t="shared" si="30"/>
        <v>0.88484013760855862</v>
      </c>
      <c r="R58" s="323"/>
      <c r="S58" s="47">
        <v>0.23749999999999993</v>
      </c>
      <c r="T58" s="48">
        <v>0.25967592592592587</v>
      </c>
      <c r="U58" s="111">
        <v>5</v>
      </c>
      <c r="V58" s="112">
        <v>31.945506838175842</v>
      </c>
      <c r="W58" s="113"/>
      <c r="X58" s="116"/>
      <c r="Y58" s="12"/>
      <c r="Z58" s="198"/>
      <c r="AA58" s="332"/>
      <c r="AB58" s="333"/>
      <c r="AC58" s="12">
        <v>1</v>
      </c>
      <c r="AD58" s="198"/>
      <c r="AE58" s="117">
        <f t="shared" si="31"/>
        <v>-414.57550460918856</v>
      </c>
      <c r="AF58" s="110">
        <f t="shared" si="32"/>
        <v>0.88484013760855873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3935</v>
      </c>
      <c r="G59" s="103">
        <f t="shared" si="33"/>
        <v>141227.15</v>
      </c>
      <c r="H59" s="26"/>
      <c r="I59" s="104">
        <v>19</v>
      </c>
      <c r="J59" s="105">
        <v>3600</v>
      </c>
      <c r="K59" s="106">
        <f t="shared" si="35"/>
        <v>189.47368421052633</v>
      </c>
      <c r="L59" s="107">
        <v>19</v>
      </c>
      <c r="M59" s="105">
        <f t="shared" si="34"/>
        <v>3184.6753767506898</v>
      </c>
      <c r="N59" s="106">
        <f t="shared" si="27"/>
        <v>167.61449351319419</v>
      </c>
      <c r="O59" s="108">
        <f t="shared" si="28"/>
        <v>0</v>
      </c>
      <c r="P59" s="109">
        <f t="shared" si="29"/>
        <v>-21.859190697332139</v>
      </c>
      <c r="Q59" s="110">
        <f t="shared" si="30"/>
        <v>0.88463204909741378</v>
      </c>
      <c r="R59" s="323"/>
      <c r="S59" s="47">
        <v>0.2624999999999999</v>
      </c>
      <c r="T59" s="48">
        <v>0.31398148148148136</v>
      </c>
      <c r="U59" s="111">
        <v>5</v>
      </c>
      <c r="V59" s="112">
        <v>74.136284571927632</v>
      </c>
      <c r="W59" s="113"/>
      <c r="X59" s="116"/>
      <c r="Y59" s="12"/>
      <c r="Z59" s="198"/>
      <c r="AA59" s="332"/>
      <c r="AB59" s="333"/>
      <c r="AC59" s="12">
        <v>2</v>
      </c>
      <c r="AD59" s="198"/>
      <c r="AE59" s="199">
        <f t="shared" si="31"/>
        <v>-415.32462324931021</v>
      </c>
      <c r="AF59" s="200">
        <f t="shared" si="32"/>
        <v>0.88463204909741389</v>
      </c>
      <c r="AG59" s="328"/>
    </row>
    <row r="60" spans="1:33" ht="15.75" customHeight="1">
      <c r="A60" s="358"/>
      <c r="B60" s="100" t="s">
        <v>211</v>
      </c>
      <c r="C60" s="371" t="s">
        <v>216</v>
      </c>
      <c r="D60" s="371"/>
      <c r="E60" s="101">
        <v>43.96</v>
      </c>
      <c r="F60" s="105">
        <v>2418</v>
      </c>
      <c r="G60" s="103">
        <f t="shared" si="33"/>
        <v>106295.28</v>
      </c>
      <c r="H60" s="13"/>
      <c r="I60" s="104">
        <v>24</v>
      </c>
      <c r="J60" s="105">
        <v>3600</v>
      </c>
      <c r="K60" s="106">
        <f t="shared" si="35"/>
        <v>150</v>
      </c>
      <c r="L60" s="107">
        <v>24</v>
      </c>
      <c r="M60" s="105">
        <f t="shared" si="34"/>
        <v>3257.3531485149401</v>
      </c>
      <c r="N60" s="106">
        <f t="shared" si="27"/>
        <v>135.72304785478917</v>
      </c>
      <c r="O60" s="108">
        <f t="shared" si="28"/>
        <v>0</v>
      </c>
      <c r="P60" s="109">
        <f t="shared" si="29"/>
        <v>-14.276952145210828</v>
      </c>
      <c r="Q60" s="110">
        <f t="shared" si="30"/>
        <v>0.90482031903192783</v>
      </c>
      <c r="R60" s="323"/>
      <c r="S60" s="47">
        <v>0.31736111111111098</v>
      </c>
      <c r="T60" s="48">
        <v>0.3482870370370369</v>
      </c>
      <c r="U60" s="111">
        <v>4.8666666666666547</v>
      </c>
      <c r="V60" s="112">
        <v>44.539229670612606</v>
      </c>
      <c r="W60" s="113"/>
      <c r="X60" s="116"/>
      <c r="Y60" s="12"/>
      <c r="Z60" s="198"/>
      <c r="AA60" s="332"/>
      <c r="AB60" s="333"/>
      <c r="AC60" s="12">
        <v>1</v>
      </c>
      <c r="AD60" s="198"/>
      <c r="AE60" s="199">
        <f t="shared" si="31"/>
        <v>-342.64685148505987</v>
      </c>
      <c r="AF60" s="200">
        <f t="shared" si="32"/>
        <v>0.90482031903192783</v>
      </c>
      <c r="AG60" s="328"/>
    </row>
    <row r="61" spans="1:33" ht="15.75" customHeight="1">
      <c r="A61" s="358"/>
      <c r="B61" s="100" t="s">
        <v>211</v>
      </c>
      <c r="C61" s="371" t="s">
        <v>218</v>
      </c>
      <c r="D61" s="371"/>
      <c r="E61" s="101">
        <v>38.479999999999997</v>
      </c>
      <c r="F61" s="105">
        <v>4248</v>
      </c>
      <c r="G61" s="121">
        <f t="shared" si="33"/>
        <v>163463.03999999998</v>
      </c>
      <c r="H61" s="122"/>
      <c r="I61" s="104">
        <v>20</v>
      </c>
      <c r="J61" s="105">
        <v>3600</v>
      </c>
      <c r="K61" s="106">
        <f t="shared" si="35"/>
        <v>180</v>
      </c>
      <c r="L61" s="107">
        <v>20</v>
      </c>
      <c r="M61" s="105">
        <f t="shared" si="34"/>
        <v>3252.8620977942228</v>
      </c>
      <c r="N61" s="106">
        <f t="shared" si="27"/>
        <v>162.64310488971114</v>
      </c>
      <c r="O61" s="108">
        <f t="shared" si="28"/>
        <v>0</v>
      </c>
      <c r="P61" s="109">
        <f t="shared" si="29"/>
        <v>-17.35689511028886</v>
      </c>
      <c r="Q61" s="110">
        <f t="shared" si="30"/>
        <v>0.90357280494283965</v>
      </c>
      <c r="R61" s="323"/>
      <c r="S61" s="47">
        <v>0.375</v>
      </c>
      <c r="T61" s="120">
        <v>0.42940972222222223</v>
      </c>
      <c r="U61" s="111"/>
      <c r="V61" s="112">
        <v>78.355611869570197</v>
      </c>
      <c r="W61" s="113"/>
      <c r="X61" s="116"/>
      <c r="Y61" s="12"/>
      <c r="Z61" s="198"/>
      <c r="AA61" s="332"/>
      <c r="AB61" s="333"/>
      <c r="AC61" s="12">
        <v>2</v>
      </c>
      <c r="AD61" s="198"/>
      <c r="AE61" s="199">
        <f t="shared" si="31"/>
        <v>-347.13790220577721</v>
      </c>
      <c r="AF61" s="200">
        <f t="shared" si="32"/>
        <v>0.90357280494283965</v>
      </c>
      <c r="AG61" s="328"/>
    </row>
    <row r="62" spans="1:33" ht="15.75" customHeight="1">
      <c r="A62" s="358"/>
      <c r="B62" s="100" t="s">
        <v>211</v>
      </c>
      <c r="C62" s="371" t="s">
        <v>217</v>
      </c>
      <c r="D62" s="371"/>
      <c r="E62" s="101">
        <v>46.93</v>
      </c>
      <c r="F62" s="105">
        <v>2088</v>
      </c>
      <c r="G62" s="121">
        <f t="shared" si="33"/>
        <v>97989.84</v>
      </c>
      <c r="H62" s="62"/>
      <c r="I62" s="104">
        <v>24</v>
      </c>
      <c r="J62" s="105">
        <v>3600</v>
      </c>
      <c r="K62" s="106">
        <f t="shared" si="35"/>
        <v>150</v>
      </c>
      <c r="L62" s="107">
        <v>24</v>
      </c>
      <c r="M62" s="105">
        <f t="shared" si="34"/>
        <v>3258.9325959878111</v>
      </c>
      <c r="N62" s="106">
        <f t="shared" si="27"/>
        <v>135.7888581661588</v>
      </c>
      <c r="O62" s="123">
        <f t="shared" si="28"/>
        <v>0</v>
      </c>
      <c r="P62" s="124">
        <f t="shared" si="29"/>
        <v>-14.211141833841197</v>
      </c>
      <c r="Q62" s="125">
        <f t="shared" si="30"/>
        <v>0.9052590544410587</v>
      </c>
      <c r="R62" s="323"/>
      <c r="S62" s="47">
        <v>0.43260416666666668</v>
      </c>
      <c r="T62" s="120">
        <v>0.45929398148148148</v>
      </c>
      <c r="U62" s="111">
        <v>4.5999999999999996</v>
      </c>
      <c r="V62" s="112">
        <v>38.442034718434101</v>
      </c>
      <c r="W62" s="113">
        <v>0.45929398148148148</v>
      </c>
      <c r="X62" s="116">
        <v>0.49722222222222223</v>
      </c>
      <c r="Y62" s="12"/>
      <c r="Z62" s="198"/>
      <c r="AA62" s="332"/>
      <c r="AB62" s="333"/>
      <c r="AC62" s="12">
        <v>1</v>
      </c>
      <c r="AD62" s="198"/>
      <c r="AE62" s="199">
        <f t="shared" si="31"/>
        <v>-341.06740401218894</v>
      </c>
      <c r="AF62" s="200">
        <f t="shared" si="32"/>
        <v>0.90525905444105859</v>
      </c>
      <c r="AG62" s="328"/>
    </row>
    <row r="63" spans="1:33" ht="15.75" customHeight="1">
      <c r="A63" s="358"/>
      <c r="B63" s="100" t="s">
        <v>211</v>
      </c>
      <c r="C63" s="371" t="s">
        <v>219</v>
      </c>
      <c r="D63" s="371"/>
      <c r="E63" s="101">
        <v>37.799999999999997</v>
      </c>
      <c r="F63" s="105">
        <v>4789</v>
      </c>
      <c r="G63" s="121">
        <f t="shared" si="33"/>
        <v>181024.19999999998</v>
      </c>
      <c r="H63" s="62"/>
      <c r="I63" s="104">
        <v>21</v>
      </c>
      <c r="J63" s="105">
        <v>3600</v>
      </c>
      <c r="K63" s="106">
        <f t="shared" si="35"/>
        <v>171.42857142857142</v>
      </c>
      <c r="L63" s="107">
        <v>21</v>
      </c>
      <c r="M63" s="105">
        <f t="shared" si="34"/>
        <v>3256.3323791053708</v>
      </c>
      <c r="N63" s="106">
        <f t="shared" si="27"/>
        <v>155.06344662406528</v>
      </c>
      <c r="O63" s="123">
        <f t="shared" si="28"/>
        <v>0</v>
      </c>
      <c r="P63" s="124">
        <f t="shared" si="29"/>
        <v>-16.365124804506138</v>
      </c>
      <c r="Q63" s="125">
        <f t="shared" si="30"/>
        <v>0.90453677197371418</v>
      </c>
      <c r="R63" s="323"/>
      <c r="S63" s="47">
        <v>0.49722222222222223</v>
      </c>
      <c r="T63" s="120">
        <v>0.55849537037037034</v>
      </c>
      <c r="U63" s="111">
        <v>54.616666666666674</v>
      </c>
      <c r="V63" s="112">
        <v>88.240377992047115</v>
      </c>
      <c r="W63" s="113"/>
      <c r="X63" s="116"/>
      <c r="Y63" s="12"/>
      <c r="Z63" s="198"/>
      <c r="AA63" s="332"/>
      <c r="AB63" s="333"/>
      <c r="AC63" s="12">
        <v>1</v>
      </c>
      <c r="AD63" s="198"/>
      <c r="AE63" s="199">
        <f t="shared" si="31"/>
        <v>-343.66762089462918</v>
      </c>
      <c r="AF63" s="200">
        <f t="shared" si="32"/>
        <v>0.90453677197371407</v>
      </c>
      <c r="AG63" s="328"/>
    </row>
    <row r="64" spans="1:33" ht="15.75" customHeight="1">
      <c r="A64" s="358"/>
      <c r="B64" s="100" t="s">
        <v>201</v>
      </c>
      <c r="C64" s="371" t="s">
        <v>202</v>
      </c>
      <c r="D64" s="371"/>
      <c r="E64" s="101">
        <v>29.97</v>
      </c>
      <c r="F64" s="105">
        <v>2451</v>
      </c>
      <c r="G64" s="121">
        <f t="shared" si="33"/>
        <v>73456.47</v>
      </c>
      <c r="H64" s="62"/>
      <c r="I64" s="104">
        <v>21</v>
      </c>
      <c r="J64" s="105">
        <v>2790</v>
      </c>
      <c r="K64" s="106">
        <f t="shared" si="35"/>
        <v>132.85714285714286</v>
      </c>
      <c r="L64" s="107">
        <v>21</v>
      </c>
      <c r="M64" s="105">
        <f t="shared" si="34"/>
        <v>2484.1730769230762</v>
      </c>
      <c r="N64" s="106">
        <f t="shared" si="27"/>
        <v>118.29395604395602</v>
      </c>
      <c r="O64" s="123">
        <f t="shared" si="28"/>
        <v>0</v>
      </c>
      <c r="P64" s="124">
        <f t="shared" si="29"/>
        <v>-14.563186813186846</v>
      </c>
      <c r="Q64" s="125">
        <f t="shared" si="30"/>
        <v>0.89038461538461511</v>
      </c>
      <c r="R64" s="323"/>
      <c r="S64" s="47">
        <v>0.56180555555555556</v>
      </c>
      <c r="T64" s="120">
        <v>0.60290509259259262</v>
      </c>
      <c r="U64" s="111">
        <v>4.766666666666719</v>
      </c>
      <c r="V64" s="112">
        <v>59.198773775517324</v>
      </c>
      <c r="W64" s="113"/>
      <c r="X64" s="116"/>
      <c r="Y64" s="12"/>
      <c r="Z64" s="198"/>
      <c r="AA64" s="332"/>
      <c r="AB64" s="333"/>
      <c r="AC64" s="12">
        <v>0</v>
      </c>
      <c r="AD64" s="198"/>
      <c r="AE64" s="199">
        <f t="shared" si="31"/>
        <v>-305.82692307692378</v>
      </c>
      <c r="AF64" s="200">
        <f t="shared" si="32"/>
        <v>0.89038461538461511</v>
      </c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36">AVERAGE(I56:I71)</f>
        <v>20.666666666666668</v>
      </c>
      <c r="J72" s="137">
        <f t="shared" si="36"/>
        <v>3510</v>
      </c>
      <c r="K72" s="138">
        <f t="shared" ref="K72:K74" si="37">J72/I72</f>
        <v>169.83870967741933</v>
      </c>
      <c r="L72" s="136">
        <f t="shared" ref="L72:M72" si="38">AVERAGE(L56:L71)</f>
        <v>20.666666666666668</v>
      </c>
      <c r="M72" s="137">
        <f t="shared" si="38"/>
        <v>3138.7817608200357</v>
      </c>
      <c r="N72" s="138">
        <f>M72/L72</f>
        <v>151.87653681387269</v>
      </c>
      <c r="O72" s="139">
        <f>L72-I72</f>
        <v>0</v>
      </c>
      <c r="P72" s="140">
        <f>N72-K72</f>
        <v>-17.962172863546641</v>
      </c>
      <c r="Q72" s="141">
        <f>N72/K72</f>
        <v>0.89423981789744611</v>
      </c>
      <c r="R72" s="324"/>
      <c r="S72" s="142">
        <f>S56</f>
        <v>0.16666666666666666</v>
      </c>
      <c r="T72" s="143">
        <f>INDEX(T56:T71,COUNTA(T56:T71))</f>
        <v>0.60290509259259262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10</v>
      </c>
      <c r="AD72" s="191">
        <f>SUM(AD56:AD71)</f>
        <v>0</v>
      </c>
      <c r="AE72" s="168">
        <f>M72-J72</f>
        <v>-371.21823917996426</v>
      </c>
      <c r="AF72" s="141">
        <f>M72/J72</f>
        <v>0.89423981789744611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220</v>
      </c>
      <c r="D73" s="331"/>
      <c r="E73" s="101">
        <v>27.05</v>
      </c>
      <c r="F73" s="102">
        <v>1988</v>
      </c>
      <c r="G73" s="103">
        <f t="shared" ref="G73:G74" si="39">E73*F73</f>
        <v>53775.4</v>
      </c>
      <c r="H73" s="13"/>
      <c r="I73" s="104">
        <v>5</v>
      </c>
      <c r="J73" s="105">
        <v>3273</v>
      </c>
      <c r="K73" s="106">
        <f t="shared" si="37"/>
        <v>654.6</v>
      </c>
      <c r="L73" s="107">
        <v>5</v>
      </c>
      <c r="M73" s="105">
        <f>F73/V73*60</f>
        <v>2959.3507775921894</v>
      </c>
      <c r="N73" s="106">
        <f>M73/L73</f>
        <v>591.87015551843785</v>
      </c>
      <c r="O73" s="108">
        <f>L73-I73</f>
        <v>0</v>
      </c>
      <c r="P73" s="109">
        <f>N73-K73</f>
        <v>-62.729844481562168</v>
      </c>
      <c r="Q73" s="110">
        <f>N73/K73</f>
        <v>0.90417072337066584</v>
      </c>
      <c r="R73" s="322">
        <f>Q89</f>
        <v>0.90464476842525843</v>
      </c>
      <c r="S73" s="47">
        <v>0.40972222222222221</v>
      </c>
      <c r="T73" s="48">
        <v>0.43770833333333331</v>
      </c>
      <c r="U73" s="111">
        <v>5.8833333333333471</v>
      </c>
      <c r="V73" s="112">
        <v>40.306137718844383</v>
      </c>
      <c r="W73" s="113"/>
      <c r="X73" s="162"/>
      <c r="Y73" s="12"/>
      <c r="Z73" s="198"/>
      <c r="AA73" s="325"/>
      <c r="AB73" s="326"/>
      <c r="AC73" s="12">
        <v>0</v>
      </c>
      <c r="AD73" s="198"/>
      <c r="AE73" s="115">
        <f>M73-J73</f>
        <v>-313.64922240781061</v>
      </c>
      <c r="AF73" s="156">
        <f>M73/J73</f>
        <v>0.90417072337066584</v>
      </c>
      <c r="AG73" s="327">
        <f>AF89</f>
        <v>0.90464476842525843</v>
      </c>
    </row>
    <row r="74" spans="1:33" ht="15.75" customHeight="1">
      <c r="A74" s="318"/>
      <c r="B74" s="100" t="s">
        <v>195</v>
      </c>
      <c r="C74" s="330" t="s">
        <v>221</v>
      </c>
      <c r="D74" s="331"/>
      <c r="E74" s="101">
        <v>27.05</v>
      </c>
      <c r="F74" s="102">
        <v>2261</v>
      </c>
      <c r="G74" s="121">
        <f t="shared" si="39"/>
        <v>61160.05</v>
      </c>
      <c r="H74" s="122"/>
      <c r="I74" s="104">
        <v>5</v>
      </c>
      <c r="J74" s="105">
        <v>3273</v>
      </c>
      <c r="K74" s="106">
        <f t="shared" si="37"/>
        <v>654.6</v>
      </c>
      <c r="L74" s="107">
        <v>5</v>
      </c>
      <c r="M74" s="105">
        <f>F74/V74*60</f>
        <v>2962.453876519553</v>
      </c>
      <c r="N74" s="106">
        <f>M74/L74</f>
        <v>592.4907753039106</v>
      </c>
      <c r="O74" s="108">
        <f>L74-I74</f>
        <v>0</v>
      </c>
      <c r="P74" s="109">
        <f>N74-K74</f>
        <v>-62.109224696089427</v>
      </c>
      <c r="Q74" s="110">
        <f>N74/K74</f>
        <v>0.90511881347985113</v>
      </c>
      <c r="R74" s="323"/>
      <c r="S74" s="47">
        <v>0.44166666666666665</v>
      </c>
      <c r="T74" s="120">
        <v>0.47346064814814814</v>
      </c>
      <c r="U74" s="111">
        <v>5.7000000000000117</v>
      </c>
      <c r="V74" s="112">
        <v>45.793118021260305</v>
      </c>
      <c r="W74" s="113"/>
      <c r="X74" s="116"/>
      <c r="Y74" s="12"/>
      <c r="Z74" s="198"/>
      <c r="AA74" s="332"/>
      <c r="AB74" s="333"/>
      <c r="AC74" s="12">
        <v>0</v>
      </c>
      <c r="AD74" s="198"/>
      <c r="AE74" s="117">
        <f>M74-J74</f>
        <v>-310.54612348044702</v>
      </c>
      <c r="AF74" s="110">
        <f>M74/J74</f>
        <v>0.90511881347985124</v>
      </c>
      <c r="AG74" s="328"/>
    </row>
    <row r="75" spans="1:33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16"/>
      <c r="Y75" s="12"/>
      <c r="Z75" s="198"/>
      <c r="AA75" s="332"/>
      <c r="AB75" s="333"/>
      <c r="AC75" s="12"/>
      <c r="AD75" s="198"/>
      <c r="AE75" s="117"/>
      <c r="AF75" s="110"/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0">AVERAGE(I73:I88)</f>
        <v>5</v>
      </c>
      <c r="J89" s="137">
        <f t="shared" si="40"/>
        <v>3273</v>
      </c>
      <c r="K89" s="138">
        <f t="shared" ref="K89" si="41">J89/I89</f>
        <v>654.6</v>
      </c>
      <c r="L89" s="136">
        <f t="shared" ref="L89:M89" si="42">AVERAGE(L73:L88)</f>
        <v>5</v>
      </c>
      <c r="M89" s="137">
        <f t="shared" si="42"/>
        <v>2960.902327055871</v>
      </c>
      <c r="N89" s="138">
        <f>M89/L89</f>
        <v>592.18046541117417</v>
      </c>
      <c r="O89" s="139">
        <f>L89-I89</f>
        <v>0</v>
      </c>
      <c r="P89" s="140">
        <f>N89-K89</f>
        <v>-62.419534588825854</v>
      </c>
      <c r="Q89" s="141">
        <f>N89/K89</f>
        <v>0.90464476842525843</v>
      </c>
      <c r="R89" s="324"/>
      <c r="S89" s="142">
        <f>S73</f>
        <v>0.40972222222222221</v>
      </c>
      <c r="T89" s="143">
        <f>INDEX(T73:T88,COUNTA(T73:T88))</f>
        <v>0.47346064814814814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0</v>
      </c>
      <c r="AD89" s="191">
        <f>SUM(AD73:AD88)</f>
        <v>0</v>
      </c>
      <c r="AE89" s="168">
        <f>M89-J89</f>
        <v>-312.09767294412904</v>
      </c>
      <c r="AF89" s="141">
        <f>M89/J89</f>
        <v>0.90464476842525843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2831</v>
      </c>
      <c r="G90" s="148">
        <f t="shared" ref="G90:G91" si="43">E90*F90</f>
        <v>43908.81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2349.3387562395401</v>
      </c>
      <c r="N90" s="152">
        <f>M90/L90</f>
        <v>391.5564593732567</v>
      </c>
      <c r="O90" s="154">
        <f>L90-I90</f>
        <v>0</v>
      </c>
      <c r="P90" s="155">
        <f>N90-K90</f>
        <v>-41.776873960076614</v>
      </c>
      <c r="Q90" s="156">
        <f>N90/K90</f>
        <v>0.90359182932290016</v>
      </c>
      <c r="R90" s="322">
        <f>Q106</f>
        <v>0.90341067780109829</v>
      </c>
      <c r="S90" s="157">
        <v>0.25</v>
      </c>
      <c r="T90" s="158">
        <v>0.30020833333333335</v>
      </c>
      <c r="U90" s="159"/>
      <c r="V90" s="160">
        <v>72.301195197531143</v>
      </c>
      <c r="W90" s="158"/>
      <c r="X90" s="169"/>
      <c r="Y90" s="12"/>
      <c r="Z90" s="198"/>
      <c r="AA90" s="325"/>
      <c r="AB90" s="326"/>
      <c r="AC90" s="12">
        <v>0</v>
      </c>
      <c r="AD90" s="198"/>
      <c r="AE90" s="115">
        <f>M90-J90</f>
        <v>-250.66124376045991</v>
      </c>
      <c r="AF90" s="156">
        <f>M90/J90</f>
        <v>0.90359182932290005</v>
      </c>
      <c r="AG90" s="327">
        <f>AF106</f>
        <v>0.90341067780109829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2996</v>
      </c>
      <c r="G91" s="103">
        <f t="shared" si="43"/>
        <v>44969.96</v>
      </c>
      <c r="H91" s="26"/>
      <c r="I91" s="104">
        <v>6</v>
      </c>
      <c r="J91" s="105">
        <v>2600</v>
      </c>
      <c r="K91" s="106">
        <f t="shared" si="35"/>
        <v>433.33333333333331</v>
      </c>
      <c r="L91" s="107">
        <v>6</v>
      </c>
      <c r="M91" s="105">
        <f>F91/V91*60</f>
        <v>2348.3967683261703</v>
      </c>
      <c r="N91" s="106">
        <f>M91/L91</f>
        <v>391.39946138769506</v>
      </c>
      <c r="O91" s="108">
        <f>L91-I91</f>
        <v>0</v>
      </c>
      <c r="P91" s="109">
        <f>N91-K91</f>
        <v>-41.933871945638259</v>
      </c>
      <c r="Q91" s="110">
        <f>N91/K91</f>
        <v>0.90322952627929631</v>
      </c>
      <c r="R91" s="323"/>
      <c r="S91" s="47">
        <v>0.30416666666666664</v>
      </c>
      <c r="T91" s="48">
        <v>0.35731481481481481</v>
      </c>
      <c r="U91" s="111">
        <v>5.6999999999999318</v>
      </c>
      <c r="V91" s="112">
        <v>76.545838601253365</v>
      </c>
      <c r="W91" s="113"/>
      <c r="X91" s="13"/>
      <c r="Y91" s="12"/>
      <c r="Z91" s="198"/>
      <c r="AA91" s="332"/>
      <c r="AB91" s="333"/>
      <c r="AC91" s="12">
        <v>0</v>
      </c>
      <c r="AD91" s="198"/>
      <c r="AE91" s="117">
        <f>M91-J91</f>
        <v>-251.60323167382967</v>
      </c>
      <c r="AF91" s="110">
        <f>M91/J91</f>
        <v>0.90322952627929631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44">AVERAGE(I90:I105)</f>
        <v>6</v>
      </c>
      <c r="J106" s="137">
        <f t="shared" si="44"/>
        <v>2600</v>
      </c>
      <c r="K106" s="138">
        <f t="shared" ref="K106" si="45">J106/I106</f>
        <v>433.33333333333331</v>
      </c>
      <c r="L106" s="136">
        <f t="shared" ref="L106:M106" si="46">AVERAGE(L90:L105)</f>
        <v>6</v>
      </c>
      <c r="M106" s="137">
        <f t="shared" si="46"/>
        <v>2348.8677622828554</v>
      </c>
      <c r="N106" s="138">
        <f>M106/L106</f>
        <v>391.47796038047591</v>
      </c>
      <c r="O106" s="139">
        <f>L106-I106</f>
        <v>0</v>
      </c>
      <c r="P106" s="140">
        <f>N106-K106</f>
        <v>-41.855372952857408</v>
      </c>
      <c r="Q106" s="141">
        <f>N106/K106</f>
        <v>0.90341067780109829</v>
      </c>
      <c r="R106" s="324"/>
      <c r="S106" s="142">
        <f>S90</f>
        <v>0.25</v>
      </c>
      <c r="T106" s="143">
        <f>INDEX(T90:T105,COUNTA(T90:T105))</f>
        <v>0.35731481481481481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0</v>
      </c>
      <c r="AD106" s="191">
        <f>SUM(AD90:AD105)</f>
        <v>0</v>
      </c>
      <c r="AE106" s="168">
        <f>M106-J106</f>
        <v>-251.13223771714456</v>
      </c>
      <c r="AF106" s="141">
        <f>M106/J106</f>
        <v>0.90341067780109829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234</v>
      </c>
      <c r="D107" s="321"/>
      <c r="E107" s="147">
        <v>58.17</v>
      </c>
      <c r="F107" s="97">
        <v>2640</v>
      </c>
      <c r="G107" s="148">
        <f t="shared" ref="G107:G109" si="47">E107*F107</f>
        <v>153568.80000000002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1788</v>
      </c>
      <c r="N107" s="152">
        <f>M107/L107</f>
        <v>105.17647058823529</v>
      </c>
      <c r="O107" s="154">
        <f>L107-I107</f>
        <v>-1</v>
      </c>
      <c r="P107" s="155">
        <f>N107-K107</f>
        <v>-5.9346405228758243</v>
      </c>
      <c r="Q107" s="156">
        <f>N107/K107</f>
        <v>0.94658823529411762</v>
      </c>
      <c r="R107" s="322">
        <f>Q123</f>
        <v>0.92558139163713549</v>
      </c>
      <c r="S107" s="157">
        <v>0.70833333333333337</v>
      </c>
      <c r="T107" s="158">
        <v>0.76984953703703707</v>
      </c>
      <c r="U107" s="159"/>
      <c r="V107" s="160">
        <v>88.590604026845639</v>
      </c>
      <c r="W107" s="158"/>
      <c r="X107" s="169"/>
      <c r="Y107" s="196"/>
      <c r="Z107" s="197"/>
      <c r="AA107" s="325"/>
      <c r="AB107" s="326"/>
      <c r="AC107" s="196">
        <v>2</v>
      </c>
      <c r="AD107" s="197"/>
      <c r="AE107" s="115">
        <f>M107-J107</f>
        <v>-212</v>
      </c>
      <c r="AF107" s="156">
        <f>M107/J107</f>
        <v>0.89400000000000002</v>
      </c>
      <c r="AG107" s="327">
        <f>AF123</f>
        <v>0.89420575124265633</v>
      </c>
    </row>
    <row r="108" spans="1:33" ht="15.75" customHeight="1">
      <c r="A108" s="318"/>
      <c r="B108" s="163" t="s">
        <v>187</v>
      </c>
      <c r="C108" s="330" t="s">
        <v>235</v>
      </c>
      <c r="D108" s="331"/>
      <c r="E108" s="101">
        <v>50.67</v>
      </c>
      <c r="F108" s="102">
        <v>1793</v>
      </c>
      <c r="G108" s="103">
        <f t="shared" si="47"/>
        <v>90851.31</v>
      </c>
      <c r="H108" s="26"/>
      <c r="I108" s="104">
        <v>20</v>
      </c>
      <c r="J108" s="105">
        <v>2000</v>
      </c>
      <c r="K108" s="106">
        <f t="shared" ref="K108:K109" si="48">J108/I108</f>
        <v>100</v>
      </c>
      <c r="L108" s="107">
        <v>19</v>
      </c>
      <c r="M108" s="105">
        <f>F108/V108*60</f>
        <v>1787.9999999999998</v>
      </c>
      <c r="N108" s="106">
        <f>M108/L108</f>
        <v>94.105263157894726</v>
      </c>
      <c r="O108" s="108">
        <f>L108-I108</f>
        <v>-1</v>
      </c>
      <c r="P108" s="109">
        <f>N108-K108</f>
        <v>-5.8947368421052744</v>
      </c>
      <c r="Q108" s="110">
        <f>N108/K108</f>
        <v>0.94105263157894725</v>
      </c>
      <c r="R108" s="323"/>
      <c r="S108" s="47">
        <v>0.7729166666666667</v>
      </c>
      <c r="T108" s="48">
        <v>0.81469907407407405</v>
      </c>
      <c r="U108" s="111">
        <v>5</v>
      </c>
      <c r="V108" s="112">
        <v>60.167785234899334</v>
      </c>
      <c r="W108" s="113"/>
      <c r="X108" s="116"/>
      <c r="Y108" s="12"/>
      <c r="Z108" s="198"/>
      <c r="AA108" s="332"/>
      <c r="AB108" s="333"/>
      <c r="AC108" s="12">
        <v>1</v>
      </c>
      <c r="AD108" s="198"/>
      <c r="AE108" s="117">
        <f>M108-J108</f>
        <v>-212.00000000000023</v>
      </c>
      <c r="AF108" s="110">
        <f>M108/J108</f>
        <v>0.89399999999999991</v>
      </c>
      <c r="AG108" s="328"/>
    </row>
    <row r="109" spans="1:33" ht="15.75" customHeight="1">
      <c r="A109" s="318"/>
      <c r="B109" s="163" t="s">
        <v>187</v>
      </c>
      <c r="C109" s="330" t="s">
        <v>226</v>
      </c>
      <c r="D109" s="331"/>
      <c r="E109" s="101">
        <v>44.98</v>
      </c>
      <c r="F109" s="102">
        <v>1315</v>
      </c>
      <c r="G109" s="103">
        <f t="shared" si="47"/>
        <v>59148.7</v>
      </c>
      <c r="H109" s="26"/>
      <c r="I109" s="104">
        <v>21</v>
      </c>
      <c r="J109" s="105">
        <v>1800</v>
      </c>
      <c r="K109" s="106">
        <f t="shared" si="48"/>
        <v>85.714285714285708</v>
      </c>
      <c r="L109" s="107">
        <v>21</v>
      </c>
      <c r="M109" s="105">
        <f>F109/V109*60</f>
        <v>1610.3933572074068</v>
      </c>
      <c r="N109" s="106">
        <f>M109/L109</f>
        <v>76.685397962257468</v>
      </c>
      <c r="O109" s="108">
        <f>L109-I109</f>
        <v>0</v>
      </c>
      <c r="P109" s="109">
        <f>N109-K109</f>
        <v>-9.0288877520282398</v>
      </c>
      <c r="Q109" s="110">
        <f>N109/K109</f>
        <v>0.89466297622633717</v>
      </c>
      <c r="R109" s="323"/>
      <c r="S109" s="47">
        <v>0.81874999999999998</v>
      </c>
      <c r="T109" s="48">
        <v>0.85276620370370371</v>
      </c>
      <c r="U109" s="111">
        <v>5.8333333333333393</v>
      </c>
      <c r="V109" s="112">
        <v>48.994240846112888</v>
      </c>
      <c r="W109" s="113"/>
      <c r="X109" s="116"/>
      <c r="Y109" s="12"/>
      <c r="Z109" s="198"/>
      <c r="AA109" s="332"/>
      <c r="AB109" s="333"/>
      <c r="AC109" s="12">
        <v>2</v>
      </c>
      <c r="AD109" s="198"/>
      <c r="AE109" s="117">
        <f>M109-J109</f>
        <v>-189.60664279259322</v>
      </c>
      <c r="AF109" s="110">
        <f>M109/J109</f>
        <v>0.89466297622633706</v>
      </c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49">AVERAGE(I107:I122)</f>
        <v>19.666666666666668</v>
      </c>
      <c r="J123" s="137">
        <f t="shared" si="49"/>
        <v>1933.3333333333333</v>
      </c>
      <c r="K123" s="138">
        <f t="shared" ref="K123" si="50">J123/I123</f>
        <v>98.305084745762699</v>
      </c>
      <c r="L123" s="136">
        <f t="shared" ref="L123:M123" si="51">AVERAGE(L107:L122)</f>
        <v>19</v>
      </c>
      <c r="M123" s="137">
        <f t="shared" si="51"/>
        <v>1728.7977857358021</v>
      </c>
      <c r="N123" s="138">
        <f>M123/L123</f>
        <v>90.989357143989579</v>
      </c>
      <c r="O123" s="139">
        <f>L123-I123</f>
        <v>-0.66666666666666785</v>
      </c>
      <c r="P123" s="140">
        <f>N123-K123</f>
        <v>-7.3157276017731192</v>
      </c>
      <c r="Q123" s="141">
        <f>N123/K123</f>
        <v>0.92558139163713549</v>
      </c>
      <c r="R123" s="324"/>
      <c r="S123" s="142">
        <f>S107</f>
        <v>0.70833333333333337</v>
      </c>
      <c r="T123" s="143">
        <f>INDEX(T107:T122,COUNTA(T107:T122))</f>
        <v>0.85276620370370371</v>
      </c>
      <c r="U123" s="144"/>
      <c r="V123" s="166"/>
      <c r="W123" s="167"/>
      <c r="X123" s="138"/>
      <c r="Y123" s="179">
        <f t="shared" ref="Y123:Z123" si="52">SUM(Y107:Y122)</f>
        <v>0</v>
      </c>
      <c r="Z123" s="180">
        <f t="shared" si="52"/>
        <v>0</v>
      </c>
      <c r="AA123" s="354"/>
      <c r="AB123" s="355"/>
      <c r="AC123" s="179">
        <f t="shared" ref="AC123" si="53">SUM(AC107:AC122)</f>
        <v>5</v>
      </c>
      <c r="AD123" s="180">
        <f t="shared" ref="AD123" si="54">SUM(AD107:AD122)</f>
        <v>0</v>
      </c>
      <c r="AE123" s="168">
        <f>M123-J123</f>
        <v>-204.53554759753115</v>
      </c>
      <c r="AF123" s="141">
        <f>M123/J123</f>
        <v>0.89420575124265633</v>
      </c>
      <c r="AG123" s="329"/>
    </row>
    <row r="124" spans="1:33" ht="15.75" customHeight="1">
      <c r="A124" s="356" t="s">
        <v>232</v>
      </c>
      <c r="B124" s="146" t="s">
        <v>187</v>
      </c>
      <c r="C124" s="320" t="s">
        <v>229</v>
      </c>
      <c r="D124" s="321"/>
      <c r="E124" s="147">
        <v>56.87</v>
      </c>
      <c r="F124" s="97">
        <v>1682</v>
      </c>
      <c r="G124" s="148">
        <f t="shared" ref="G124:G126" si="55">E124*F124</f>
        <v>95655.34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1792.3607611406551</v>
      </c>
      <c r="N124" s="152">
        <f>M124/L124</f>
        <v>77.928728745245877</v>
      </c>
      <c r="O124" s="154">
        <f>L124-I124</f>
        <v>0</v>
      </c>
      <c r="P124" s="155">
        <f>N124-K124</f>
        <v>-9.0277929938845602</v>
      </c>
      <c r="Q124" s="156">
        <f>N124/K124</f>
        <v>0.89618038057032756</v>
      </c>
      <c r="R124" s="322">
        <f>Q140</f>
        <v>0.89564179629408536</v>
      </c>
      <c r="S124" s="157">
        <v>0.70833333333333337</v>
      </c>
      <c r="T124" s="158">
        <v>0.7474305555555556</v>
      </c>
      <c r="U124" s="159"/>
      <c r="V124" s="160">
        <v>56.305628971577512</v>
      </c>
      <c r="W124" s="158"/>
      <c r="X124" s="169"/>
      <c r="Y124" s="196"/>
      <c r="Z124" s="197"/>
      <c r="AA124" s="325"/>
      <c r="AB124" s="326"/>
      <c r="AC124" s="196">
        <v>1</v>
      </c>
      <c r="AD124" s="197"/>
      <c r="AE124" s="115">
        <f>M124-J124</f>
        <v>-207.63923885934491</v>
      </c>
      <c r="AF124" s="156">
        <f>M124/J124</f>
        <v>0.89618038057032756</v>
      </c>
      <c r="AG124" s="327">
        <f>AF140</f>
        <v>0.89564179629408547</v>
      </c>
    </row>
    <row r="125" spans="1:33" ht="15.75" customHeight="1">
      <c r="A125" s="357"/>
      <c r="B125" s="163" t="s">
        <v>187</v>
      </c>
      <c r="C125" s="330" t="s">
        <v>230</v>
      </c>
      <c r="D125" s="331"/>
      <c r="E125" s="101">
        <v>56.79</v>
      </c>
      <c r="F125" s="102">
        <v>2337</v>
      </c>
      <c r="G125" s="103">
        <f t="shared" si="55"/>
        <v>132718.23000000001</v>
      </c>
      <c r="H125" s="26"/>
      <c r="I125" s="104">
        <v>23</v>
      </c>
      <c r="J125" s="105">
        <v>2000</v>
      </c>
      <c r="K125" s="106">
        <f t="shared" ref="K125:K126" si="56">J125/I125</f>
        <v>86.956521739130437</v>
      </c>
      <c r="L125" s="107">
        <v>23</v>
      </c>
      <c r="M125" s="105">
        <f>F125/V125*60</f>
        <v>1790.8716658094861</v>
      </c>
      <c r="N125" s="106">
        <f>M125/L125</f>
        <v>77.863985469977663</v>
      </c>
      <c r="O125" s="108">
        <f>L125-I125</f>
        <v>0</v>
      </c>
      <c r="P125" s="109">
        <f>N125-K125</f>
        <v>-9.0925362691527738</v>
      </c>
      <c r="Q125" s="110">
        <f>N125/K125</f>
        <v>0.89543583290474316</v>
      </c>
      <c r="R125" s="323"/>
      <c r="S125" s="47">
        <v>0.75069444444444444</v>
      </c>
      <c r="T125" s="48">
        <v>0.80505787037037035</v>
      </c>
      <c r="U125" s="111">
        <v>4.6999999999999353</v>
      </c>
      <c r="V125" s="112">
        <v>78.297067666554213</v>
      </c>
      <c r="W125" s="113"/>
      <c r="X125" s="116"/>
      <c r="Y125" s="12"/>
      <c r="Z125" s="198"/>
      <c r="AA125" s="332"/>
      <c r="AB125" s="333"/>
      <c r="AC125" s="12">
        <v>2</v>
      </c>
      <c r="AD125" s="198"/>
      <c r="AE125" s="117">
        <f>M125-J125</f>
        <v>-209.1283341905139</v>
      </c>
      <c r="AF125" s="110">
        <f>M125/J125</f>
        <v>0.89543583290474305</v>
      </c>
      <c r="AG125" s="328"/>
    </row>
    <row r="126" spans="1:33" ht="15.75" customHeight="1">
      <c r="A126" s="357"/>
      <c r="B126" s="163" t="s">
        <v>187</v>
      </c>
      <c r="C126" s="330" t="s">
        <v>231</v>
      </c>
      <c r="D126" s="331"/>
      <c r="E126" s="101">
        <v>47.6</v>
      </c>
      <c r="F126" s="102">
        <v>1888</v>
      </c>
      <c r="G126" s="103">
        <f t="shared" si="55"/>
        <v>89868.800000000003</v>
      </c>
      <c r="H126" s="26"/>
      <c r="I126" s="104">
        <v>23</v>
      </c>
      <c r="J126" s="105">
        <v>2000</v>
      </c>
      <c r="K126" s="106">
        <f t="shared" si="56"/>
        <v>86.956521739130437</v>
      </c>
      <c r="L126" s="107">
        <v>23</v>
      </c>
      <c r="M126" s="105">
        <f>F126/V126*60</f>
        <v>1790.6183508143715</v>
      </c>
      <c r="N126" s="106">
        <f>M126/L126</f>
        <v>77.852971774537892</v>
      </c>
      <c r="O126" s="108">
        <f>L126-I126</f>
        <v>0</v>
      </c>
      <c r="P126" s="109">
        <f>N126-K126</f>
        <v>-9.1035499645925455</v>
      </c>
      <c r="Q126" s="110">
        <f>N126/K126</f>
        <v>0.89530917540718569</v>
      </c>
      <c r="R126" s="323"/>
      <c r="S126" s="47">
        <v>0.80902777777777779</v>
      </c>
      <c r="T126" s="48">
        <v>0.85295138888888888</v>
      </c>
      <c r="U126" s="111">
        <v>5.7166666666667076</v>
      </c>
      <c r="V126" s="112">
        <v>63.263062141902189</v>
      </c>
      <c r="W126" s="113"/>
      <c r="X126" s="116"/>
      <c r="Y126" s="12"/>
      <c r="Z126" s="198"/>
      <c r="AA126" s="332"/>
      <c r="AB126" s="333"/>
      <c r="AC126" s="12">
        <v>2</v>
      </c>
      <c r="AD126" s="198"/>
      <c r="AE126" s="117">
        <f>M126-J126</f>
        <v>-209.38164918562848</v>
      </c>
      <c r="AF126" s="110">
        <f>M126/J126</f>
        <v>0.8953091754071858</v>
      </c>
      <c r="AG126" s="328"/>
    </row>
    <row r="127" spans="1:33" ht="15.75" customHeight="1">
      <c r="A127" s="357"/>
      <c r="B127" s="163"/>
      <c r="C127" s="330"/>
      <c r="D127" s="331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28"/>
    </row>
    <row r="128" spans="1:33" ht="15.75" customHeight="1">
      <c r="A128" s="358"/>
      <c r="B128" s="163"/>
      <c r="C128" s="330"/>
      <c r="D128" s="331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28"/>
    </row>
    <row r="129" spans="1:33" ht="15.75" customHeight="1">
      <c r="A129" s="358"/>
      <c r="B129" s="163"/>
      <c r="C129" s="330"/>
      <c r="D129" s="331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28"/>
    </row>
    <row r="130" spans="1:33" ht="15.75" customHeight="1">
      <c r="A130" s="358"/>
      <c r="B130" s="163"/>
      <c r="C130" s="330"/>
      <c r="D130" s="331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119"/>
      <c r="T130" s="120"/>
      <c r="U130" s="111"/>
      <c r="V130" s="112"/>
      <c r="W130" s="120"/>
      <c r="X130" s="189"/>
      <c r="Y130" s="12"/>
      <c r="Z130" s="198"/>
      <c r="AA130" s="332"/>
      <c r="AB130" s="333"/>
      <c r="AC130" s="12"/>
      <c r="AD130" s="198"/>
      <c r="AE130" s="117"/>
      <c r="AF130" s="110"/>
      <c r="AG130" s="328"/>
    </row>
    <row r="131" spans="1:33" ht="15.75" customHeight="1">
      <c r="A131" s="358"/>
      <c r="B131" s="163"/>
      <c r="C131" s="330"/>
      <c r="D131" s="331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119"/>
      <c r="T131" s="120"/>
      <c r="U131" s="111"/>
      <c r="V131" s="112"/>
      <c r="W131" s="120"/>
      <c r="X131" s="189"/>
      <c r="Y131" s="12"/>
      <c r="Z131" s="198"/>
      <c r="AA131" s="332"/>
      <c r="AB131" s="333"/>
      <c r="AC131" s="12"/>
      <c r="AD131" s="198"/>
      <c r="AE131" s="117"/>
      <c r="AF131" s="110"/>
      <c r="AG131" s="328"/>
    </row>
    <row r="132" spans="1:33" ht="15.75" customHeight="1">
      <c r="A132" s="358"/>
      <c r="B132" s="163"/>
      <c r="C132" s="330"/>
      <c r="D132" s="331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119"/>
      <c r="T132" s="120"/>
      <c r="U132" s="111"/>
      <c r="V132" s="112"/>
      <c r="W132" s="120"/>
      <c r="X132" s="189"/>
      <c r="Y132" s="12"/>
      <c r="Z132" s="198"/>
      <c r="AA132" s="332"/>
      <c r="AB132" s="333"/>
      <c r="AC132" s="12"/>
      <c r="AD132" s="198"/>
      <c r="AE132" s="117"/>
      <c r="AF132" s="110"/>
      <c r="AG132" s="328"/>
    </row>
    <row r="133" spans="1:33" ht="15.75" customHeight="1">
      <c r="A133" s="358"/>
      <c r="B133" s="163"/>
      <c r="C133" s="330"/>
      <c r="D133" s="33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119"/>
      <c r="T133" s="120"/>
      <c r="U133" s="111"/>
      <c r="V133" s="112"/>
      <c r="W133" s="120"/>
      <c r="X133" s="189"/>
      <c r="Y133" s="12"/>
      <c r="Z133" s="198"/>
      <c r="AA133" s="332"/>
      <c r="AB133" s="333"/>
      <c r="AC133" s="12"/>
      <c r="AD133" s="198"/>
      <c r="AE133" s="117"/>
      <c r="AF133" s="110"/>
      <c r="AG133" s="328"/>
    </row>
    <row r="134" spans="1:33" ht="15.75" customHeight="1">
      <c r="A134" s="358"/>
      <c r="B134" s="163"/>
      <c r="C134" s="330"/>
      <c r="D134" s="33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119"/>
      <c r="T134" s="120"/>
      <c r="U134" s="111"/>
      <c r="V134" s="112"/>
      <c r="W134" s="120"/>
      <c r="X134" s="189"/>
      <c r="Y134" s="12"/>
      <c r="Z134" s="198"/>
      <c r="AA134" s="332"/>
      <c r="AB134" s="333"/>
      <c r="AC134" s="12"/>
      <c r="AD134" s="198"/>
      <c r="AE134" s="117"/>
      <c r="AF134" s="110"/>
      <c r="AG134" s="328"/>
    </row>
    <row r="135" spans="1:33" ht="15.75" customHeight="1">
      <c r="A135" s="358"/>
      <c r="B135" s="163"/>
      <c r="C135" s="330"/>
      <c r="D135" s="33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119"/>
      <c r="T135" s="120"/>
      <c r="U135" s="111"/>
      <c r="V135" s="112"/>
      <c r="W135" s="120"/>
      <c r="X135" s="189"/>
      <c r="Y135" s="12"/>
      <c r="Z135" s="198"/>
      <c r="AA135" s="332"/>
      <c r="AB135" s="333"/>
      <c r="AC135" s="12"/>
      <c r="AD135" s="198"/>
      <c r="AE135" s="117"/>
      <c r="AF135" s="110"/>
      <c r="AG135" s="328"/>
    </row>
    <row r="136" spans="1:33" ht="15.75" customHeight="1">
      <c r="A136" s="358"/>
      <c r="B136" s="163"/>
      <c r="C136" s="330"/>
      <c r="D136" s="33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119"/>
      <c r="T136" s="120"/>
      <c r="U136" s="111"/>
      <c r="V136" s="112"/>
      <c r="W136" s="120"/>
      <c r="X136" s="189"/>
      <c r="Y136" s="12"/>
      <c r="Z136" s="198"/>
      <c r="AA136" s="332"/>
      <c r="AB136" s="333"/>
      <c r="AC136" s="12"/>
      <c r="AD136" s="198"/>
      <c r="AE136" s="117"/>
      <c r="AF136" s="110"/>
      <c r="AG136" s="328"/>
    </row>
    <row r="137" spans="1:33" ht="15.75" customHeight="1">
      <c r="A137" s="358"/>
      <c r="B137" s="163"/>
      <c r="C137" s="330"/>
      <c r="D137" s="33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119"/>
      <c r="T137" s="120"/>
      <c r="U137" s="111"/>
      <c r="V137" s="112"/>
      <c r="W137" s="120"/>
      <c r="X137" s="189"/>
      <c r="Y137" s="12"/>
      <c r="Z137" s="198"/>
      <c r="AA137" s="332"/>
      <c r="AB137" s="333"/>
      <c r="AC137" s="12"/>
      <c r="AD137" s="198"/>
      <c r="AE137" s="117"/>
      <c r="AF137" s="110"/>
      <c r="AG137" s="328"/>
    </row>
    <row r="138" spans="1:33" ht="15.75" customHeight="1">
      <c r="A138" s="358"/>
      <c r="B138" s="163"/>
      <c r="C138" s="330"/>
      <c r="D138" s="331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119"/>
      <c r="T138" s="120"/>
      <c r="U138" s="111"/>
      <c r="V138" s="112"/>
      <c r="W138" s="120"/>
      <c r="X138" s="189"/>
      <c r="Y138" s="12"/>
      <c r="Z138" s="198"/>
      <c r="AA138" s="332"/>
      <c r="AB138" s="333"/>
      <c r="AC138" s="12"/>
      <c r="AD138" s="198"/>
      <c r="AE138" s="117"/>
      <c r="AF138" s="110"/>
      <c r="AG138" s="328"/>
    </row>
    <row r="139" spans="1:33" ht="15.75" customHeight="1">
      <c r="A139" s="358"/>
      <c r="B139" s="163"/>
      <c r="C139" s="330"/>
      <c r="D139" s="331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12"/>
      <c r="Z139" s="198"/>
      <c r="AA139" s="332"/>
      <c r="AB139" s="333"/>
      <c r="AC139" s="12"/>
      <c r="AD139" s="198"/>
      <c r="AE139" s="165"/>
      <c r="AF139" s="125"/>
      <c r="AG139" s="328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57">AVERAGE(I124:I139)</f>
        <v>23</v>
      </c>
      <c r="J140" s="137">
        <f t="shared" si="57"/>
        <v>2000</v>
      </c>
      <c r="K140" s="138">
        <f t="shared" ref="K140" si="58">J140/I140</f>
        <v>86.956521739130437</v>
      </c>
      <c r="L140" s="136">
        <f t="shared" ref="L140:M140" si="59">AVERAGE(L124:L139)</f>
        <v>23</v>
      </c>
      <c r="M140" s="137">
        <f t="shared" si="59"/>
        <v>1791.2835925881709</v>
      </c>
      <c r="N140" s="138">
        <f>M140/L140</f>
        <v>77.881895329920468</v>
      </c>
      <c r="O140" s="139">
        <f>L140-I140</f>
        <v>0</v>
      </c>
      <c r="P140" s="140">
        <f>N140-K140</f>
        <v>-9.0746264092099693</v>
      </c>
      <c r="Q140" s="141">
        <f>N140/K140</f>
        <v>0.89564179629408536</v>
      </c>
      <c r="R140" s="324"/>
      <c r="S140" s="142">
        <f>S124</f>
        <v>0.70833333333333337</v>
      </c>
      <c r="T140" s="143">
        <f>INDEX(T124:T139,COUNTA(T124:T139))</f>
        <v>0.85295138888888888</v>
      </c>
      <c r="U140" s="144"/>
      <c r="V140" s="166"/>
      <c r="W140" s="167"/>
      <c r="X140" s="138"/>
      <c r="Y140" s="179">
        <f t="shared" ref="Y140:Z140" si="60">SUM(Y124:Y139)</f>
        <v>0</v>
      </c>
      <c r="Z140" s="180">
        <f t="shared" si="60"/>
        <v>0</v>
      </c>
      <c r="AA140" s="354"/>
      <c r="AB140" s="355"/>
      <c r="AC140" s="179">
        <f t="shared" ref="AC140" si="61">SUM(AC124:AC139)</f>
        <v>5</v>
      </c>
      <c r="AD140" s="180">
        <f t="shared" ref="AD140" si="62">SUM(AD124:AD139)</f>
        <v>0</v>
      </c>
      <c r="AE140" s="168">
        <f>M140-J140</f>
        <v>-208.7164074118291</v>
      </c>
      <c r="AF140" s="141">
        <f>M140/J140</f>
        <v>0.89564179629408547</v>
      </c>
      <c r="AG140" s="329"/>
    </row>
    <row r="142" spans="1:33">
      <c r="AA142" s="360" t="s">
        <v>163</v>
      </c>
      <c r="AB142" s="360"/>
    </row>
    <row r="143" spans="1:33">
      <c r="AA143" s="360" t="s">
        <v>164</v>
      </c>
      <c r="AB143" s="360"/>
    </row>
    <row r="144" spans="1:33">
      <c r="AA144" s="360" t="s">
        <v>165</v>
      </c>
      <c r="AB144" s="360"/>
    </row>
    <row r="145" spans="27:28">
      <c r="AA145" s="360" t="s">
        <v>166</v>
      </c>
      <c r="AB145" s="360"/>
    </row>
    <row r="146" spans="27:28">
      <c r="AA146" s="360" t="s">
        <v>167</v>
      </c>
      <c r="AB146" s="360"/>
    </row>
    <row r="147" spans="27:28">
      <c r="AA147" s="360" t="s">
        <v>168</v>
      </c>
      <c r="AB147" s="360"/>
    </row>
    <row r="148" spans="27:28">
      <c r="AA148" s="360" t="s">
        <v>169</v>
      </c>
      <c r="AB148" s="360"/>
    </row>
    <row r="149" spans="27:28">
      <c r="AA149" s="360" t="s">
        <v>170</v>
      </c>
      <c r="AB149" s="360"/>
    </row>
    <row r="150" spans="27:28">
      <c r="AA150" s="360" t="s">
        <v>171</v>
      </c>
      <c r="AB150" s="360"/>
    </row>
    <row r="151" spans="27:28">
      <c r="AA151" s="360" t="s">
        <v>172</v>
      </c>
      <c r="AB151" s="360"/>
    </row>
    <row r="152" spans="27:28">
      <c r="AA152" s="360" t="s">
        <v>173</v>
      </c>
      <c r="AB152" s="360"/>
    </row>
    <row r="153" spans="27:28">
      <c r="AA153" s="360" t="s">
        <v>174</v>
      </c>
      <c r="AB153" s="360"/>
    </row>
    <row r="154" spans="27:28">
      <c r="AA154" s="360" t="s">
        <v>175</v>
      </c>
      <c r="AB154" s="360"/>
    </row>
  </sheetData>
  <dataConsolidate/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218" priority="2" operator="greaterThan">
      <formula>0</formula>
    </cfRule>
  </conditionalFormatting>
  <conditionalFormatting sqref="P5:P140 AE5:AE140">
    <cfRule type="cellIs" dxfId="217" priority="5" operator="lessThan">
      <formula>0</formula>
    </cfRule>
  </conditionalFormatting>
  <conditionalFormatting sqref="Q5:Q140 AF5:AF140">
    <cfRule type="cellIs" dxfId="216" priority="3" operator="greaterThan">
      <formula>1</formula>
    </cfRule>
    <cfRule type="cellIs" dxfId="215" priority="4" operator="lessThan">
      <formula>0.8</formula>
    </cfRule>
  </conditionalFormatting>
  <conditionalFormatting sqref="AG5 R5:R140">
    <cfRule type="cellIs" dxfId="214" priority="6" operator="lessThan">
      <formula>0.8</formula>
    </cfRule>
  </conditionalFormatting>
  <conditionalFormatting sqref="AG22">
    <cfRule type="cellIs" dxfId="213" priority="11" operator="lessThan">
      <formula>0.8</formula>
    </cfRule>
  </conditionalFormatting>
  <conditionalFormatting sqref="AG37">
    <cfRule type="cellIs" dxfId="212" priority="10" operator="lessThan">
      <formula>0.8</formula>
    </cfRule>
  </conditionalFormatting>
  <conditionalFormatting sqref="AG39:AG74">
    <cfRule type="cellIs" dxfId="211" priority="8" operator="lessThan">
      <formula>0.8</formula>
    </cfRule>
  </conditionalFormatting>
  <conditionalFormatting sqref="AG80:AG88">
    <cfRule type="cellIs" dxfId="210" priority="9" operator="lessThan">
      <formula>0.8</formula>
    </cfRule>
  </conditionalFormatting>
  <conditionalFormatting sqref="AG90:AG95">
    <cfRule type="cellIs" dxfId="209" priority="7" operator="lessThan">
      <formula>0.8</formula>
    </cfRule>
  </conditionalFormatting>
  <conditionalFormatting sqref="AG107:AG140">
    <cfRule type="cellIs" dxfId="208" priority="1" operator="lessThan">
      <formula>0.8</formula>
    </cfRule>
  </conditionalFormatting>
  <dataValidations count="1">
    <dataValidation type="list" allowBlank="1" showInputMessage="1" showErrorMessage="1" sqref="AA5:AB140" xr:uid="{405638F5-9533-4236-BF30-3B18584B6738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33E14-984C-4233-BE30-C20B3C90A38F}">
  <sheetPr>
    <tabColor theme="9" tint="0.59999389629810485"/>
  </sheetPr>
  <dimension ref="B1:AR42"/>
  <sheetViews>
    <sheetView zoomScale="70" zoomScaleNormal="70" workbookViewId="0">
      <selection activeCell="O48" sqref="O4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257</v>
      </c>
      <c r="D3" s="209"/>
      <c r="E3" s="3" t="s">
        <v>3</v>
      </c>
      <c r="F3" s="210">
        <f>'0609(18度C)'!D1+'0609(4度C)'!D1</f>
        <v>230846</v>
      </c>
      <c r="G3" s="211"/>
      <c r="H3" s="3" t="s">
        <v>4</v>
      </c>
      <c r="I3" s="212">
        <f>'0609(18度C)'!F1+'0609(4度C)'!F1</f>
        <v>7225283.5100000016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469.76729151091882</v>
      </c>
      <c r="F6" s="246" t="e">
        <f>AVERAGE(#REF!,D14:K14)</f>
        <v>#REF!</v>
      </c>
      <c r="G6" s="247">
        <f>AVERAGE(D14:K14)</f>
        <v>258.94445609208418</v>
      </c>
      <c r="H6" s="248"/>
      <c r="I6" s="247">
        <f>AVERAGE(L14:O14)</f>
        <v>90.739376074674524</v>
      </c>
      <c r="J6" s="248"/>
      <c r="K6" s="247">
        <f>AVERAGE(D32:O32)</f>
        <v>820.88068181818176</v>
      </c>
      <c r="L6" s="248"/>
      <c r="M6" s="247">
        <f>AVERAGE(P32:X32)</f>
        <v>719.15909090909088</v>
      </c>
      <c r="N6" s="248"/>
      <c r="O6" s="236">
        <f>'0609(4度C)'!Y2</f>
        <v>0</v>
      </c>
      <c r="P6" s="236">
        <f>'0609(4度C)'!Z2</f>
        <v>0</v>
      </c>
      <c r="Q6" s="236">
        <f>'0609(4度C)'!AC2</f>
        <v>57</v>
      </c>
      <c r="R6" s="236">
        <f>'0609(4度C)'!AD2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420.75886762576522</v>
      </c>
      <c r="F7" s="242" t="e">
        <f>AVERAGE(#REF!,D15:K15)</f>
        <v>#REF!</v>
      </c>
      <c r="G7" s="243">
        <f>AVERAGE(D15:K15)</f>
        <v>233.15718467946738</v>
      </c>
      <c r="H7" s="244"/>
      <c r="I7" s="243">
        <f>AVERAGE(L15:O15)</f>
        <v>82.239241642580353</v>
      </c>
      <c r="J7" s="244"/>
      <c r="K7" s="243">
        <f>AVERAGE(D33:O33)</f>
        <v>733.97706635623967</v>
      </c>
      <c r="L7" s="244"/>
      <c r="M7" s="243">
        <f>AVERAGE(P33:X33)</f>
        <v>642.8329128021262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0.89564786698562404</v>
      </c>
      <c r="F8" s="261" t="e">
        <f>AVERAGE(D16:K16,#REF!)</f>
        <v>#REF!</v>
      </c>
      <c r="G8" s="249">
        <f>AVERAGE(D16:K16)</f>
        <v>0.89600582165261955</v>
      </c>
      <c r="H8" s="250"/>
      <c r="I8" s="249">
        <f>AVERAGE(L16:O16)</f>
        <v>0.90548168133926377</v>
      </c>
      <c r="J8" s="250"/>
      <c r="K8" s="249">
        <f>AVERAGE(D34:O34)</f>
        <v>0.89071307957712031</v>
      </c>
      <c r="L8" s="250"/>
      <c r="M8" s="249">
        <f>AVERAGE(P34:X34)</f>
        <v>0.89267036162840496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83.91608391608392</v>
      </c>
      <c r="F14" s="28">
        <v>120</v>
      </c>
      <c r="G14" s="28">
        <v>91.97860962566844</v>
      </c>
      <c r="H14" s="28">
        <v>169.83870967741933</v>
      </c>
      <c r="I14" s="28">
        <v>654.6</v>
      </c>
      <c r="J14" s="28">
        <v>433.33333333333331</v>
      </c>
      <c r="K14" s="29" t="s">
        <v>43</v>
      </c>
      <c r="L14" s="27" t="s">
        <v>43</v>
      </c>
      <c r="M14" s="30">
        <v>98.305084745762699</v>
      </c>
      <c r="N14" s="28">
        <v>86.956521739130437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75.175514692593765</v>
      </c>
      <c r="F15" s="35">
        <v>105.78391352476346</v>
      </c>
      <c r="G15" s="35">
        <v>82.446869893484745</v>
      </c>
      <c r="H15" s="35">
        <v>151.90973417431218</v>
      </c>
      <c r="I15" s="35">
        <v>592.34411541117436</v>
      </c>
      <c r="J15" s="35">
        <v>391.2829603804758</v>
      </c>
      <c r="K15" s="36" t="s">
        <v>43</v>
      </c>
      <c r="L15" s="34" t="s">
        <v>43</v>
      </c>
      <c r="M15" s="37">
        <v>90.998830828200113</v>
      </c>
      <c r="N15" s="35">
        <v>77.892009281524821</v>
      </c>
      <c r="O15" s="38">
        <v>77.826884818016154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0.89584155008674238</v>
      </c>
      <c r="F16" s="43">
        <f t="shared" si="0"/>
        <v>0.88153261270636218</v>
      </c>
      <c r="G16" s="43">
        <f t="shared" si="0"/>
        <v>0.89637003895823542</v>
      </c>
      <c r="H16" s="43">
        <f t="shared" si="0"/>
        <v>0.89443528193802058</v>
      </c>
      <c r="I16" s="43">
        <f t="shared" si="0"/>
        <v>0.90489476842525873</v>
      </c>
      <c r="J16" s="43">
        <f t="shared" si="0"/>
        <v>0.90296067780109801</v>
      </c>
      <c r="K16" s="44" t="s">
        <v>43</v>
      </c>
      <c r="L16" s="42" t="s">
        <v>43</v>
      </c>
      <c r="M16" s="45">
        <f t="shared" ref="M16:O16" si="1">M15/M14</f>
        <v>0.92567776187307027</v>
      </c>
      <c r="N16" s="43">
        <f t="shared" si="1"/>
        <v>0.89575810673753542</v>
      </c>
      <c r="O16" s="46">
        <f t="shared" si="1"/>
        <v>0.89500917540718572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0.20833333333333334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0.75416666666666643</v>
      </c>
      <c r="O17" s="50">
        <v>0.78888888888888864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0.58596064814814808</v>
      </c>
      <c r="F18" s="48">
        <v>0.73515046296296283</v>
      </c>
      <c r="G18" s="48">
        <v>0.7709837962962961</v>
      </c>
      <c r="H18" s="48">
        <v>0.57381944444444422</v>
      </c>
      <c r="I18" s="48">
        <v>0.44429398148148141</v>
      </c>
      <c r="J18" s="48">
        <v>0.36244212962962957</v>
      </c>
      <c r="K18" s="48" t="s">
        <v>43</v>
      </c>
      <c r="L18" s="47" t="s">
        <v>43</v>
      </c>
      <c r="M18" s="49">
        <v>0.85349537037037038</v>
      </c>
      <c r="N18" s="48">
        <v>0.85256944444444416</v>
      </c>
      <c r="O18" s="50">
        <v>0.83721064814814794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>
        <v>10</v>
      </c>
      <c r="F21" s="52">
        <v>9</v>
      </c>
      <c r="G21" s="52">
        <v>18</v>
      </c>
      <c r="H21" s="52">
        <v>12</v>
      </c>
      <c r="I21" s="52">
        <v>0</v>
      </c>
      <c r="J21" s="52">
        <v>0</v>
      </c>
      <c r="K21" s="53"/>
      <c r="L21" s="54"/>
      <c r="M21" s="55">
        <v>4</v>
      </c>
      <c r="N21" s="52">
        <v>3</v>
      </c>
      <c r="O21" s="56">
        <v>1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23.833333333333332</v>
      </c>
      <c r="F23" s="58">
        <v>16.875</v>
      </c>
      <c r="G23" s="58">
        <v>20.777777777777779</v>
      </c>
      <c r="H23" s="58">
        <v>20.666666666666668</v>
      </c>
      <c r="I23" s="58">
        <v>5</v>
      </c>
      <c r="J23" s="58">
        <v>6</v>
      </c>
      <c r="K23" s="59" t="s">
        <v>43</v>
      </c>
      <c r="L23" s="57" t="s">
        <v>43</v>
      </c>
      <c r="M23" s="60">
        <v>19</v>
      </c>
      <c r="N23" s="58">
        <v>23</v>
      </c>
      <c r="O23" s="61">
        <v>23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1100</v>
      </c>
      <c r="N32" s="28">
        <v>956.25</v>
      </c>
      <c r="O32" s="28">
        <v>900</v>
      </c>
      <c r="P32" s="27">
        <v>288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775</v>
      </c>
      <c r="W32" s="28">
        <v>913.63636363636363</v>
      </c>
      <c r="X32" s="31">
        <v>900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286.89546937545765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996.30476039923781</v>
      </c>
      <c r="N33" s="35">
        <v>854.45281479039613</v>
      </c>
      <c r="O33" s="35">
        <v>798.25522085986734</v>
      </c>
      <c r="P33" s="34">
        <v>254.83626790001887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700.36122848145249</v>
      </c>
      <c r="W33" s="35">
        <v>817.8627756020062</v>
      </c>
      <c r="X33" s="38">
        <v>798.27137922502709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0.8766250453138984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0.90573160036294342</v>
      </c>
      <c r="N34" s="43">
        <f>N33/N32</f>
        <v>0.89354542723178676</v>
      </c>
      <c r="O34" s="43">
        <f>O33/O32</f>
        <v>0.88695024539985257</v>
      </c>
      <c r="P34" s="42">
        <f>P33/P32</f>
        <v>0.88484815243062109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0.90369190771800323</v>
      </c>
      <c r="W34" s="43">
        <f>W33/W32</f>
        <v>0.89517318722607642</v>
      </c>
      <c r="X34" s="46">
        <f>X33/X32</f>
        <v>0.886968199138919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0.20833333333333334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0.39583333333333331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0.44429398148148141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0.44012731481481482</v>
      </c>
      <c r="N36" s="48">
        <v>0.65743055555555552</v>
      </c>
      <c r="O36" s="48">
        <v>0.62642361111111122</v>
      </c>
      <c r="P36" s="47">
        <v>0.74831018518518522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0.78921296296296306</v>
      </c>
      <c r="W36" s="48">
        <v>1.2127083333333331</v>
      </c>
      <c r="X36" s="50">
        <v>1.1835879629629626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3</v>
      </c>
      <c r="N37" s="58">
        <v>3.5555555555555554</v>
      </c>
      <c r="O37" s="58">
        <v>4</v>
      </c>
      <c r="P37" s="57">
        <v>12.5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</v>
      </c>
      <c r="W37" s="58">
        <v>3.6666666666666665</v>
      </c>
      <c r="X37" s="61">
        <v>4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D2886-A668-46EC-B699-1C93560F8CB8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G41" sqref="G41"/>
      <selection activeCell="G41" sqref="G4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124438</v>
      </c>
      <c r="E1" s="88" t="s">
        <v>4</v>
      </c>
      <c r="F1" s="89">
        <f>SUM(G5:G140)</f>
        <v>2438213.5800000005</v>
      </c>
      <c r="G1" s="90" t="s">
        <v>85</v>
      </c>
      <c r="H1" s="91">
        <f>L21+L38+L55+L72+L89+L106+L123+L140</f>
        <v>45.722222222222221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46182</v>
      </c>
      <c r="B2" s="295"/>
      <c r="C2" s="92" t="s">
        <v>41</v>
      </c>
      <c r="D2" s="93">
        <f>AVERAGE(N21,N38,N55,N72,N89,N106,N123,N140)</f>
        <v>688.40498957918294</v>
      </c>
      <c r="E2" s="93" t="s">
        <v>92</v>
      </c>
      <c r="F2" s="94">
        <f>F1/D1</f>
        <v>19.593802375480163</v>
      </c>
      <c r="G2" s="95" t="s">
        <v>93</v>
      </c>
      <c r="H2" s="96">
        <f>COUNT(H5:H140)</f>
        <v>16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1877</v>
      </c>
      <c r="G5" s="148">
        <f t="shared" ref="G5:G8" si="0">E5*F5</f>
        <v>48126.28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3208.7755911828872</v>
      </c>
      <c r="N5" s="152">
        <f>M5/L5</f>
        <v>320.87755911828873</v>
      </c>
      <c r="O5" s="154">
        <f>L5-I5</f>
        <v>0</v>
      </c>
      <c r="P5" s="155">
        <f>N5-K5</f>
        <v>-39.12244088171127</v>
      </c>
      <c r="Q5" s="156">
        <f>N5/K5</f>
        <v>0.89132655310635756</v>
      </c>
      <c r="R5" s="322">
        <f>Q21</f>
        <v>0.8766250453138984</v>
      </c>
      <c r="S5" s="157">
        <v>0.20833333333333334</v>
      </c>
      <c r="T5" s="158">
        <v>0.23269675925925926</v>
      </c>
      <c r="U5" s="159"/>
      <c r="V5" s="160">
        <v>35.097499591264224</v>
      </c>
      <c r="W5" s="161"/>
      <c r="X5" s="162"/>
      <c r="Y5" s="325"/>
      <c r="Z5" s="326"/>
      <c r="AA5" s="115">
        <f>M5-J5</f>
        <v>-391.22440881711282</v>
      </c>
      <c r="AB5" s="156">
        <f>M5/J5</f>
        <v>0.89132655310635756</v>
      </c>
      <c r="AC5" s="327">
        <f>AB21</f>
        <v>0.8766250453138984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3373</v>
      </c>
      <c r="G6" s="103">
        <f t="shared" si="0"/>
        <v>99570.959999999992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3152.117989971066</v>
      </c>
      <c r="N6" s="106">
        <f>M6/L6</f>
        <v>286.55618090646055</v>
      </c>
      <c r="O6" s="108">
        <f>L6-I6</f>
        <v>0</v>
      </c>
      <c r="P6" s="109">
        <f>N6-K6</f>
        <v>-40.716546366266698</v>
      </c>
      <c r="Q6" s="110">
        <f>N6/K6</f>
        <v>0.87558833054751839</v>
      </c>
      <c r="R6" s="323"/>
      <c r="S6" s="47">
        <v>0.23680555555555557</v>
      </c>
      <c r="T6" s="48">
        <v>0.28138888888888891</v>
      </c>
      <c r="U6" s="111">
        <v>5.9166666666666989</v>
      </c>
      <c r="V6" s="112">
        <v>64.204449403195625</v>
      </c>
      <c r="W6" s="113"/>
      <c r="X6" s="116"/>
      <c r="Y6" s="332"/>
      <c r="Z6" s="333"/>
      <c r="AA6" s="117">
        <f>M6-J6</f>
        <v>-447.88201002893402</v>
      </c>
      <c r="AB6" s="110">
        <f>M6/J6</f>
        <v>0.87558833054751828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3756</v>
      </c>
      <c r="G7" s="103">
        <f t="shared" si="0"/>
        <v>112116.6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3150.3435951957413</v>
      </c>
      <c r="N7" s="106">
        <f>M7/L7</f>
        <v>286.39487229052196</v>
      </c>
      <c r="O7" s="108">
        <f>L7-I7</f>
        <v>0</v>
      </c>
      <c r="P7" s="109">
        <f>N7-K7</f>
        <v>-40.877854982205292</v>
      </c>
      <c r="Q7" s="110">
        <f>N7/K7</f>
        <v>0.87509544310992826</v>
      </c>
      <c r="R7" s="323"/>
      <c r="S7" s="47">
        <v>0.28472222222222221</v>
      </c>
      <c r="T7" s="48">
        <v>0.33439814814814817</v>
      </c>
      <c r="U7" s="111">
        <v>4.799999999999951</v>
      </c>
      <c r="V7" s="112">
        <v>71.535054253660746</v>
      </c>
      <c r="W7" s="113"/>
      <c r="X7" s="116"/>
      <c r="Y7" s="332"/>
      <c r="Z7" s="333"/>
      <c r="AA7" s="117">
        <f>M7-J7</f>
        <v>-449.65640480425873</v>
      </c>
      <c r="AB7" s="110">
        <f>M7/J7</f>
        <v>0.87509544310992815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2186</v>
      </c>
      <c r="G8" s="103">
        <f t="shared" si="0"/>
        <v>62454.020000000004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3112.1634761704436</v>
      </c>
      <c r="N8" s="106">
        <f>M8/L8</f>
        <v>259.34695634753695</v>
      </c>
      <c r="O8" s="108">
        <f>L8-I8</f>
        <v>0</v>
      </c>
      <c r="P8" s="109">
        <f>N8-K8</f>
        <v>-40.653043652463055</v>
      </c>
      <c r="Q8" s="110">
        <f>N8/K8</f>
        <v>0.86448985449178983</v>
      </c>
      <c r="R8" s="323"/>
      <c r="S8" s="47">
        <v>0.33819444444444441</v>
      </c>
      <c r="T8" s="48">
        <v>0.36745370370370367</v>
      </c>
      <c r="U8" s="111">
        <v>5.4666666666665886</v>
      </c>
      <c r="V8" s="112">
        <v>42.144315684018643</v>
      </c>
      <c r="W8" s="113"/>
      <c r="X8" s="116"/>
      <c r="Y8" s="332"/>
      <c r="Z8" s="333"/>
      <c r="AA8" s="117">
        <f>M8-J8</f>
        <v>-487.83652382955643</v>
      </c>
      <c r="AB8" s="110">
        <f>M8/J8</f>
        <v>0.86448985449178983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3155.8501631300342</v>
      </c>
      <c r="N21" s="138">
        <f>M21/L21</f>
        <v>286.89546937545765</v>
      </c>
      <c r="O21" s="139">
        <f>L21-I21</f>
        <v>0</v>
      </c>
      <c r="P21" s="140">
        <f>N21-K21</f>
        <v>-40.377257897269601</v>
      </c>
      <c r="Q21" s="141">
        <f>N21/K21</f>
        <v>0.8766250453138984</v>
      </c>
      <c r="R21" s="324"/>
      <c r="S21" s="142">
        <v>0.20833333333333334</v>
      </c>
      <c r="T21" s="143">
        <v>0.44429398148148141</v>
      </c>
      <c r="U21" s="144"/>
      <c r="V21" s="166"/>
      <c r="W21" s="167"/>
      <c r="X21" s="138"/>
      <c r="Y21" s="354"/>
      <c r="Z21" s="355"/>
      <c r="AA21" s="168">
        <f>M21-J21</f>
        <v>-444.14983686996584</v>
      </c>
      <c r="AB21" s="141">
        <f>M21/J21</f>
        <v>0.8766250453138984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3178</v>
      </c>
      <c r="G22" s="148">
        <f t="shared" ref="G22" si="5">E22*F22</f>
        <v>58888.340000000004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2988.9142811977135</v>
      </c>
      <c r="N22" s="152">
        <f>M22/L22</f>
        <v>996.30476039923781</v>
      </c>
      <c r="O22" s="154">
        <f>L22-I22</f>
        <v>0</v>
      </c>
      <c r="P22" s="155">
        <f>N22-K22</f>
        <v>-103.69523960076219</v>
      </c>
      <c r="Q22" s="156">
        <f>N22/K22</f>
        <v>0.90573160036294342</v>
      </c>
      <c r="R22" s="322">
        <f>Q38</f>
        <v>0.90573160036294342</v>
      </c>
      <c r="S22" s="157">
        <v>0.39583333333333331</v>
      </c>
      <c r="T22" s="158">
        <v>0.44012731481481482</v>
      </c>
      <c r="U22" s="159"/>
      <c r="V22" s="112">
        <v>63.795740546828597</v>
      </c>
      <c r="W22" s="161"/>
      <c r="X22" s="162"/>
      <c r="Y22" s="325"/>
      <c r="Z22" s="326"/>
      <c r="AA22" s="115">
        <f>M22-J22</f>
        <v>-311.08571880228646</v>
      </c>
      <c r="AB22" s="156">
        <f>M22/J22</f>
        <v>0.90573160036294353</v>
      </c>
      <c r="AC22" s="327">
        <f>AB38</f>
        <v>0.90573160036294353</v>
      </c>
    </row>
    <row r="23" spans="1:29" ht="15.75" customHeight="1">
      <c r="A23" s="357"/>
      <c r="B23" s="100"/>
      <c r="C23" s="330"/>
      <c r="D23" s="331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323"/>
      <c r="S23" s="47"/>
      <c r="T23" s="48"/>
      <c r="U23" s="111"/>
      <c r="V23" s="112"/>
      <c r="W23" s="113"/>
      <c r="X23" s="116"/>
      <c r="Y23" s="332"/>
      <c r="Z23" s="333"/>
      <c r="AA23" s="117"/>
      <c r="AB23" s="110"/>
      <c r="AC23" s="328"/>
    </row>
    <row r="24" spans="1:29" ht="15.75" customHeight="1">
      <c r="A24" s="357"/>
      <c r="B24" s="100"/>
      <c r="C24" s="330"/>
      <c r="D24" s="33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23"/>
      <c r="S24" s="47"/>
      <c r="T24" s="48"/>
      <c r="U24" s="111"/>
      <c r="V24" s="112"/>
      <c r="W24" s="113"/>
      <c r="X24" s="116"/>
      <c r="Y24" s="332"/>
      <c r="Z24" s="333"/>
      <c r="AA24" s="117"/>
      <c r="AB24" s="110"/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2988.9142811977135</v>
      </c>
      <c r="N38" s="138">
        <f t="shared" ref="N38:N47" si="9">M38/L38</f>
        <v>996.30476039923781</v>
      </c>
      <c r="O38" s="139">
        <f t="shared" ref="O38:O47" si="10">L38-I38</f>
        <v>0</v>
      </c>
      <c r="P38" s="140">
        <f t="shared" ref="P38:P47" si="11">N38-K38</f>
        <v>-103.69523960076219</v>
      </c>
      <c r="Q38" s="141">
        <f t="shared" ref="Q38:Q47" si="12">N38/K38</f>
        <v>0.90573160036294342</v>
      </c>
      <c r="R38" s="324"/>
      <c r="S38" s="142">
        <v>0.39583333333333331</v>
      </c>
      <c r="T38" s="143">
        <v>0.44012731481481482</v>
      </c>
      <c r="U38" s="144"/>
      <c r="V38" s="166"/>
      <c r="W38" s="99"/>
      <c r="X38" s="69"/>
      <c r="Y38" s="354"/>
      <c r="Z38" s="355"/>
      <c r="AA38" s="168">
        <f t="shared" ref="AA38:AA47" si="13">M38-J38</f>
        <v>-311.08571880228646</v>
      </c>
      <c r="AB38" s="141">
        <f t="shared" ref="AB38:AB47" si="14">M38/J38</f>
        <v>0.90573160036294353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132</v>
      </c>
      <c r="D39" s="321"/>
      <c r="E39" s="147">
        <v>14.03</v>
      </c>
      <c r="F39" s="97">
        <v>1615</v>
      </c>
      <c r="G39" s="148">
        <f t="shared" ref="G39:G47" si="15">E39*F39</f>
        <v>22658.45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6">F39/V39*60</f>
        <v>2716.6100337544767</v>
      </c>
      <c r="N39" s="152">
        <f t="shared" si="9"/>
        <v>905.53667791815894</v>
      </c>
      <c r="O39" s="154">
        <f t="shared" si="10"/>
        <v>0</v>
      </c>
      <c r="P39" s="155">
        <f t="shared" si="11"/>
        <v>-94.463322081841056</v>
      </c>
      <c r="Q39" s="156">
        <f t="shared" si="12"/>
        <v>0.90553667791815895</v>
      </c>
      <c r="R39" s="322">
        <f>Q55</f>
        <v>0.89354542723178676</v>
      </c>
      <c r="S39" s="157">
        <v>0.25</v>
      </c>
      <c r="T39" s="158">
        <v>0.27476851851851852</v>
      </c>
      <c r="U39" s="159"/>
      <c r="V39" s="160">
        <v>35.669455238696834</v>
      </c>
      <c r="W39" s="161"/>
      <c r="X39" s="162"/>
      <c r="Y39" s="325"/>
      <c r="Z39" s="326"/>
      <c r="AA39" s="115">
        <f t="shared" si="13"/>
        <v>-283.38996624552328</v>
      </c>
      <c r="AB39" s="156">
        <f t="shared" si="14"/>
        <v>0.90553667791815895</v>
      </c>
      <c r="AC39" s="327">
        <f>AB55</f>
        <v>0.89354542723178676</v>
      </c>
    </row>
    <row r="40" spans="1:29" ht="15.75" customHeight="1">
      <c r="A40" s="318"/>
      <c r="B40" s="100" t="s">
        <v>120</v>
      </c>
      <c r="C40" s="330" t="s">
        <v>131</v>
      </c>
      <c r="D40" s="331"/>
      <c r="E40" s="101">
        <v>14.28</v>
      </c>
      <c r="F40" s="102">
        <v>2291</v>
      </c>
      <c r="G40" s="103">
        <f t="shared" si="15"/>
        <v>32715.48</v>
      </c>
      <c r="H40" s="26">
        <v>2</v>
      </c>
      <c r="I40" s="104">
        <v>3</v>
      </c>
      <c r="J40" s="105">
        <v>3600</v>
      </c>
      <c r="K40" s="106">
        <f t="shared" ref="K40:K74" si="17">J40/I40</f>
        <v>1200</v>
      </c>
      <c r="L40" s="107">
        <v>3</v>
      </c>
      <c r="M40" s="105">
        <f t="shared" si="16"/>
        <v>3188.6440921512021</v>
      </c>
      <c r="N40" s="106">
        <f t="shared" si="9"/>
        <v>1062.8813640504006</v>
      </c>
      <c r="O40" s="108">
        <f t="shared" si="10"/>
        <v>0</v>
      </c>
      <c r="P40" s="109">
        <f t="shared" si="11"/>
        <v>-137.11863594959937</v>
      </c>
      <c r="Q40" s="110">
        <f t="shared" si="12"/>
        <v>0.88573447004200057</v>
      </c>
      <c r="R40" s="323"/>
      <c r="S40" s="47">
        <v>0.28472222222222227</v>
      </c>
      <c r="T40" s="48">
        <v>0.31465277777777784</v>
      </c>
      <c r="U40" s="111">
        <v>15</v>
      </c>
      <c r="V40" s="112">
        <v>43.109232647931968</v>
      </c>
      <c r="W40" s="113"/>
      <c r="X40" s="116"/>
      <c r="Y40" s="332"/>
      <c r="Z40" s="333"/>
      <c r="AA40" s="117">
        <f t="shared" si="13"/>
        <v>-411.35590784879787</v>
      </c>
      <c r="AB40" s="110">
        <f t="shared" si="14"/>
        <v>0.88573447004200057</v>
      </c>
      <c r="AC40" s="328"/>
    </row>
    <row r="41" spans="1:29" ht="15.75" customHeight="1">
      <c r="A41" s="318"/>
      <c r="B41" s="100" t="s">
        <v>120</v>
      </c>
      <c r="C41" s="330" t="s">
        <v>137</v>
      </c>
      <c r="D41" s="331"/>
      <c r="E41" s="101">
        <v>30</v>
      </c>
      <c r="F41" s="102">
        <v>2818</v>
      </c>
      <c r="G41" s="103">
        <f t="shared" si="15"/>
        <v>84540</v>
      </c>
      <c r="H41" s="26"/>
      <c r="I41" s="104">
        <v>4</v>
      </c>
      <c r="J41" s="105">
        <v>3600</v>
      </c>
      <c r="K41" s="106">
        <f t="shared" si="17"/>
        <v>900</v>
      </c>
      <c r="L41" s="107">
        <v>4</v>
      </c>
      <c r="M41" s="105">
        <f t="shared" si="16"/>
        <v>3192.1200000000017</v>
      </c>
      <c r="N41" s="106">
        <f t="shared" si="9"/>
        <v>798.03000000000043</v>
      </c>
      <c r="O41" s="108">
        <f t="shared" si="10"/>
        <v>0</v>
      </c>
      <c r="P41" s="109">
        <f t="shared" si="11"/>
        <v>-101.96999999999957</v>
      </c>
      <c r="Q41" s="110">
        <f t="shared" si="12"/>
        <v>0.88670000000000049</v>
      </c>
      <c r="R41" s="323"/>
      <c r="S41" s="47">
        <v>0.32500000000000007</v>
      </c>
      <c r="T41" s="48">
        <v>0.36178240740740747</v>
      </c>
      <c r="U41" s="111">
        <v>14.900000000000011</v>
      </c>
      <c r="V41" s="112">
        <v>52.967933536333192</v>
      </c>
      <c r="W41" s="113"/>
      <c r="X41" s="116"/>
      <c r="Y41" s="332"/>
      <c r="Z41" s="333"/>
      <c r="AA41" s="117">
        <f t="shared" si="13"/>
        <v>-407.87999999999829</v>
      </c>
      <c r="AB41" s="110">
        <f t="shared" si="14"/>
        <v>0.88670000000000049</v>
      </c>
      <c r="AC41" s="328"/>
    </row>
    <row r="42" spans="1:29" ht="15.75" customHeight="1">
      <c r="A42" s="318"/>
      <c r="B42" s="100" t="s">
        <v>120</v>
      </c>
      <c r="C42" s="330" t="s">
        <v>128</v>
      </c>
      <c r="D42" s="331"/>
      <c r="E42" s="101">
        <v>25.03</v>
      </c>
      <c r="F42" s="102">
        <v>1709</v>
      </c>
      <c r="G42" s="103">
        <f t="shared" si="15"/>
        <v>42776.270000000004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3183.8220141427164</v>
      </c>
      <c r="N42" s="106">
        <f t="shared" si="9"/>
        <v>636.76440282854333</v>
      </c>
      <c r="O42" s="108">
        <f t="shared" si="10"/>
        <v>0</v>
      </c>
      <c r="P42" s="109">
        <f t="shared" si="11"/>
        <v>-83.235597171456675</v>
      </c>
      <c r="Q42" s="110">
        <f t="shared" si="12"/>
        <v>0.88439500392853243</v>
      </c>
      <c r="R42" s="323"/>
      <c r="S42" s="47">
        <v>0.37152777777777785</v>
      </c>
      <c r="T42" s="48">
        <v>0.39388888888888896</v>
      </c>
      <c r="U42" s="111">
        <v>15</v>
      </c>
      <c r="V42" s="112">
        <v>32.206574219448058</v>
      </c>
      <c r="W42" s="113"/>
      <c r="X42" s="116"/>
      <c r="Y42" s="332"/>
      <c r="Z42" s="333"/>
      <c r="AA42" s="117">
        <f t="shared" si="13"/>
        <v>-416.1779858572836</v>
      </c>
      <c r="AB42" s="110">
        <f t="shared" si="14"/>
        <v>0.88439500392853232</v>
      </c>
      <c r="AC42" s="328"/>
    </row>
    <row r="43" spans="1:29" ht="15.75" customHeight="1">
      <c r="A43" s="318"/>
      <c r="B43" s="100" t="s">
        <v>120</v>
      </c>
      <c r="C43" s="330" t="s">
        <v>125</v>
      </c>
      <c r="D43" s="331"/>
      <c r="E43" s="101">
        <v>22.28</v>
      </c>
      <c r="F43" s="102">
        <v>1354</v>
      </c>
      <c r="G43" s="103">
        <f t="shared" si="15"/>
        <v>30167.120000000003</v>
      </c>
      <c r="H43" s="13"/>
      <c r="I43" s="104">
        <v>5</v>
      </c>
      <c r="J43" s="105">
        <v>3300</v>
      </c>
      <c r="K43" s="106">
        <f t="shared" si="17"/>
        <v>660</v>
      </c>
      <c r="L43" s="107">
        <v>5</v>
      </c>
      <c r="M43" s="105">
        <f t="shared" si="16"/>
        <v>2980.085089744457</v>
      </c>
      <c r="N43" s="106">
        <f t="shared" si="9"/>
        <v>596.01701794889141</v>
      </c>
      <c r="O43" s="108">
        <f t="shared" si="10"/>
        <v>0</v>
      </c>
      <c r="P43" s="109">
        <f t="shared" si="11"/>
        <v>-63.982982051108593</v>
      </c>
      <c r="Q43" s="110">
        <f t="shared" si="12"/>
        <v>0.9030560878013506</v>
      </c>
      <c r="R43" s="323"/>
      <c r="S43" s="47">
        <v>0.40416666666666673</v>
      </c>
      <c r="T43" s="48">
        <v>0.42309027777777786</v>
      </c>
      <c r="U43" s="111">
        <v>14.799999999999995</v>
      </c>
      <c r="V43" s="112">
        <v>27.260966567557421</v>
      </c>
      <c r="W43" s="113"/>
      <c r="X43" s="116"/>
      <c r="Y43" s="332"/>
      <c r="Z43" s="333"/>
      <c r="AA43" s="117">
        <f t="shared" si="13"/>
        <v>-319.91491025554296</v>
      </c>
      <c r="AB43" s="110">
        <f t="shared" si="14"/>
        <v>0.9030560878013506</v>
      </c>
      <c r="AC43" s="328"/>
    </row>
    <row r="44" spans="1:29" ht="15.75" customHeight="1">
      <c r="A44" s="318"/>
      <c r="B44" s="100" t="s">
        <v>120</v>
      </c>
      <c r="C44" s="330" t="s">
        <v>129</v>
      </c>
      <c r="D44" s="331"/>
      <c r="E44" s="101">
        <v>18.18</v>
      </c>
      <c r="F44" s="102">
        <v>1413</v>
      </c>
      <c r="G44" s="121">
        <f t="shared" si="15"/>
        <v>25688.34</v>
      </c>
      <c r="H44" s="122"/>
      <c r="I44" s="104">
        <v>3</v>
      </c>
      <c r="J44" s="105">
        <v>3600</v>
      </c>
      <c r="K44" s="106">
        <f t="shared" si="17"/>
        <v>1200</v>
      </c>
      <c r="L44" s="107">
        <v>3</v>
      </c>
      <c r="M44" s="105">
        <f t="shared" si="16"/>
        <v>3194.5459073571733</v>
      </c>
      <c r="N44" s="106">
        <f t="shared" si="9"/>
        <v>1064.8486357857244</v>
      </c>
      <c r="O44" s="108">
        <f t="shared" si="10"/>
        <v>0</v>
      </c>
      <c r="P44" s="109">
        <f t="shared" si="11"/>
        <v>-135.15136421427565</v>
      </c>
      <c r="Q44" s="110">
        <f t="shared" si="12"/>
        <v>0.88737386315477029</v>
      </c>
      <c r="R44" s="323"/>
      <c r="S44" s="47">
        <v>0.4333333333333334</v>
      </c>
      <c r="T44" s="120">
        <v>0.4517592592592593</v>
      </c>
      <c r="U44" s="111">
        <v>14.749999999999988</v>
      </c>
      <c r="V44" s="112">
        <v>26.538983147729418</v>
      </c>
      <c r="W44" s="113"/>
      <c r="X44" s="116"/>
      <c r="Y44" s="332"/>
      <c r="Z44" s="333"/>
      <c r="AA44" s="117">
        <f t="shared" si="13"/>
        <v>-405.45409264282671</v>
      </c>
      <c r="AB44" s="110">
        <f t="shared" si="14"/>
        <v>0.8873738631547704</v>
      </c>
      <c r="AC44" s="328"/>
    </row>
    <row r="45" spans="1:29" ht="15.75" customHeight="1">
      <c r="A45" s="318"/>
      <c r="B45" s="100" t="s">
        <v>120</v>
      </c>
      <c r="C45" s="330" t="s">
        <v>133</v>
      </c>
      <c r="D45" s="331"/>
      <c r="E45" s="101">
        <v>17.07</v>
      </c>
      <c r="F45" s="102">
        <v>3767</v>
      </c>
      <c r="G45" s="121">
        <f t="shared" si="15"/>
        <v>64302.69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2981.4088102369728</v>
      </c>
      <c r="N45" s="106">
        <f t="shared" si="9"/>
        <v>993.80293674565758</v>
      </c>
      <c r="O45" s="123">
        <f t="shared" si="10"/>
        <v>0</v>
      </c>
      <c r="P45" s="124">
        <f t="shared" si="11"/>
        <v>-106.19706325434242</v>
      </c>
      <c r="Q45" s="125">
        <f t="shared" si="12"/>
        <v>0.90345721522332512</v>
      </c>
      <c r="R45" s="323"/>
      <c r="S45" s="47">
        <v>0.46180555555555564</v>
      </c>
      <c r="T45" s="120">
        <v>0.51444444444444448</v>
      </c>
      <c r="U45" s="111">
        <v>15</v>
      </c>
      <c r="V45" s="112">
        <v>75.809798114212697</v>
      </c>
      <c r="W45" s="113"/>
      <c r="X45" s="116"/>
      <c r="Y45" s="332"/>
      <c r="Z45" s="333"/>
      <c r="AA45" s="117">
        <f t="shared" si="13"/>
        <v>-318.59118976302716</v>
      </c>
      <c r="AB45" s="110">
        <f t="shared" si="14"/>
        <v>0.90345721522332512</v>
      </c>
      <c r="AC45" s="328"/>
    </row>
    <row r="46" spans="1:29" ht="15.75" customHeight="1">
      <c r="A46" s="318"/>
      <c r="B46" s="100" t="s">
        <v>120</v>
      </c>
      <c r="C46" s="330" t="s">
        <v>132</v>
      </c>
      <c r="D46" s="331"/>
      <c r="E46" s="101">
        <v>14.03</v>
      </c>
      <c r="F46" s="102">
        <v>3533</v>
      </c>
      <c r="G46" s="121">
        <f t="shared" si="15"/>
        <v>49567.99</v>
      </c>
      <c r="H46" s="62"/>
      <c r="I46" s="104">
        <v>3</v>
      </c>
      <c r="J46" s="105">
        <v>3000</v>
      </c>
      <c r="K46" s="106">
        <f t="shared" si="17"/>
        <v>1000</v>
      </c>
      <c r="L46" s="118">
        <v>3</v>
      </c>
      <c r="M46" s="105">
        <f t="shared" si="16"/>
        <v>2716.6100337544767</v>
      </c>
      <c r="N46" s="106">
        <f t="shared" si="9"/>
        <v>905.53667791815894</v>
      </c>
      <c r="O46" s="123">
        <f t="shared" si="10"/>
        <v>0</v>
      </c>
      <c r="P46" s="124">
        <f t="shared" si="11"/>
        <v>-94.463322081841056</v>
      </c>
      <c r="Q46" s="125">
        <f t="shared" si="12"/>
        <v>0.90553667791815895</v>
      </c>
      <c r="R46" s="323"/>
      <c r="S46" s="47">
        <v>0.52430555555555558</v>
      </c>
      <c r="T46" s="120">
        <v>0.57848379629629632</v>
      </c>
      <c r="U46" s="111">
        <v>15</v>
      </c>
      <c r="V46" s="112">
        <v>78.031074525273013</v>
      </c>
      <c r="W46" s="113"/>
      <c r="X46" s="116"/>
      <c r="Y46" s="332"/>
      <c r="Z46" s="333"/>
      <c r="AA46" s="117">
        <f t="shared" si="13"/>
        <v>-283.38996624552328</v>
      </c>
      <c r="AB46" s="110">
        <f t="shared" si="14"/>
        <v>0.90553667791815895</v>
      </c>
      <c r="AC46" s="328"/>
    </row>
    <row r="47" spans="1:29" ht="15.75" customHeight="1">
      <c r="A47" s="318"/>
      <c r="B47" s="100" t="s">
        <v>120</v>
      </c>
      <c r="C47" s="330" t="s">
        <v>131</v>
      </c>
      <c r="D47" s="331"/>
      <c r="E47" s="101">
        <v>14.28</v>
      </c>
      <c r="F47" s="102">
        <v>5246</v>
      </c>
      <c r="G47" s="121">
        <f t="shared" si="15"/>
        <v>74912.87999999999</v>
      </c>
      <c r="H47" s="62"/>
      <c r="I47" s="104">
        <v>3</v>
      </c>
      <c r="J47" s="105">
        <v>3600</v>
      </c>
      <c r="K47" s="106">
        <f t="shared" si="17"/>
        <v>1200</v>
      </c>
      <c r="L47" s="118">
        <v>3</v>
      </c>
      <c r="M47" s="105">
        <f t="shared" si="16"/>
        <v>3188.6440921512021</v>
      </c>
      <c r="N47" s="106">
        <f t="shared" si="9"/>
        <v>1062.8813640504006</v>
      </c>
      <c r="O47" s="123">
        <f t="shared" si="10"/>
        <v>0</v>
      </c>
      <c r="P47" s="124">
        <f t="shared" si="11"/>
        <v>-137.11863594959937</v>
      </c>
      <c r="Q47" s="125">
        <f t="shared" si="12"/>
        <v>0.88573447004200057</v>
      </c>
      <c r="R47" s="323"/>
      <c r="S47" s="47">
        <v>0.58888888888888891</v>
      </c>
      <c r="T47" s="120">
        <v>0.65743055555555552</v>
      </c>
      <c r="U47" s="111">
        <v>14.983333333333331</v>
      </c>
      <c r="V47" s="112">
        <v>98.712804221323054</v>
      </c>
      <c r="W47" s="113"/>
      <c r="X47" s="116"/>
      <c r="Y47" s="332"/>
      <c r="Z47" s="333"/>
      <c r="AA47" s="117">
        <f t="shared" si="13"/>
        <v>-411.35590784879787</v>
      </c>
      <c r="AB47" s="110">
        <f t="shared" si="14"/>
        <v>0.88573447004200057</v>
      </c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8">AVERAGE(I39:I54)</f>
        <v>3.5555555555555554</v>
      </c>
      <c r="J55" s="137">
        <f t="shared" si="18"/>
        <v>3400</v>
      </c>
      <c r="K55" s="138">
        <f t="shared" ref="K55" si="19">J55/I55</f>
        <v>956.25</v>
      </c>
      <c r="L55" s="136">
        <f t="shared" ref="L55:M55" si="20">AVERAGE(L39:L54)</f>
        <v>3.5555555555555554</v>
      </c>
      <c r="M55" s="137">
        <f t="shared" si="20"/>
        <v>3038.054452588075</v>
      </c>
      <c r="N55" s="138">
        <f t="shared" ref="N55:N64" si="21">M55/L55</f>
        <v>854.45281479039613</v>
      </c>
      <c r="O55" s="139">
        <f t="shared" ref="O55:O64" si="22">L55-I55</f>
        <v>0</v>
      </c>
      <c r="P55" s="140">
        <f t="shared" ref="P55:P64" si="23">N55-K55</f>
        <v>-101.79718520960387</v>
      </c>
      <c r="Q55" s="141">
        <f t="shared" ref="Q55:Q64" si="24">N55/K55</f>
        <v>0.89354542723178676</v>
      </c>
      <c r="R55" s="324"/>
      <c r="S55" s="142">
        <v>0.25</v>
      </c>
      <c r="T55" s="143">
        <v>0.65743055555555552</v>
      </c>
      <c r="U55" s="144"/>
      <c r="V55" s="166"/>
      <c r="W55" s="99"/>
      <c r="X55" s="69"/>
      <c r="Y55" s="354"/>
      <c r="Z55" s="355"/>
      <c r="AA55" s="168">
        <f t="shared" ref="AA55:AA64" si="25">M55-J55</f>
        <v>-361.94554741192496</v>
      </c>
      <c r="AB55" s="141">
        <f t="shared" ref="AB55:AB64" si="26">M55/J55</f>
        <v>0.89354542723178676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134</v>
      </c>
      <c r="D56" s="321"/>
      <c r="E56" s="147">
        <v>20.72</v>
      </c>
      <c r="F56" s="97">
        <v>1129</v>
      </c>
      <c r="G56" s="148">
        <f t="shared" ref="G56:G64" si="27">E56*F56</f>
        <v>23392.879999999997</v>
      </c>
      <c r="H56" s="149">
        <v>2</v>
      </c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4" si="28">F56/V56*60</f>
        <v>3196.8379821693843</v>
      </c>
      <c r="N56" s="152">
        <f t="shared" si="21"/>
        <v>1065.6126607231281</v>
      </c>
      <c r="O56" s="154">
        <f t="shared" si="22"/>
        <v>0</v>
      </c>
      <c r="P56" s="155">
        <f t="shared" si="23"/>
        <v>-134.3873392768719</v>
      </c>
      <c r="Q56" s="156">
        <f t="shared" si="24"/>
        <v>0.8880105506026067</v>
      </c>
      <c r="R56" s="322">
        <f>Q72</f>
        <v>0.88695024539985257</v>
      </c>
      <c r="S56" s="157">
        <v>0.25</v>
      </c>
      <c r="T56" s="158">
        <v>0.26471064814814815</v>
      </c>
      <c r="U56" s="159"/>
      <c r="V56" s="160">
        <v>21.189688178701953</v>
      </c>
      <c r="W56" s="158"/>
      <c r="X56" s="169"/>
      <c r="Y56" s="325"/>
      <c r="Z56" s="326"/>
      <c r="AA56" s="115">
        <f t="shared" si="25"/>
        <v>-403.1620178306157</v>
      </c>
      <c r="AB56" s="156">
        <f t="shared" si="26"/>
        <v>0.8880105506026067</v>
      </c>
      <c r="AC56" s="327">
        <f>AB72</f>
        <v>0.88695024539985257</v>
      </c>
    </row>
    <row r="57" spans="1:29" ht="15.75" customHeight="1">
      <c r="A57" s="357"/>
      <c r="B57" s="100" t="s">
        <v>120</v>
      </c>
      <c r="C57" s="330" t="s">
        <v>138</v>
      </c>
      <c r="D57" s="331"/>
      <c r="E57" s="101">
        <v>16.66</v>
      </c>
      <c r="F57" s="102">
        <v>1954</v>
      </c>
      <c r="G57" s="103">
        <f t="shared" si="27"/>
        <v>32553.64</v>
      </c>
      <c r="H57" s="26">
        <v>2</v>
      </c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3194.0558276693359</v>
      </c>
      <c r="N57" s="106">
        <f t="shared" si="21"/>
        <v>638.81116553386721</v>
      </c>
      <c r="O57" s="108">
        <f t="shared" si="22"/>
        <v>0</v>
      </c>
      <c r="P57" s="109">
        <f t="shared" si="23"/>
        <v>-81.188834466132789</v>
      </c>
      <c r="Q57" s="110">
        <f t="shared" si="24"/>
        <v>0.88723772990814886</v>
      </c>
      <c r="R57" s="323"/>
      <c r="S57" s="47">
        <v>0.27500000000000002</v>
      </c>
      <c r="T57" s="48">
        <v>0.30048611111111112</v>
      </c>
      <c r="U57" s="111">
        <v>14.816666666666691</v>
      </c>
      <c r="V57" s="112">
        <v>36.70568278249182</v>
      </c>
      <c r="W57" s="113"/>
      <c r="X57" s="13"/>
      <c r="Y57" s="332"/>
      <c r="Z57" s="333"/>
      <c r="AA57" s="117">
        <f t="shared" si="25"/>
        <v>-405.94417233066406</v>
      </c>
      <c r="AB57" s="110">
        <f t="shared" si="26"/>
        <v>0.88723772990814886</v>
      </c>
      <c r="AC57" s="328"/>
    </row>
    <row r="58" spans="1:29" ht="15.75" customHeight="1">
      <c r="A58" s="357"/>
      <c r="B58" s="100" t="s">
        <v>120</v>
      </c>
      <c r="C58" s="330" t="s">
        <v>135</v>
      </c>
      <c r="D58" s="331"/>
      <c r="E58" s="101">
        <v>24.82</v>
      </c>
      <c r="F58" s="102">
        <v>2123</v>
      </c>
      <c r="G58" s="103">
        <f t="shared" si="27"/>
        <v>52692.86</v>
      </c>
      <c r="H58" s="26"/>
      <c r="I58" s="104">
        <v>5</v>
      </c>
      <c r="J58" s="105">
        <v>3600</v>
      </c>
      <c r="K58" s="106">
        <f t="shared" si="17"/>
        <v>720</v>
      </c>
      <c r="L58" s="107">
        <v>5</v>
      </c>
      <c r="M58" s="105">
        <f t="shared" si="28"/>
        <v>3188.5433287546234</v>
      </c>
      <c r="N58" s="106">
        <f t="shared" si="21"/>
        <v>637.70866575092464</v>
      </c>
      <c r="O58" s="108">
        <f t="shared" si="22"/>
        <v>0</v>
      </c>
      <c r="P58" s="109">
        <f t="shared" si="23"/>
        <v>-82.291334249075362</v>
      </c>
      <c r="Q58" s="110">
        <f t="shared" si="24"/>
        <v>0.88570648020961751</v>
      </c>
      <c r="R58" s="323"/>
      <c r="S58" s="47">
        <v>0.31041666666666673</v>
      </c>
      <c r="T58" s="48">
        <v>0.3381481481481482</v>
      </c>
      <c r="U58" s="111">
        <v>15</v>
      </c>
      <c r="V58" s="112">
        <v>39.949276790838496</v>
      </c>
      <c r="W58" s="113"/>
      <c r="X58" s="13"/>
      <c r="Y58" s="332"/>
      <c r="Z58" s="333"/>
      <c r="AA58" s="117">
        <f t="shared" si="25"/>
        <v>-411.45667124537658</v>
      </c>
      <c r="AB58" s="110">
        <f t="shared" si="26"/>
        <v>0.88570648020961762</v>
      </c>
      <c r="AC58" s="328"/>
    </row>
    <row r="59" spans="1:29" ht="15.75" customHeight="1">
      <c r="A59" s="357"/>
      <c r="B59" s="100" t="s">
        <v>120</v>
      </c>
      <c r="C59" s="330" t="s">
        <v>136</v>
      </c>
      <c r="D59" s="331"/>
      <c r="E59" s="101">
        <v>18.18</v>
      </c>
      <c r="F59" s="102">
        <v>2592</v>
      </c>
      <c r="G59" s="103">
        <f t="shared" si="27"/>
        <v>47122.559999999998</v>
      </c>
      <c r="H59" s="26"/>
      <c r="I59" s="104">
        <v>3</v>
      </c>
      <c r="J59" s="105">
        <v>3600</v>
      </c>
      <c r="K59" s="106">
        <f t="shared" si="17"/>
        <v>1200</v>
      </c>
      <c r="L59" s="107">
        <v>3</v>
      </c>
      <c r="M59" s="105">
        <f t="shared" si="28"/>
        <v>3192.7182864460005</v>
      </c>
      <c r="N59" s="106">
        <f t="shared" si="21"/>
        <v>1064.2394288153334</v>
      </c>
      <c r="O59" s="108">
        <f t="shared" si="22"/>
        <v>0</v>
      </c>
      <c r="P59" s="109">
        <f t="shared" si="23"/>
        <v>-135.76057118466656</v>
      </c>
      <c r="Q59" s="110">
        <f t="shared" si="24"/>
        <v>0.8868661906794445</v>
      </c>
      <c r="R59" s="323"/>
      <c r="S59" s="47">
        <v>0.34791666666666676</v>
      </c>
      <c r="T59" s="48">
        <v>0.38173611111111122</v>
      </c>
      <c r="U59" s="111">
        <v>15</v>
      </c>
      <c r="V59" s="112">
        <v>48.710843252355446</v>
      </c>
      <c r="W59" s="113"/>
      <c r="X59" s="116"/>
      <c r="Y59" s="332"/>
      <c r="Z59" s="333"/>
      <c r="AA59" s="117">
        <f t="shared" si="25"/>
        <v>-407.28171355399945</v>
      </c>
      <c r="AB59" s="110">
        <f t="shared" si="26"/>
        <v>0.88686619067944461</v>
      </c>
      <c r="AC59" s="328"/>
    </row>
    <row r="60" spans="1:29" ht="15.75" customHeight="1">
      <c r="A60" s="358"/>
      <c r="B60" s="100" t="s">
        <v>120</v>
      </c>
      <c r="C60" s="330" t="s">
        <v>130</v>
      </c>
      <c r="D60" s="331"/>
      <c r="E60" s="101">
        <v>23.72</v>
      </c>
      <c r="F60" s="102">
        <v>2145</v>
      </c>
      <c r="G60" s="103">
        <f t="shared" si="27"/>
        <v>50879.399999999994</v>
      </c>
      <c r="H60" s="13"/>
      <c r="I60" s="104">
        <v>5</v>
      </c>
      <c r="J60" s="105">
        <v>3600</v>
      </c>
      <c r="K60" s="106">
        <f t="shared" si="17"/>
        <v>720</v>
      </c>
      <c r="L60" s="107">
        <v>5</v>
      </c>
      <c r="M60" s="105">
        <f t="shared" si="28"/>
        <v>3194.8311494849418</v>
      </c>
      <c r="N60" s="106">
        <f t="shared" si="21"/>
        <v>638.96622989698835</v>
      </c>
      <c r="O60" s="108">
        <f t="shared" si="22"/>
        <v>0</v>
      </c>
      <c r="P60" s="109">
        <f t="shared" si="23"/>
        <v>-81.033770103011648</v>
      </c>
      <c r="Q60" s="110">
        <f t="shared" si="24"/>
        <v>0.88745309707915054</v>
      </c>
      <c r="R60" s="323"/>
      <c r="S60" s="47">
        <v>0.39166666666666677</v>
      </c>
      <c r="T60" s="48">
        <v>0.41964120370370384</v>
      </c>
      <c r="U60" s="111">
        <v>15</v>
      </c>
      <c r="V60" s="112">
        <v>40.283819074678959</v>
      </c>
      <c r="W60" s="113"/>
      <c r="X60" s="116"/>
      <c r="Y60" s="332"/>
      <c r="Z60" s="333"/>
      <c r="AA60" s="117">
        <f t="shared" si="25"/>
        <v>-405.16885051505824</v>
      </c>
      <c r="AB60" s="110">
        <f t="shared" si="26"/>
        <v>0.88745309707915054</v>
      </c>
      <c r="AC60" s="328"/>
    </row>
    <row r="61" spans="1:29" ht="15.75" customHeight="1">
      <c r="A61" s="358"/>
      <c r="B61" s="100" t="s">
        <v>120</v>
      </c>
      <c r="C61" s="330" t="s">
        <v>127</v>
      </c>
      <c r="D61" s="331"/>
      <c r="E61" s="101">
        <v>25.2</v>
      </c>
      <c r="F61" s="102">
        <v>2110</v>
      </c>
      <c r="G61" s="121">
        <f t="shared" si="27"/>
        <v>53172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3189.948895946738</v>
      </c>
      <c r="N61" s="106">
        <f t="shared" si="21"/>
        <v>1063.3162986489126</v>
      </c>
      <c r="O61" s="108">
        <f t="shared" si="22"/>
        <v>0</v>
      </c>
      <c r="P61" s="109">
        <f t="shared" si="23"/>
        <v>-136.68370135108739</v>
      </c>
      <c r="Q61" s="110">
        <f t="shared" si="24"/>
        <v>0.88609691554076053</v>
      </c>
      <c r="R61" s="323"/>
      <c r="S61" s="47">
        <v>0.42986111111111125</v>
      </c>
      <c r="T61" s="120">
        <v>0.45741898148148163</v>
      </c>
      <c r="U61" s="111">
        <v>14.716666666666676</v>
      </c>
      <c r="V61" s="112">
        <v>39.687156167568212</v>
      </c>
      <c r="W61" s="113"/>
      <c r="X61" s="50"/>
      <c r="Y61" s="332"/>
      <c r="Z61" s="333"/>
      <c r="AA61" s="117">
        <f t="shared" si="25"/>
        <v>-410.05110405326195</v>
      </c>
      <c r="AB61" s="110">
        <f t="shared" si="26"/>
        <v>0.88609691554076053</v>
      </c>
      <c r="AC61" s="328"/>
    </row>
    <row r="62" spans="1:29" ht="15.75" customHeight="1">
      <c r="A62" s="358"/>
      <c r="B62" s="100" t="s">
        <v>120</v>
      </c>
      <c r="C62" s="330" t="s">
        <v>126</v>
      </c>
      <c r="D62" s="331"/>
      <c r="E62" s="101">
        <v>17.89</v>
      </c>
      <c r="F62" s="102">
        <v>3510</v>
      </c>
      <c r="G62" s="121">
        <f t="shared" si="27"/>
        <v>62793.9</v>
      </c>
      <c r="H62" s="62"/>
      <c r="I62" s="104">
        <v>4</v>
      </c>
      <c r="J62" s="105">
        <v>3600</v>
      </c>
      <c r="K62" s="106">
        <f t="shared" si="17"/>
        <v>900</v>
      </c>
      <c r="L62" s="107">
        <v>4</v>
      </c>
      <c r="M62" s="105">
        <f t="shared" si="28"/>
        <v>3189.3586706454753</v>
      </c>
      <c r="N62" s="106">
        <f t="shared" si="21"/>
        <v>797.33966766136882</v>
      </c>
      <c r="O62" s="123">
        <f t="shared" si="22"/>
        <v>0</v>
      </c>
      <c r="P62" s="124">
        <f t="shared" si="23"/>
        <v>-102.66033233863118</v>
      </c>
      <c r="Q62" s="125">
        <f t="shared" si="24"/>
        <v>0.88593296406818756</v>
      </c>
      <c r="R62" s="323"/>
      <c r="S62" s="47">
        <v>0.46736111111111128</v>
      </c>
      <c r="T62" s="120">
        <v>0.51320601851851866</v>
      </c>
      <c r="U62" s="111">
        <v>15</v>
      </c>
      <c r="V62" s="112">
        <v>66.03208411093442</v>
      </c>
      <c r="W62" s="113"/>
      <c r="X62" s="116"/>
      <c r="Y62" s="332"/>
      <c r="Z62" s="333"/>
      <c r="AA62" s="117">
        <f t="shared" si="25"/>
        <v>-410.64132935452471</v>
      </c>
      <c r="AB62" s="110">
        <f t="shared" si="26"/>
        <v>0.88593296406818756</v>
      </c>
      <c r="AC62" s="328"/>
    </row>
    <row r="63" spans="1:29" ht="15.75" customHeight="1">
      <c r="A63" s="358"/>
      <c r="B63" s="100" t="s">
        <v>120</v>
      </c>
      <c r="C63" s="330" t="s">
        <v>134</v>
      </c>
      <c r="D63" s="331"/>
      <c r="E63" s="101">
        <v>20.72</v>
      </c>
      <c r="F63" s="102">
        <v>2785</v>
      </c>
      <c r="G63" s="121">
        <f t="shared" si="27"/>
        <v>57705.2</v>
      </c>
      <c r="H63" s="62"/>
      <c r="I63" s="104">
        <v>3</v>
      </c>
      <c r="J63" s="105">
        <v>3600</v>
      </c>
      <c r="K63" s="106">
        <f t="shared" si="17"/>
        <v>1200</v>
      </c>
      <c r="L63" s="118">
        <v>3</v>
      </c>
      <c r="M63" s="105">
        <f t="shared" si="28"/>
        <v>3196.8379821693848</v>
      </c>
      <c r="N63" s="106">
        <f t="shared" si="21"/>
        <v>1065.6126607231283</v>
      </c>
      <c r="O63" s="123">
        <f t="shared" si="22"/>
        <v>0</v>
      </c>
      <c r="P63" s="124">
        <f t="shared" si="23"/>
        <v>-134.38733927687167</v>
      </c>
      <c r="Q63" s="125">
        <f t="shared" si="24"/>
        <v>0.88801055060260692</v>
      </c>
      <c r="R63" s="323"/>
      <c r="S63" s="47">
        <v>0.52361111111111125</v>
      </c>
      <c r="T63" s="120">
        <v>0.55990740740740752</v>
      </c>
      <c r="U63" s="111">
        <v>14.983333333333331</v>
      </c>
      <c r="V63" s="112">
        <v>52.270399980234657</v>
      </c>
      <c r="W63" s="113"/>
      <c r="X63" s="116"/>
      <c r="Y63" s="332"/>
      <c r="Z63" s="333"/>
      <c r="AA63" s="117">
        <f t="shared" si="25"/>
        <v>-403.16201783061524</v>
      </c>
      <c r="AB63" s="110">
        <f t="shared" si="26"/>
        <v>0.88801055060260692</v>
      </c>
      <c r="AC63" s="328"/>
    </row>
    <row r="64" spans="1:29" ht="15.75" customHeight="1">
      <c r="A64" s="358"/>
      <c r="B64" s="100" t="s">
        <v>120</v>
      </c>
      <c r="C64" s="330" t="s">
        <v>138</v>
      </c>
      <c r="D64" s="331"/>
      <c r="E64" s="101">
        <v>16.66</v>
      </c>
      <c r="F64" s="102">
        <v>4315</v>
      </c>
      <c r="G64" s="121">
        <f t="shared" si="27"/>
        <v>71887.899999999994</v>
      </c>
      <c r="H64" s="62"/>
      <c r="I64" s="104">
        <v>5</v>
      </c>
      <c r="J64" s="105">
        <v>3600</v>
      </c>
      <c r="K64" s="106">
        <f t="shared" si="17"/>
        <v>720</v>
      </c>
      <c r="L64" s="118">
        <v>5</v>
      </c>
      <c r="M64" s="105">
        <f t="shared" si="28"/>
        <v>3194.0558276693359</v>
      </c>
      <c r="N64" s="106">
        <f t="shared" si="21"/>
        <v>638.81116553386721</v>
      </c>
      <c r="O64" s="123">
        <f t="shared" si="22"/>
        <v>0</v>
      </c>
      <c r="P64" s="124">
        <f t="shared" si="23"/>
        <v>-81.188834466132789</v>
      </c>
      <c r="Q64" s="125">
        <f t="shared" si="24"/>
        <v>0.88723772990814886</v>
      </c>
      <c r="R64" s="323"/>
      <c r="S64" s="47">
        <v>0.57013888888888897</v>
      </c>
      <c r="T64" s="120">
        <v>0.62642361111111122</v>
      </c>
      <c r="U64" s="111">
        <v>14.733333333333292</v>
      </c>
      <c r="V64" s="112">
        <v>81.056817403506756</v>
      </c>
      <c r="W64" s="126"/>
      <c r="X64" s="127"/>
      <c r="Y64" s="332"/>
      <c r="Z64" s="333"/>
      <c r="AA64" s="117">
        <f t="shared" si="25"/>
        <v>-405.94417233066406</v>
      </c>
      <c r="AB64" s="110">
        <f t="shared" si="26"/>
        <v>0.88723772990814886</v>
      </c>
      <c r="AC64" s="328"/>
    </row>
    <row r="65" spans="1:29" ht="15.75" customHeight="1">
      <c r="A65" s="358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29">AVERAGE(I56:I71)</f>
        <v>4</v>
      </c>
      <c r="J72" s="137">
        <f t="shared" si="29"/>
        <v>3600</v>
      </c>
      <c r="K72" s="138">
        <f t="shared" ref="K72" si="30">J72/I72</f>
        <v>900</v>
      </c>
      <c r="L72" s="136">
        <f t="shared" ref="L72:M72" si="31">AVERAGE(L56:L71)</f>
        <v>4</v>
      </c>
      <c r="M72" s="137">
        <f t="shared" si="31"/>
        <v>3193.0208834394693</v>
      </c>
      <c r="N72" s="138">
        <f>M72/L72</f>
        <v>798.25522085986734</v>
      </c>
      <c r="O72" s="139">
        <f>L72-I72</f>
        <v>0</v>
      </c>
      <c r="P72" s="140">
        <f>N72-K72</f>
        <v>-101.74477914013266</v>
      </c>
      <c r="Q72" s="141">
        <f>N72/K72</f>
        <v>0.88695024539985257</v>
      </c>
      <c r="R72" s="324"/>
      <c r="S72" s="142">
        <v>0.25</v>
      </c>
      <c r="T72" s="143">
        <v>0.62642361111111122</v>
      </c>
      <c r="U72" s="144"/>
      <c r="V72" s="166"/>
      <c r="W72" s="167"/>
      <c r="X72" s="138"/>
      <c r="Y72" s="354"/>
      <c r="Z72" s="355"/>
      <c r="AA72" s="168">
        <f>M72-J72</f>
        <v>-406.97911656053066</v>
      </c>
      <c r="AB72" s="141">
        <f>M72/J72</f>
        <v>0.88695024539985257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1877</v>
      </c>
      <c r="G73" s="148">
        <f t="shared" ref="G73:G74" si="32">E73*F73</f>
        <v>53625.89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3111.4029290740727</v>
      </c>
      <c r="N73" s="152">
        <f>M73/L73</f>
        <v>259.28357742283941</v>
      </c>
      <c r="O73" s="154">
        <f>L73-I73</f>
        <v>0</v>
      </c>
      <c r="P73" s="155">
        <f>N73-K73</f>
        <v>-40.716422577160586</v>
      </c>
      <c r="Q73" s="156">
        <f>N73/K73</f>
        <v>0.86427859140946472</v>
      </c>
      <c r="R73" s="322">
        <f>Q89</f>
        <v>0.88484815243062109</v>
      </c>
      <c r="S73" s="157">
        <v>0.70833333333333337</v>
      </c>
      <c r="T73" s="158">
        <v>0.73346064814814815</v>
      </c>
      <c r="U73" s="159"/>
      <c r="V73" s="160">
        <v>36.195890589302351</v>
      </c>
      <c r="W73" s="158"/>
      <c r="X73" s="169"/>
      <c r="Y73" s="325"/>
      <c r="Z73" s="326"/>
      <c r="AA73" s="115">
        <f>M73-J73</f>
        <v>-488.59707092592726</v>
      </c>
      <c r="AB73" s="156">
        <f>M73/J73</f>
        <v>0.86427859140946461</v>
      </c>
      <c r="AC73" s="327">
        <f>AB89</f>
        <v>0.88484815243062109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900</v>
      </c>
      <c r="G74" s="103">
        <f t="shared" si="32"/>
        <v>18378</v>
      </c>
      <c r="H74" s="26"/>
      <c r="I74" s="104">
        <v>13</v>
      </c>
      <c r="J74" s="105">
        <v>3600</v>
      </c>
      <c r="K74" s="106">
        <f t="shared" si="17"/>
        <v>276.92307692307691</v>
      </c>
      <c r="L74" s="107">
        <v>13</v>
      </c>
      <c r="M74" s="105">
        <f>F74/V74*60</f>
        <v>3259.5037684263989</v>
      </c>
      <c r="N74" s="106">
        <f>M74/L74</f>
        <v>250.73105910972299</v>
      </c>
      <c r="O74" s="108">
        <f>L74-I74</f>
        <v>0</v>
      </c>
      <c r="P74" s="109">
        <f>N74-K74</f>
        <v>-26.192017813353914</v>
      </c>
      <c r="Q74" s="110">
        <f>N74/K74</f>
        <v>0.90541771345177757</v>
      </c>
      <c r="R74" s="323"/>
      <c r="S74" s="47">
        <v>0.7368055555555556</v>
      </c>
      <c r="T74" s="48">
        <v>0.74831018518518522</v>
      </c>
      <c r="U74" s="111">
        <v>4.8166666666667268</v>
      </c>
      <c r="V74" s="112">
        <v>16.566938968771236</v>
      </c>
      <c r="W74" s="113"/>
      <c r="X74" s="13"/>
      <c r="Y74" s="332"/>
      <c r="Z74" s="333"/>
      <c r="AA74" s="117">
        <f>M74-J74</f>
        <v>-340.49623157360111</v>
      </c>
      <c r="AB74" s="110">
        <f>M74/J74</f>
        <v>0.90541771345177746</v>
      </c>
      <c r="AC74" s="328"/>
    </row>
    <row r="75" spans="1:29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3"/>
      <c r="Y75" s="332"/>
      <c r="Z75" s="333"/>
      <c r="AA75" s="117"/>
      <c r="AB75" s="110"/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3">AVERAGE(I73:I88)</f>
        <v>12.5</v>
      </c>
      <c r="J89" s="137">
        <f t="shared" si="33"/>
        <v>3600</v>
      </c>
      <c r="K89" s="138">
        <f t="shared" ref="K89" si="34">J89/I89</f>
        <v>288</v>
      </c>
      <c r="L89" s="136">
        <f t="shared" ref="L89:M89" si="35">AVERAGE(L73:L88)</f>
        <v>12.5</v>
      </c>
      <c r="M89" s="137">
        <f t="shared" si="35"/>
        <v>3185.4533487502358</v>
      </c>
      <c r="N89" s="138">
        <f>M89/L89</f>
        <v>254.83626790001887</v>
      </c>
      <c r="O89" s="139">
        <f>L89-I89</f>
        <v>0</v>
      </c>
      <c r="P89" s="140">
        <f>N89-K89</f>
        <v>-33.163732099981132</v>
      </c>
      <c r="Q89" s="141">
        <f>N89/K89</f>
        <v>0.88484815243062109</v>
      </c>
      <c r="R89" s="324"/>
      <c r="S89" s="142">
        <v>0.70833333333333337</v>
      </c>
      <c r="T89" s="143">
        <v>0.74831018518518522</v>
      </c>
      <c r="U89" s="144"/>
      <c r="V89" s="166"/>
      <c r="W89" s="167"/>
      <c r="X89" s="138"/>
      <c r="Y89" s="354"/>
      <c r="Z89" s="355"/>
      <c r="AA89" s="168">
        <f>M89-J89</f>
        <v>-414.54665124976418</v>
      </c>
      <c r="AB89" s="141">
        <f>M89/J89</f>
        <v>0.88484815243062109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145</v>
      </c>
      <c r="D90" s="321"/>
      <c r="E90" s="147">
        <v>17.22</v>
      </c>
      <c r="F90" s="97">
        <v>1575</v>
      </c>
      <c r="G90" s="148">
        <f t="shared" ref="G90:G92" si="36">E90*F90</f>
        <v>27121.5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2991.0688307323971</v>
      </c>
      <c r="N90" s="152">
        <f>M90/L90</f>
        <v>997.02294357746575</v>
      </c>
      <c r="O90" s="154">
        <f>L90-I90</f>
        <v>0</v>
      </c>
      <c r="P90" s="155">
        <f>N90-K90</f>
        <v>-102.97705642253425</v>
      </c>
      <c r="Q90" s="156">
        <f>N90/K90</f>
        <v>0.90638449416133249</v>
      </c>
      <c r="R90" s="322">
        <f>Q106</f>
        <v>0.90369190771800323</v>
      </c>
      <c r="S90" s="157">
        <v>0.70833333333333337</v>
      </c>
      <c r="T90" s="158">
        <v>0.73026620370370376</v>
      </c>
      <c r="U90" s="159"/>
      <c r="V90" s="160">
        <v>31.594057291172604</v>
      </c>
      <c r="W90" s="161"/>
      <c r="X90" s="162"/>
      <c r="Y90" s="325"/>
      <c r="Z90" s="326"/>
      <c r="AA90" s="115">
        <f>M90-J90</f>
        <v>-308.93116926760285</v>
      </c>
      <c r="AB90" s="156">
        <f>M90/J90</f>
        <v>0.90638449416133249</v>
      </c>
      <c r="AC90" s="327">
        <f>AB106</f>
        <v>0.90369190771800323</v>
      </c>
    </row>
    <row r="91" spans="1:29" ht="15.75" customHeight="1">
      <c r="A91" s="357"/>
      <c r="B91" s="100" t="s">
        <v>120</v>
      </c>
      <c r="C91" s="330" t="s">
        <v>148</v>
      </c>
      <c r="D91" s="331"/>
      <c r="E91" s="101">
        <v>24.54</v>
      </c>
      <c r="F91" s="102">
        <v>1933</v>
      </c>
      <c r="G91" s="103">
        <f t="shared" si="36"/>
        <v>47435.82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2706.1175020317391</v>
      </c>
      <c r="N91" s="106">
        <f>M91/L91</f>
        <v>676.52937550793479</v>
      </c>
      <c r="O91" s="108">
        <f>L91-I91</f>
        <v>0</v>
      </c>
      <c r="P91" s="109">
        <f>N91-K91</f>
        <v>-73.470624492065213</v>
      </c>
      <c r="Q91" s="110">
        <f>N91/K91</f>
        <v>0.9020391673439131</v>
      </c>
      <c r="R91" s="323"/>
      <c r="S91" s="47">
        <v>0.73402777777777783</v>
      </c>
      <c r="T91" s="48">
        <v>0.76378472222222227</v>
      </c>
      <c r="U91" s="111">
        <v>5.4166666666666607</v>
      </c>
      <c r="V91" s="112">
        <v>42.858449388440384</v>
      </c>
      <c r="W91" s="113"/>
      <c r="X91" s="116"/>
      <c r="Y91" s="332"/>
      <c r="Z91" s="333"/>
      <c r="AA91" s="117">
        <f>M91-J91</f>
        <v>-293.88249796826085</v>
      </c>
      <c r="AB91" s="110">
        <f>M91/J91</f>
        <v>0.9020391673439131</v>
      </c>
      <c r="AC91" s="328"/>
    </row>
    <row r="92" spans="1:29" ht="15.75" customHeight="1">
      <c r="A92" s="357"/>
      <c r="B92" s="100" t="s">
        <v>120</v>
      </c>
      <c r="C92" s="330" t="s">
        <v>149</v>
      </c>
      <c r="D92" s="331"/>
      <c r="E92" s="101">
        <v>23.27</v>
      </c>
      <c r="F92" s="102">
        <v>1465</v>
      </c>
      <c r="G92" s="103">
        <f t="shared" si="36"/>
        <v>34090.550000000003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2707.1484090132926</v>
      </c>
      <c r="N92" s="106">
        <f>M92/L92</f>
        <v>541.42968180265848</v>
      </c>
      <c r="O92" s="108">
        <f>L92-I92</f>
        <v>0</v>
      </c>
      <c r="P92" s="109">
        <f>N92-K92</f>
        <v>-58.570318197341521</v>
      </c>
      <c r="Q92" s="110">
        <f>N92/K92</f>
        <v>0.90238280300443074</v>
      </c>
      <c r="R92" s="323"/>
      <c r="S92" s="47">
        <v>0.76666666666666672</v>
      </c>
      <c r="T92" s="48">
        <v>0.78921296296296306</v>
      </c>
      <c r="U92" s="111">
        <v>5</v>
      </c>
      <c r="V92" s="112">
        <v>32.46959040270643</v>
      </c>
      <c r="W92" s="113"/>
      <c r="X92" s="116"/>
      <c r="Y92" s="332"/>
      <c r="Z92" s="333"/>
      <c r="AA92" s="117">
        <f>M92-J92</f>
        <v>-292.85159098670738</v>
      </c>
      <c r="AB92" s="110">
        <f>M92/J92</f>
        <v>0.90238280300443086</v>
      </c>
      <c r="AC92" s="328"/>
    </row>
    <row r="93" spans="1:29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332"/>
      <c r="Z93" s="333"/>
      <c r="AA93" s="117"/>
      <c r="AB93" s="110"/>
      <c r="AC93" s="328"/>
    </row>
    <row r="94" spans="1:29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16"/>
      <c r="Y94" s="332"/>
      <c r="Z94" s="333"/>
      <c r="AA94" s="117"/>
      <c r="AB94" s="110"/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2801.4449139258099</v>
      </c>
      <c r="N106" s="138">
        <f t="shared" ref="N106:N118" si="41">M106/L106</f>
        <v>700.36122848145249</v>
      </c>
      <c r="O106" s="139">
        <f t="shared" ref="O106:O118" si="42">L106-I106</f>
        <v>0</v>
      </c>
      <c r="P106" s="140">
        <f t="shared" ref="P106:P118" si="43">N106-K106</f>
        <v>-74.638771518547514</v>
      </c>
      <c r="Q106" s="141">
        <f t="shared" ref="Q106:Q118" si="44">N106/K106</f>
        <v>0.90369190771800323</v>
      </c>
      <c r="R106" s="324"/>
      <c r="S106" s="142">
        <v>0.70833333333333337</v>
      </c>
      <c r="T106" s="143">
        <v>0.78921296296296306</v>
      </c>
      <c r="U106" s="144"/>
      <c r="V106" s="166"/>
      <c r="W106" s="99"/>
      <c r="X106" s="69"/>
      <c r="Y106" s="354"/>
      <c r="Z106" s="355"/>
      <c r="AA106" s="168">
        <f t="shared" ref="AA106:AA118" si="45">M106-J106</f>
        <v>-298.55508607419006</v>
      </c>
      <c r="AB106" s="141">
        <f t="shared" ref="AB106:AB118" si="46">M106/J106</f>
        <v>0.90369190771800323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146</v>
      </c>
      <c r="D107" s="321"/>
      <c r="E107" s="147">
        <v>22.28</v>
      </c>
      <c r="F107" s="97">
        <v>545</v>
      </c>
      <c r="G107" s="148">
        <f t="shared" ref="G107:G118" si="47">E107*F107</f>
        <v>12142.6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2981.6903830802266</v>
      </c>
      <c r="N107" s="152">
        <f t="shared" si="41"/>
        <v>596.33807661604533</v>
      </c>
      <c r="O107" s="154">
        <f t="shared" si="42"/>
        <v>0</v>
      </c>
      <c r="P107" s="155">
        <f t="shared" si="43"/>
        <v>-63.661923383954672</v>
      </c>
      <c r="Q107" s="156">
        <f t="shared" si="44"/>
        <v>0.90354254032734138</v>
      </c>
      <c r="R107" s="322">
        <f>Q123</f>
        <v>0.89517318722607642</v>
      </c>
      <c r="S107" s="157">
        <v>0.70833333333333337</v>
      </c>
      <c r="T107" s="158">
        <v>0.71594907407407415</v>
      </c>
      <c r="U107" s="159"/>
      <c r="V107" s="160">
        <v>10.966933450085236</v>
      </c>
      <c r="W107" s="161"/>
      <c r="X107" s="162"/>
      <c r="Y107" s="325"/>
      <c r="Z107" s="326"/>
      <c r="AA107" s="115">
        <f t="shared" si="45"/>
        <v>-318.30961691977336</v>
      </c>
      <c r="AB107" s="156">
        <f t="shared" si="46"/>
        <v>0.90354254032734138</v>
      </c>
      <c r="AC107" s="327">
        <f>AB123</f>
        <v>0.89517318722607642</v>
      </c>
    </row>
    <row r="108" spans="1:29" ht="15.75" customHeight="1">
      <c r="A108" s="318"/>
      <c r="B108" s="100" t="s">
        <v>120</v>
      </c>
      <c r="C108" s="330" t="s">
        <v>154</v>
      </c>
      <c r="D108" s="331"/>
      <c r="E108" s="101">
        <v>25.03</v>
      </c>
      <c r="F108" s="102">
        <v>736</v>
      </c>
      <c r="G108" s="103">
        <f t="shared" si="47"/>
        <v>18422.080000000002</v>
      </c>
      <c r="H108" s="26">
        <v>2</v>
      </c>
      <c r="I108" s="104">
        <v>5</v>
      </c>
      <c r="J108" s="105">
        <v>3600</v>
      </c>
      <c r="K108" s="106">
        <f t="shared" si="37"/>
        <v>720</v>
      </c>
      <c r="L108" s="107">
        <v>5</v>
      </c>
      <c r="M108" s="105">
        <f t="shared" si="48"/>
        <v>3199.4974918322191</v>
      </c>
      <c r="N108" s="106">
        <f t="shared" si="41"/>
        <v>639.89949836644382</v>
      </c>
      <c r="O108" s="108">
        <f t="shared" si="42"/>
        <v>0</v>
      </c>
      <c r="P108" s="109">
        <f t="shared" si="43"/>
        <v>-80.100501633556178</v>
      </c>
      <c r="Q108" s="110">
        <f t="shared" si="44"/>
        <v>0.88874930328672752</v>
      </c>
      <c r="R108" s="323"/>
      <c r="S108" s="47">
        <v>0.72569444444444442</v>
      </c>
      <c r="T108" s="48">
        <v>0.7352777777777777</v>
      </c>
      <c r="U108" s="111">
        <v>15</v>
      </c>
      <c r="V108" s="112">
        <v>13.802167406829691</v>
      </c>
      <c r="W108" s="113"/>
      <c r="X108" s="116"/>
      <c r="Y108" s="332"/>
      <c r="Z108" s="333"/>
      <c r="AA108" s="117">
        <f t="shared" si="45"/>
        <v>-400.50250816778089</v>
      </c>
      <c r="AB108" s="110">
        <f t="shared" si="46"/>
        <v>0.88874930328672752</v>
      </c>
      <c r="AC108" s="328"/>
    </row>
    <row r="109" spans="1:29" ht="15.75" customHeight="1">
      <c r="A109" s="318"/>
      <c r="B109" s="100" t="s">
        <v>120</v>
      </c>
      <c r="C109" s="330" t="s">
        <v>160</v>
      </c>
      <c r="D109" s="331"/>
      <c r="E109" s="101">
        <v>18.18</v>
      </c>
      <c r="F109" s="102">
        <v>427</v>
      </c>
      <c r="G109" s="103">
        <f t="shared" si="47"/>
        <v>7762.86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3195.5960598015236</v>
      </c>
      <c r="N109" s="106">
        <f t="shared" si="41"/>
        <v>1065.1986866005079</v>
      </c>
      <c r="O109" s="108">
        <f t="shared" si="42"/>
        <v>0</v>
      </c>
      <c r="P109" s="109">
        <f t="shared" si="43"/>
        <v>-134.80131339949207</v>
      </c>
      <c r="Q109" s="110">
        <f t="shared" si="44"/>
        <v>0.88766557216708997</v>
      </c>
      <c r="R109" s="323"/>
      <c r="S109" s="47">
        <v>0.7451388888888888</v>
      </c>
      <c r="T109" s="48">
        <v>0.75070601851851837</v>
      </c>
      <c r="U109" s="111">
        <v>15</v>
      </c>
      <c r="V109" s="112">
        <v>8.0172836367783109</v>
      </c>
      <c r="W109" s="113"/>
      <c r="X109" s="116"/>
      <c r="Y109" s="332"/>
      <c r="Z109" s="333"/>
      <c r="AA109" s="117">
        <f t="shared" si="45"/>
        <v>-404.40394019847645</v>
      </c>
      <c r="AB109" s="110">
        <f t="shared" si="46"/>
        <v>0.88766557216708986</v>
      </c>
      <c r="AC109" s="328"/>
    </row>
    <row r="110" spans="1:29" ht="15.75" customHeight="1">
      <c r="A110" s="318"/>
      <c r="B110" s="100" t="s">
        <v>120</v>
      </c>
      <c r="C110" s="330" t="s">
        <v>155</v>
      </c>
      <c r="D110" s="331"/>
      <c r="E110" s="101">
        <v>18.18</v>
      </c>
      <c r="F110" s="102">
        <v>674</v>
      </c>
      <c r="G110" s="103">
        <f t="shared" si="47"/>
        <v>12253.32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2713.6606521991648</v>
      </c>
      <c r="N110" s="106">
        <f t="shared" si="41"/>
        <v>904.55355073305498</v>
      </c>
      <c r="O110" s="108">
        <f t="shared" si="42"/>
        <v>0</v>
      </c>
      <c r="P110" s="109">
        <f t="shared" si="43"/>
        <v>-95.446449266945024</v>
      </c>
      <c r="Q110" s="110">
        <f t="shared" si="44"/>
        <v>0.90455355073305499</v>
      </c>
      <c r="R110" s="323"/>
      <c r="S110" s="47">
        <v>0.76111111111111096</v>
      </c>
      <c r="T110" s="48">
        <v>0.77145833333333313</v>
      </c>
      <c r="U110" s="111">
        <v>14.983333333333331</v>
      </c>
      <c r="V110" s="112">
        <v>14.902379178187667</v>
      </c>
      <c r="W110" s="113"/>
      <c r="X110" s="116"/>
      <c r="Y110" s="332"/>
      <c r="Z110" s="333"/>
      <c r="AA110" s="117">
        <f t="shared" si="45"/>
        <v>-286.33934780083518</v>
      </c>
      <c r="AB110" s="110">
        <f t="shared" si="46"/>
        <v>0.90455355073305499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2487</v>
      </c>
      <c r="G111" s="103">
        <f t="shared" si="47"/>
        <v>34892.61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2716.5250361065105</v>
      </c>
      <c r="N111" s="106">
        <f t="shared" si="41"/>
        <v>905.50834536883679</v>
      </c>
      <c r="O111" s="108">
        <f t="shared" si="42"/>
        <v>0</v>
      </c>
      <c r="P111" s="109">
        <f t="shared" si="43"/>
        <v>-94.491654631163215</v>
      </c>
      <c r="Q111" s="110">
        <f t="shared" si="44"/>
        <v>0.90550834536883673</v>
      </c>
      <c r="R111" s="323"/>
      <c r="S111" s="47">
        <v>0.78124999999999978</v>
      </c>
      <c r="T111" s="48">
        <v>0.81938657407407389</v>
      </c>
      <c r="U111" s="111">
        <v>15</v>
      </c>
      <c r="V111" s="112">
        <v>54.930471104316126</v>
      </c>
      <c r="W111" s="113"/>
      <c r="X111" s="116"/>
      <c r="Y111" s="332"/>
      <c r="Z111" s="333"/>
      <c r="AA111" s="117">
        <f t="shared" si="45"/>
        <v>-283.47496389348953</v>
      </c>
      <c r="AB111" s="110">
        <f t="shared" si="46"/>
        <v>0.90550834536883684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3164</v>
      </c>
      <c r="G112" s="121">
        <f t="shared" si="47"/>
        <v>45181.919999999998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3186.0114402244935</v>
      </c>
      <c r="N112" s="106">
        <f t="shared" si="41"/>
        <v>1062.0038134081644</v>
      </c>
      <c r="O112" s="108">
        <f t="shared" si="42"/>
        <v>0</v>
      </c>
      <c r="P112" s="109">
        <f t="shared" si="43"/>
        <v>-137.99618659183557</v>
      </c>
      <c r="Q112" s="110">
        <f t="shared" si="44"/>
        <v>0.88500317784013705</v>
      </c>
      <c r="R112" s="323"/>
      <c r="S112" s="47">
        <v>0.82916666666666639</v>
      </c>
      <c r="T112" s="120">
        <v>0.87054398148148115</v>
      </c>
      <c r="U112" s="111">
        <v>15</v>
      </c>
      <c r="V112" s="112">
        <v>59.585473423982258</v>
      </c>
      <c r="W112" s="113"/>
      <c r="X112" s="116"/>
      <c r="Y112" s="332"/>
      <c r="Z112" s="333"/>
      <c r="AA112" s="117">
        <f t="shared" si="45"/>
        <v>-413.98855977550647</v>
      </c>
      <c r="AB112" s="110">
        <f t="shared" si="46"/>
        <v>0.88500317784013705</v>
      </c>
      <c r="AC112" s="328"/>
    </row>
    <row r="113" spans="1:29" ht="15.75" customHeight="1">
      <c r="A113" s="318"/>
      <c r="B113" s="100" t="s">
        <v>120</v>
      </c>
      <c r="C113" s="330" t="s">
        <v>146</v>
      </c>
      <c r="D113" s="331"/>
      <c r="E113" s="101">
        <v>22.28</v>
      </c>
      <c r="F113" s="102">
        <v>1457</v>
      </c>
      <c r="G113" s="121">
        <f t="shared" si="47"/>
        <v>32461.960000000003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2981.6903830802271</v>
      </c>
      <c r="N113" s="106">
        <f t="shared" si="41"/>
        <v>596.33807661604544</v>
      </c>
      <c r="O113" s="123">
        <f t="shared" si="42"/>
        <v>0</v>
      </c>
      <c r="P113" s="124">
        <f t="shared" si="43"/>
        <v>-63.661923383954559</v>
      </c>
      <c r="Q113" s="125">
        <f t="shared" si="44"/>
        <v>0.9035425403273416</v>
      </c>
      <c r="R113" s="323"/>
      <c r="S113" s="47">
        <v>0.8805555555555552</v>
      </c>
      <c r="T113" s="120">
        <v>0.90091435185185154</v>
      </c>
      <c r="U113" s="111">
        <v>15</v>
      </c>
      <c r="V113" s="112">
        <v>29.318939517016858</v>
      </c>
      <c r="W113" s="113"/>
      <c r="X113" s="116"/>
      <c r="Y113" s="332"/>
      <c r="Z113" s="333"/>
      <c r="AA113" s="117">
        <f t="shared" si="45"/>
        <v>-318.30961691977291</v>
      </c>
      <c r="AB113" s="110">
        <f t="shared" si="46"/>
        <v>0.90354254032734149</v>
      </c>
      <c r="AC113" s="328"/>
    </row>
    <row r="114" spans="1:29" ht="15.75" customHeight="1">
      <c r="A114" s="318"/>
      <c r="B114" s="100" t="s">
        <v>120</v>
      </c>
      <c r="C114" s="330" t="s">
        <v>154</v>
      </c>
      <c r="D114" s="331"/>
      <c r="E114" s="101">
        <v>25.03</v>
      </c>
      <c r="F114" s="102">
        <v>1496</v>
      </c>
      <c r="G114" s="121">
        <f t="shared" si="47"/>
        <v>37444.880000000005</v>
      </c>
      <c r="H114" s="26"/>
      <c r="I114" s="104">
        <v>5</v>
      </c>
      <c r="J114" s="105">
        <v>3600</v>
      </c>
      <c r="K114" s="106">
        <f t="shared" si="37"/>
        <v>720</v>
      </c>
      <c r="L114" s="118">
        <v>5</v>
      </c>
      <c r="M114" s="105">
        <f t="shared" si="48"/>
        <v>3199.4974918322191</v>
      </c>
      <c r="N114" s="106">
        <f t="shared" si="41"/>
        <v>639.89949836644382</v>
      </c>
      <c r="O114" s="123">
        <f t="shared" si="42"/>
        <v>0</v>
      </c>
      <c r="P114" s="124">
        <f t="shared" si="43"/>
        <v>-80.100501633556178</v>
      </c>
      <c r="Q114" s="125">
        <f t="shared" si="44"/>
        <v>0.88874930328672752</v>
      </c>
      <c r="R114" s="323"/>
      <c r="S114" s="47">
        <v>0.91111111111111076</v>
      </c>
      <c r="T114" s="120">
        <v>0.93059027777777747</v>
      </c>
      <c r="U114" s="111">
        <v>14.683333333333284</v>
      </c>
      <c r="V114" s="112">
        <v>28.054405489969046</v>
      </c>
      <c r="W114" s="113"/>
      <c r="X114" s="116"/>
      <c r="Y114" s="332"/>
      <c r="Z114" s="333"/>
      <c r="AA114" s="117">
        <f t="shared" si="45"/>
        <v>-400.50250816778089</v>
      </c>
      <c r="AB114" s="110">
        <f t="shared" si="46"/>
        <v>0.88874930328672752</v>
      </c>
      <c r="AC114" s="328"/>
    </row>
    <row r="115" spans="1:29" ht="15.75" customHeight="1">
      <c r="A115" s="318"/>
      <c r="B115" s="100" t="s">
        <v>120</v>
      </c>
      <c r="C115" s="330" t="s">
        <v>160</v>
      </c>
      <c r="D115" s="331"/>
      <c r="E115" s="101">
        <v>18.18</v>
      </c>
      <c r="F115" s="102">
        <v>968</v>
      </c>
      <c r="G115" s="121">
        <f t="shared" si="47"/>
        <v>17598.239999999998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3195.5960598015236</v>
      </c>
      <c r="N115" s="106">
        <f t="shared" si="41"/>
        <v>1065.1986866005079</v>
      </c>
      <c r="O115" s="123">
        <f t="shared" si="42"/>
        <v>0</v>
      </c>
      <c r="P115" s="124">
        <f t="shared" si="43"/>
        <v>-134.80131339949207</v>
      </c>
      <c r="Q115" s="125">
        <f t="shared" si="44"/>
        <v>0.88766557216708997</v>
      </c>
      <c r="R115" s="323"/>
      <c r="S115" s="47">
        <v>0.94097222222222188</v>
      </c>
      <c r="T115" s="120">
        <v>0.95358796296296267</v>
      </c>
      <c r="U115" s="111">
        <v>14.949999999999939</v>
      </c>
      <c r="V115" s="112">
        <v>18.175013022017342</v>
      </c>
      <c r="W115" s="113"/>
      <c r="X115" s="116"/>
      <c r="Y115" s="332"/>
      <c r="Z115" s="333"/>
      <c r="AA115" s="117">
        <f t="shared" si="45"/>
        <v>-404.40394019847645</v>
      </c>
      <c r="AB115" s="110">
        <f t="shared" si="46"/>
        <v>0.88766557216708986</v>
      </c>
      <c r="AC115" s="328"/>
    </row>
    <row r="116" spans="1:29" ht="15.75" customHeight="1">
      <c r="A116" s="318"/>
      <c r="B116" s="100" t="s">
        <v>120</v>
      </c>
      <c r="C116" s="330" t="s">
        <v>155</v>
      </c>
      <c r="D116" s="331"/>
      <c r="E116" s="101">
        <v>18.18</v>
      </c>
      <c r="F116" s="102">
        <v>1455</v>
      </c>
      <c r="G116" s="121">
        <f t="shared" si="47"/>
        <v>26451.899999999998</v>
      </c>
      <c r="H116" s="62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2713.6606521991648</v>
      </c>
      <c r="N116" s="106">
        <f t="shared" si="41"/>
        <v>904.55355073305498</v>
      </c>
      <c r="O116" s="123">
        <f t="shared" si="42"/>
        <v>0</v>
      </c>
      <c r="P116" s="124">
        <f t="shared" si="43"/>
        <v>-95.446449266945024</v>
      </c>
      <c r="Q116" s="125">
        <f t="shared" si="44"/>
        <v>0.90455355073305499</v>
      </c>
      <c r="R116" s="323"/>
      <c r="S116" s="47">
        <v>0.96388888888888846</v>
      </c>
      <c r="T116" s="120">
        <v>0.98622685185185144</v>
      </c>
      <c r="U116" s="111">
        <v>14.833333333333147</v>
      </c>
      <c r="V116" s="112">
        <v>32.170566326799786</v>
      </c>
      <c r="W116" s="113"/>
      <c r="X116" s="116"/>
      <c r="Y116" s="332"/>
      <c r="Z116" s="333"/>
      <c r="AA116" s="117">
        <f t="shared" si="45"/>
        <v>-286.33934780083518</v>
      </c>
      <c r="AB116" s="110">
        <f t="shared" si="46"/>
        <v>0.90455355073305499</v>
      </c>
      <c r="AC116" s="328"/>
    </row>
    <row r="117" spans="1:29" ht="15.75" customHeight="1">
      <c r="A117" s="318"/>
      <c r="B117" s="100" t="s">
        <v>120</v>
      </c>
      <c r="C117" s="330" t="s">
        <v>152</v>
      </c>
      <c r="D117" s="331"/>
      <c r="E117" s="101">
        <v>14.03</v>
      </c>
      <c r="F117" s="102">
        <v>6351</v>
      </c>
      <c r="G117" s="121">
        <f t="shared" si="47"/>
        <v>89104.53</v>
      </c>
      <c r="H117" s="62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2716.5250361065105</v>
      </c>
      <c r="N117" s="106">
        <f t="shared" si="41"/>
        <v>905.50834536883679</v>
      </c>
      <c r="O117" s="123">
        <f t="shared" si="42"/>
        <v>0</v>
      </c>
      <c r="P117" s="124">
        <f t="shared" si="43"/>
        <v>-94.491654631163215</v>
      </c>
      <c r="Q117" s="125">
        <f t="shared" si="44"/>
        <v>0.90550834536883673</v>
      </c>
      <c r="R117" s="323"/>
      <c r="S117" s="47">
        <v>0.99652777777777735</v>
      </c>
      <c r="T117" s="120">
        <v>1.0939351851851848</v>
      </c>
      <c r="U117" s="111">
        <v>14.833333333333307</v>
      </c>
      <c r="V117" s="112">
        <v>140.27479774166133</v>
      </c>
      <c r="W117" s="126"/>
      <c r="X117" s="127"/>
      <c r="Y117" s="332"/>
      <c r="Z117" s="333"/>
      <c r="AA117" s="117">
        <f t="shared" si="45"/>
        <v>-283.47496389348953</v>
      </c>
      <c r="AB117" s="110">
        <f t="shared" si="46"/>
        <v>0.90550834536883684</v>
      </c>
      <c r="AC117" s="328"/>
    </row>
    <row r="118" spans="1:29" ht="15.75" customHeight="1">
      <c r="A118" s="318"/>
      <c r="B118" s="100" t="s">
        <v>120</v>
      </c>
      <c r="C118" s="330" t="s">
        <v>153</v>
      </c>
      <c r="D118" s="331"/>
      <c r="E118" s="101">
        <v>14.28</v>
      </c>
      <c r="F118" s="102">
        <v>8300</v>
      </c>
      <c r="G118" s="121">
        <f t="shared" si="47"/>
        <v>118524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3186.011440224494</v>
      </c>
      <c r="N118" s="106">
        <f t="shared" si="41"/>
        <v>1062.0038134081647</v>
      </c>
      <c r="O118" s="123">
        <f t="shared" si="42"/>
        <v>0</v>
      </c>
      <c r="P118" s="124">
        <f t="shared" si="43"/>
        <v>-137.99618659183534</v>
      </c>
      <c r="Q118" s="125">
        <f t="shared" si="44"/>
        <v>0.88500317784013727</v>
      </c>
      <c r="R118" s="323"/>
      <c r="S118" s="47">
        <v>1.1041666666666663</v>
      </c>
      <c r="T118" s="120">
        <v>1.2127083333333331</v>
      </c>
      <c r="U118" s="111">
        <v>14.733333333333292</v>
      </c>
      <c r="V118" s="112">
        <v>156.30828995545281</v>
      </c>
      <c r="W118" s="126"/>
      <c r="X118" s="127"/>
      <c r="Y118" s="332"/>
      <c r="Z118" s="333"/>
      <c r="AA118" s="117">
        <f t="shared" si="45"/>
        <v>-413.98855977550602</v>
      </c>
      <c r="AB118" s="110">
        <f t="shared" si="46"/>
        <v>0.88500317784013727</v>
      </c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49">AVERAGE(I107:I122)</f>
        <v>3.6666666666666665</v>
      </c>
      <c r="J123" s="137">
        <f t="shared" si="49"/>
        <v>3350</v>
      </c>
      <c r="K123" s="138">
        <f t="shared" ref="K123" si="50">J123/I123</f>
        <v>913.63636363636363</v>
      </c>
      <c r="L123" s="136">
        <f t="shared" ref="L123:M123" si="51">AVERAGE(L107:L122)</f>
        <v>3.6666666666666665</v>
      </c>
      <c r="M123" s="137">
        <f t="shared" si="51"/>
        <v>2998.830177207356</v>
      </c>
      <c r="N123" s="138">
        <f t="shared" ref="N123:N135" si="52">M123/L123</f>
        <v>817.8627756020062</v>
      </c>
      <c r="O123" s="139">
        <f t="shared" ref="O123:O135" si="53">L123-I123</f>
        <v>0</v>
      </c>
      <c r="P123" s="140">
        <f t="shared" ref="P123:P135" si="54">N123-K123</f>
        <v>-95.773588034357431</v>
      </c>
      <c r="Q123" s="141">
        <f t="shared" ref="Q123:Q135" si="55">N123/K123</f>
        <v>0.89517318722607642</v>
      </c>
      <c r="R123" s="324"/>
      <c r="S123" s="142">
        <v>0.70833333333333337</v>
      </c>
      <c r="T123" s="143">
        <v>1.2127083333333331</v>
      </c>
      <c r="U123" s="144"/>
      <c r="V123" s="166"/>
      <c r="W123" s="99"/>
      <c r="X123" s="69"/>
      <c r="Y123" s="354"/>
      <c r="Z123" s="355"/>
      <c r="AA123" s="168">
        <f t="shared" ref="AA123:AA135" si="56">M123-J123</f>
        <v>-351.16982279264403</v>
      </c>
      <c r="AB123" s="141">
        <f t="shared" ref="AB123:AB135" si="57">M123/J123</f>
        <v>0.89517318722607642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158</v>
      </c>
      <c r="D124" s="321"/>
      <c r="E124" s="147">
        <v>30</v>
      </c>
      <c r="F124" s="97">
        <v>926</v>
      </c>
      <c r="G124" s="148">
        <f t="shared" ref="G124:G135" si="58">E124*F124</f>
        <v>27780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3194.6399999999981</v>
      </c>
      <c r="N124" s="152">
        <f t="shared" si="52"/>
        <v>798.65999999999951</v>
      </c>
      <c r="O124" s="154">
        <f t="shared" si="53"/>
        <v>0</v>
      </c>
      <c r="P124" s="155">
        <f t="shared" si="54"/>
        <v>-101.34000000000049</v>
      </c>
      <c r="Q124" s="156">
        <f t="shared" si="55"/>
        <v>0.88739999999999941</v>
      </c>
      <c r="R124" s="322">
        <f>Q140</f>
        <v>0.886968199138919</v>
      </c>
      <c r="S124" s="157">
        <v>0.70833333333333337</v>
      </c>
      <c r="T124" s="158">
        <v>0.72040509259259267</v>
      </c>
      <c r="U124" s="159"/>
      <c r="V124" s="160">
        <v>17.391630981894686</v>
      </c>
      <c r="W124" s="158"/>
      <c r="X124" s="169"/>
      <c r="Y124" s="325"/>
      <c r="Z124" s="326"/>
      <c r="AA124" s="171">
        <f t="shared" si="56"/>
        <v>-405.36000000000195</v>
      </c>
      <c r="AB124" s="156">
        <f t="shared" si="57"/>
        <v>0.88739999999999941</v>
      </c>
      <c r="AC124" s="327">
        <f>AB140</f>
        <v>0.886968199138919</v>
      </c>
    </row>
    <row r="125" spans="1:29" ht="15.75" customHeight="1">
      <c r="A125" s="357"/>
      <c r="B125" s="100" t="s">
        <v>120</v>
      </c>
      <c r="C125" s="330" t="s">
        <v>162</v>
      </c>
      <c r="D125" s="331"/>
      <c r="E125" s="101">
        <v>18.18</v>
      </c>
      <c r="F125" s="102">
        <v>1125</v>
      </c>
      <c r="G125" s="103">
        <f t="shared" si="58"/>
        <v>20452.5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3194.6434037646645</v>
      </c>
      <c r="N125" s="106">
        <f t="shared" si="52"/>
        <v>1064.8811345882216</v>
      </c>
      <c r="O125" s="108">
        <f t="shared" si="53"/>
        <v>0</v>
      </c>
      <c r="P125" s="109">
        <f t="shared" si="54"/>
        <v>-135.11886541177842</v>
      </c>
      <c r="Q125" s="110">
        <f t="shared" si="55"/>
        <v>0.88740094549018467</v>
      </c>
      <c r="R125" s="323"/>
      <c r="S125" s="47">
        <v>0.73055555555555551</v>
      </c>
      <c r="T125" s="48">
        <v>0.7452199074074074</v>
      </c>
      <c r="U125" s="111">
        <v>14.6166666666665</v>
      </c>
      <c r="V125" s="112">
        <v>21.129118799442828</v>
      </c>
      <c r="W125" s="113"/>
      <c r="X125" s="13"/>
      <c r="Y125" s="332"/>
      <c r="Z125" s="333"/>
      <c r="AA125" s="172">
        <f t="shared" si="56"/>
        <v>-405.35659623533547</v>
      </c>
      <c r="AB125" s="110">
        <f t="shared" si="57"/>
        <v>0.88740094549018456</v>
      </c>
      <c r="AC125" s="328"/>
    </row>
    <row r="126" spans="1:29" ht="15.75" customHeight="1">
      <c r="A126" s="357"/>
      <c r="B126" s="100" t="s">
        <v>120</v>
      </c>
      <c r="C126" s="330" t="s">
        <v>161</v>
      </c>
      <c r="D126" s="331"/>
      <c r="E126" s="101">
        <v>16.7</v>
      </c>
      <c r="F126" s="102">
        <v>674</v>
      </c>
      <c r="G126" s="103">
        <f t="shared" si="58"/>
        <v>11255.8</v>
      </c>
      <c r="H126" s="26">
        <v>2</v>
      </c>
      <c r="I126" s="104">
        <v>3</v>
      </c>
      <c r="J126" s="105">
        <v>3600</v>
      </c>
      <c r="K126" s="106">
        <f t="shared" si="37"/>
        <v>1200</v>
      </c>
      <c r="L126" s="107">
        <v>3</v>
      </c>
      <c r="M126" s="105">
        <f t="shared" si="59"/>
        <v>3196.5223507222036</v>
      </c>
      <c r="N126" s="106">
        <f t="shared" si="52"/>
        <v>1065.5074502407344</v>
      </c>
      <c r="O126" s="108">
        <f t="shared" si="53"/>
        <v>0</v>
      </c>
      <c r="P126" s="109">
        <f t="shared" si="54"/>
        <v>-134.49254975926556</v>
      </c>
      <c r="Q126" s="110">
        <f t="shared" si="55"/>
        <v>0.88792287520061208</v>
      </c>
      <c r="R126" s="323"/>
      <c r="S126" s="47">
        <v>0.75555555555555542</v>
      </c>
      <c r="T126" s="48">
        <v>0.76434027777777769</v>
      </c>
      <c r="U126" s="111">
        <v>14.883333333333155</v>
      </c>
      <c r="V126" s="112">
        <v>12.651248939605638</v>
      </c>
      <c r="W126" s="113"/>
      <c r="X126" s="13"/>
      <c r="Y126" s="332"/>
      <c r="Z126" s="333"/>
      <c r="AA126" s="172">
        <f t="shared" si="56"/>
        <v>-403.47764927779644</v>
      </c>
      <c r="AB126" s="110">
        <f t="shared" si="57"/>
        <v>0.88792287520061208</v>
      </c>
      <c r="AC126" s="328"/>
    </row>
    <row r="127" spans="1:29" ht="15.75" customHeight="1">
      <c r="A127" s="357"/>
      <c r="B127" s="100" t="s">
        <v>120</v>
      </c>
      <c r="C127" s="330" t="s">
        <v>159</v>
      </c>
      <c r="D127" s="331"/>
      <c r="E127" s="101">
        <v>24.82</v>
      </c>
      <c r="F127" s="102">
        <v>929</v>
      </c>
      <c r="G127" s="103">
        <f t="shared" si="58"/>
        <v>23057.78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3190.4717796373848</v>
      </c>
      <c r="N127" s="106">
        <f t="shared" si="52"/>
        <v>638.09435592747695</v>
      </c>
      <c r="O127" s="108">
        <f t="shared" si="53"/>
        <v>0</v>
      </c>
      <c r="P127" s="109">
        <f t="shared" si="54"/>
        <v>-81.905644072523046</v>
      </c>
      <c r="Q127" s="110">
        <f t="shared" si="55"/>
        <v>0.88624216101038467</v>
      </c>
      <c r="R127" s="323"/>
      <c r="S127" s="47">
        <v>0.77430555555555536</v>
      </c>
      <c r="T127" s="48">
        <v>0.78643518518518496</v>
      </c>
      <c r="U127" s="111">
        <v>15</v>
      </c>
      <c r="V127" s="112">
        <v>17.470770422026792</v>
      </c>
      <c r="W127" s="113"/>
      <c r="X127" s="13"/>
      <c r="Y127" s="332"/>
      <c r="Z127" s="333"/>
      <c r="AA127" s="172">
        <f t="shared" si="56"/>
        <v>-409.52822036261523</v>
      </c>
      <c r="AB127" s="110">
        <f t="shared" si="57"/>
        <v>0.88624216101038467</v>
      </c>
      <c r="AC127" s="328"/>
    </row>
    <row r="128" spans="1:29" ht="15.75" customHeight="1">
      <c r="A128" s="358"/>
      <c r="B128" s="100" t="s">
        <v>120</v>
      </c>
      <c r="C128" s="330" t="s">
        <v>147</v>
      </c>
      <c r="D128" s="331"/>
      <c r="E128" s="101">
        <v>17.89</v>
      </c>
      <c r="F128" s="102">
        <v>1670</v>
      </c>
      <c r="G128" s="103">
        <f t="shared" si="58"/>
        <v>29876.3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3189.8076699049479</v>
      </c>
      <c r="N128" s="106">
        <f t="shared" si="52"/>
        <v>797.45191747623699</v>
      </c>
      <c r="O128" s="108">
        <f t="shared" si="53"/>
        <v>0</v>
      </c>
      <c r="P128" s="109">
        <f t="shared" si="54"/>
        <v>-102.54808252376301</v>
      </c>
      <c r="Q128" s="110">
        <f t="shared" si="55"/>
        <v>0.88605768608470781</v>
      </c>
      <c r="R128" s="323"/>
      <c r="S128" s="47">
        <v>0.7965277777777775</v>
      </c>
      <c r="T128" s="48">
        <v>0.81833333333333302</v>
      </c>
      <c r="U128" s="111">
        <v>14.53333333333326</v>
      </c>
      <c r="V128" s="112">
        <v>31.412552219170575</v>
      </c>
      <c r="W128" s="113"/>
      <c r="X128" s="116"/>
      <c r="Y128" s="332"/>
      <c r="Z128" s="333"/>
      <c r="AA128" s="172">
        <f t="shared" si="56"/>
        <v>-410.19233009505206</v>
      </c>
      <c r="AB128" s="110">
        <f t="shared" si="57"/>
        <v>0.88605768608470781</v>
      </c>
      <c r="AC128" s="328"/>
    </row>
    <row r="129" spans="1:29" ht="15.75" customHeight="1">
      <c r="A129" s="358"/>
      <c r="B129" s="100" t="s">
        <v>120</v>
      </c>
      <c r="C129" s="330" t="s">
        <v>157</v>
      </c>
      <c r="D129" s="331"/>
      <c r="E129" s="101">
        <v>16.66</v>
      </c>
      <c r="F129" s="102">
        <v>2708</v>
      </c>
      <c r="G129" s="121">
        <f t="shared" si="58"/>
        <v>45115.28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3192.4278973714531</v>
      </c>
      <c r="N129" s="106">
        <f t="shared" si="52"/>
        <v>638.4855794742906</v>
      </c>
      <c r="O129" s="108">
        <f t="shared" si="53"/>
        <v>0</v>
      </c>
      <c r="P129" s="109">
        <f t="shared" si="54"/>
        <v>-81.514420525709397</v>
      </c>
      <c r="Q129" s="110">
        <f t="shared" si="55"/>
        <v>0.88678552704762581</v>
      </c>
      <c r="R129" s="323"/>
      <c r="S129" s="47">
        <v>0.82847222222222194</v>
      </c>
      <c r="T129" s="120">
        <v>0.8638078703703701</v>
      </c>
      <c r="U129" s="111">
        <v>14.600000000000044</v>
      </c>
      <c r="V129" s="112">
        <v>50.895432950507988</v>
      </c>
      <c r="W129" s="113"/>
      <c r="X129" s="50"/>
      <c r="Y129" s="332"/>
      <c r="Z129" s="333"/>
      <c r="AA129" s="172">
        <f t="shared" si="56"/>
        <v>-407.57210262854687</v>
      </c>
      <c r="AB129" s="110">
        <f t="shared" si="57"/>
        <v>0.88678552704762592</v>
      </c>
      <c r="AC129" s="328"/>
    </row>
    <row r="130" spans="1:29" ht="15.75" customHeight="1">
      <c r="A130" s="358"/>
      <c r="B130" s="100" t="s">
        <v>120</v>
      </c>
      <c r="C130" s="330" t="s">
        <v>158</v>
      </c>
      <c r="D130" s="331"/>
      <c r="E130" s="101">
        <v>30</v>
      </c>
      <c r="F130" s="102">
        <v>2244</v>
      </c>
      <c r="G130" s="121">
        <f t="shared" si="58"/>
        <v>67320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3194.6399999999976</v>
      </c>
      <c r="N130" s="106">
        <f t="shared" si="52"/>
        <v>798.6599999999994</v>
      </c>
      <c r="O130" s="123">
        <f t="shared" si="53"/>
        <v>0</v>
      </c>
      <c r="P130" s="124">
        <f t="shared" si="54"/>
        <v>-101.3400000000006</v>
      </c>
      <c r="Q130" s="125">
        <f t="shared" si="55"/>
        <v>0.8873999999999993</v>
      </c>
      <c r="R130" s="323"/>
      <c r="S130" s="47">
        <v>0.87361111111111078</v>
      </c>
      <c r="T130" s="120">
        <v>0.90287037037036999</v>
      </c>
      <c r="U130" s="111">
        <v>15</v>
      </c>
      <c r="V130" s="112">
        <v>42.145593869731833</v>
      </c>
      <c r="W130" s="113"/>
      <c r="X130" s="116"/>
      <c r="Y130" s="332"/>
      <c r="Z130" s="333"/>
      <c r="AA130" s="172">
        <f t="shared" si="56"/>
        <v>-405.3600000000024</v>
      </c>
      <c r="AB130" s="110">
        <f t="shared" si="57"/>
        <v>0.8873999999999993</v>
      </c>
      <c r="AC130" s="328"/>
    </row>
    <row r="131" spans="1:29" ht="15.75" customHeight="1">
      <c r="A131" s="358"/>
      <c r="B131" s="100" t="s">
        <v>120</v>
      </c>
      <c r="C131" s="330" t="s">
        <v>162</v>
      </c>
      <c r="D131" s="331"/>
      <c r="E131" s="101">
        <v>18.18</v>
      </c>
      <c r="F131" s="102">
        <v>2827</v>
      </c>
      <c r="G131" s="121">
        <f t="shared" si="58"/>
        <v>51394.86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3194.6434037646645</v>
      </c>
      <c r="N131" s="106">
        <f t="shared" si="52"/>
        <v>1064.8811345882216</v>
      </c>
      <c r="O131" s="123">
        <f t="shared" si="53"/>
        <v>0</v>
      </c>
      <c r="P131" s="124">
        <f t="shared" si="54"/>
        <v>-135.11886541177842</v>
      </c>
      <c r="Q131" s="125">
        <f t="shared" si="55"/>
        <v>0.88740094549018467</v>
      </c>
      <c r="R131" s="323"/>
      <c r="S131" s="47">
        <v>0.91319444444444409</v>
      </c>
      <c r="T131" s="120">
        <v>0.95005787037037004</v>
      </c>
      <c r="U131" s="111">
        <v>14.866666666666699</v>
      </c>
      <c r="V131" s="112">
        <v>53.095127863133222</v>
      </c>
      <c r="W131" s="113"/>
      <c r="X131" s="116"/>
      <c r="Y131" s="332"/>
      <c r="Z131" s="333"/>
      <c r="AA131" s="172">
        <f t="shared" si="56"/>
        <v>-405.35659623533547</v>
      </c>
      <c r="AB131" s="110">
        <f t="shared" si="57"/>
        <v>0.88740094549018456</v>
      </c>
      <c r="AC131" s="328"/>
    </row>
    <row r="132" spans="1:29" ht="15.75" customHeight="1">
      <c r="A132" s="358"/>
      <c r="B132" s="100" t="s">
        <v>120</v>
      </c>
      <c r="C132" s="330" t="s">
        <v>161</v>
      </c>
      <c r="D132" s="331"/>
      <c r="E132" s="101">
        <v>16.7</v>
      </c>
      <c r="F132" s="102">
        <v>1565</v>
      </c>
      <c r="G132" s="121">
        <f t="shared" si="58"/>
        <v>26135.5</v>
      </c>
      <c r="H132" s="26"/>
      <c r="I132" s="104">
        <v>3</v>
      </c>
      <c r="J132" s="105">
        <v>3600</v>
      </c>
      <c r="K132" s="106">
        <f t="shared" si="37"/>
        <v>1200</v>
      </c>
      <c r="L132" s="118">
        <v>3</v>
      </c>
      <c r="M132" s="105">
        <f t="shared" si="59"/>
        <v>3196.522350722204</v>
      </c>
      <c r="N132" s="106">
        <f t="shared" si="52"/>
        <v>1065.5074502407347</v>
      </c>
      <c r="O132" s="123">
        <f t="shared" si="53"/>
        <v>0</v>
      </c>
      <c r="P132" s="124">
        <f t="shared" si="54"/>
        <v>-134.49254975926533</v>
      </c>
      <c r="Q132" s="125">
        <f t="shared" si="55"/>
        <v>0.88792287520061219</v>
      </c>
      <c r="R132" s="323"/>
      <c r="S132" s="47">
        <v>0.96041666666666625</v>
      </c>
      <c r="T132" s="120">
        <v>0.98081018518518481</v>
      </c>
      <c r="U132" s="111">
        <v>14.916666666666547</v>
      </c>
      <c r="V132" s="112">
        <v>29.375674466591725</v>
      </c>
      <c r="W132" s="126"/>
      <c r="X132" s="127"/>
      <c r="Y132" s="332"/>
      <c r="Z132" s="333"/>
      <c r="AA132" s="172">
        <f t="shared" si="56"/>
        <v>-403.47764927779599</v>
      </c>
      <c r="AB132" s="110">
        <f t="shared" si="57"/>
        <v>0.88792287520061219</v>
      </c>
      <c r="AC132" s="328"/>
    </row>
    <row r="133" spans="1:29" ht="15.75" customHeight="1">
      <c r="A133" s="358"/>
      <c r="B133" s="100" t="s">
        <v>120</v>
      </c>
      <c r="C133" s="330" t="s">
        <v>159</v>
      </c>
      <c r="D133" s="331"/>
      <c r="E133" s="101">
        <v>24.82</v>
      </c>
      <c r="F133" s="102">
        <v>2132</v>
      </c>
      <c r="G133" s="121">
        <f t="shared" si="58"/>
        <v>52916.24</v>
      </c>
      <c r="H133" s="62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3190.4717796373848</v>
      </c>
      <c r="N133" s="106">
        <f t="shared" si="52"/>
        <v>638.09435592747695</v>
      </c>
      <c r="O133" s="123">
        <f t="shared" si="53"/>
        <v>0</v>
      </c>
      <c r="P133" s="124">
        <f t="shared" si="54"/>
        <v>-81.905644072523046</v>
      </c>
      <c r="Q133" s="125">
        <f t="shared" si="55"/>
        <v>0.88624216101038467</v>
      </c>
      <c r="R133" s="323"/>
      <c r="S133" s="47">
        <v>0.99097222222222181</v>
      </c>
      <c r="T133" s="120">
        <v>1.01880787037037</v>
      </c>
      <c r="U133" s="111">
        <v>14.633333333333276</v>
      </c>
      <c r="V133" s="112">
        <v>40.094383788763317</v>
      </c>
      <c r="W133" s="126"/>
      <c r="X133" s="127"/>
      <c r="Y133" s="332"/>
      <c r="Z133" s="333"/>
      <c r="AA133" s="172">
        <f t="shared" si="56"/>
        <v>-409.52822036261523</v>
      </c>
      <c r="AB133" s="110">
        <f t="shared" si="57"/>
        <v>0.88624216101038467</v>
      </c>
      <c r="AC133" s="328"/>
    </row>
    <row r="134" spans="1:29" ht="15.75" customHeight="1">
      <c r="A134" s="358"/>
      <c r="B134" s="100" t="s">
        <v>120</v>
      </c>
      <c r="C134" s="330" t="s">
        <v>147</v>
      </c>
      <c r="D134" s="331"/>
      <c r="E134" s="101">
        <v>17.89</v>
      </c>
      <c r="F134" s="102">
        <v>4272</v>
      </c>
      <c r="G134" s="121">
        <f t="shared" si="58"/>
        <v>76426.080000000002</v>
      </c>
      <c r="H134" s="62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3189.8076699049484</v>
      </c>
      <c r="N134" s="106">
        <f t="shared" si="52"/>
        <v>797.4519174762371</v>
      </c>
      <c r="O134" s="123">
        <f t="shared" si="53"/>
        <v>0</v>
      </c>
      <c r="P134" s="124">
        <f t="shared" si="54"/>
        <v>-102.5480825237629</v>
      </c>
      <c r="Q134" s="125">
        <f t="shared" si="55"/>
        <v>0.88605768608470792</v>
      </c>
      <c r="R134" s="323"/>
      <c r="S134" s="47">
        <v>1.0291666666666663</v>
      </c>
      <c r="T134" s="120">
        <v>1.0849652777777774</v>
      </c>
      <c r="U134" s="111">
        <v>14.916666666666707</v>
      </c>
      <c r="V134" s="112">
        <v>80.35594196424951</v>
      </c>
      <c r="W134" s="126"/>
      <c r="X134" s="127"/>
      <c r="Y134" s="332"/>
      <c r="Z134" s="333"/>
      <c r="AA134" s="172">
        <f t="shared" si="56"/>
        <v>-410.1923300950516</v>
      </c>
      <c r="AB134" s="110">
        <f t="shared" si="57"/>
        <v>0.88605768608470792</v>
      </c>
      <c r="AC134" s="328"/>
    </row>
    <row r="135" spans="1:29" ht="15.75" customHeight="1">
      <c r="A135" s="358"/>
      <c r="B135" s="100" t="s">
        <v>120</v>
      </c>
      <c r="C135" s="330" t="s">
        <v>157</v>
      </c>
      <c r="D135" s="331"/>
      <c r="E135" s="101">
        <v>16.66</v>
      </c>
      <c r="F135" s="102">
        <v>6777</v>
      </c>
      <c r="G135" s="121">
        <f t="shared" si="58"/>
        <v>112904.82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3192.4278973714531</v>
      </c>
      <c r="N135" s="106">
        <f t="shared" si="52"/>
        <v>638.4855794742906</v>
      </c>
      <c r="O135" s="123">
        <f t="shared" si="53"/>
        <v>0</v>
      </c>
      <c r="P135" s="124">
        <f t="shared" si="54"/>
        <v>-81.514420525709397</v>
      </c>
      <c r="Q135" s="125">
        <f t="shared" si="55"/>
        <v>0.88678552704762581</v>
      </c>
      <c r="R135" s="323"/>
      <c r="S135" s="47">
        <v>1.0951388888888887</v>
      </c>
      <c r="T135" s="120">
        <v>1.1835879629629626</v>
      </c>
      <c r="U135" s="111">
        <v>14.650000000000212</v>
      </c>
      <c r="V135" s="112">
        <v>127.3701436874419</v>
      </c>
      <c r="W135" s="126"/>
      <c r="X135" s="127"/>
      <c r="Y135" s="332"/>
      <c r="Z135" s="333"/>
      <c r="AA135" s="172">
        <f t="shared" si="56"/>
        <v>-407.57210262854687</v>
      </c>
      <c r="AB135" s="110">
        <f t="shared" si="57"/>
        <v>0.88678552704762592</v>
      </c>
      <c r="AC135" s="328"/>
    </row>
    <row r="136" spans="1:29" ht="15.75" customHeight="1">
      <c r="A136" s="358"/>
      <c r="B136" s="100"/>
      <c r="C136" s="330"/>
      <c r="D136" s="33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26"/>
      <c r="X136" s="127"/>
      <c r="Y136" s="332"/>
      <c r="Z136" s="333"/>
      <c r="AA136" s="172"/>
      <c r="AB136" s="110"/>
      <c r="AC136" s="328"/>
    </row>
    <row r="137" spans="1:29" ht="15.75" customHeight="1">
      <c r="A137" s="358"/>
      <c r="B137" s="100"/>
      <c r="C137" s="330"/>
      <c r="D137" s="33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13"/>
      <c r="X137" s="116"/>
      <c r="Y137" s="332"/>
      <c r="Z137" s="333"/>
      <c r="AA137" s="172"/>
      <c r="AB137" s="110"/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0">AVERAGE(I124:I139)</f>
        <v>4</v>
      </c>
      <c r="J140" s="137">
        <f t="shared" si="60"/>
        <v>3600</v>
      </c>
      <c r="K140" s="138">
        <f t="shared" ref="K140" si="61">J140/I140</f>
        <v>900</v>
      </c>
      <c r="L140" s="136">
        <f t="shared" ref="L140:M140" si="62">AVERAGE(L124:L139)</f>
        <v>4</v>
      </c>
      <c r="M140" s="137">
        <f t="shared" si="62"/>
        <v>3193.0855169001084</v>
      </c>
      <c r="N140" s="138">
        <f>M140/L140</f>
        <v>798.27137922502709</v>
      </c>
      <c r="O140" s="139">
        <f>L140-I140</f>
        <v>0</v>
      </c>
      <c r="P140" s="140">
        <f>N140-K140</f>
        <v>-101.72862077497291</v>
      </c>
      <c r="Q140" s="141">
        <f>N140/K140</f>
        <v>0.886968199138919</v>
      </c>
      <c r="R140" s="324"/>
      <c r="S140" s="142">
        <v>0.70833333333333337</v>
      </c>
      <c r="T140" s="143">
        <v>1.1835879629629626</v>
      </c>
      <c r="U140" s="144"/>
      <c r="V140" s="166"/>
      <c r="W140" s="167"/>
      <c r="X140" s="138"/>
      <c r="Y140" s="354"/>
      <c r="Z140" s="355"/>
      <c r="AA140" s="174">
        <f>M140-J140</f>
        <v>-406.91448309989164</v>
      </c>
      <c r="AB140" s="141">
        <f>M140/J140</f>
        <v>0.886968199138919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207" priority="1" operator="greaterThan">
      <formula>0</formula>
    </cfRule>
  </conditionalFormatting>
  <conditionalFormatting sqref="P5:P140 AA5:AA140">
    <cfRule type="cellIs" dxfId="206" priority="4" operator="lessThan">
      <formula>0</formula>
    </cfRule>
  </conditionalFormatting>
  <conditionalFormatting sqref="Q5:Q140 AB5:AB140">
    <cfRule type="cellIs" dxfId="205" priority="2" operator="greaterThan">
      <formula>1</formula>
    </cfRule>
    <cfRule type="cellIs" dxfId="204" priority="3" operator="lessThan">
      <formula>0.8</formula>
    </cfRule>
  </conditionalFormatting>
  <conditionalFormatting sqref="AC5:AC6 R5:R140 AC73:AC78">
    <cfRule type="cellIs" dxfId="203" priority="5" operator="lessThan">
      <formula>0.8</formula>
    </cfRule>
  </conditionalFormatting>
  <conditionalFormatting sqref="AC12:AC20">
    <cfRule type="cellIs" dxfId="202" priority="12" operator="lessThan">
      <formula>0.8</formula>
    </cfRule>
  </conditionalFormatting>
  <conditionalFormatting sqref="AC22">
    <cfRule type="cellIs" dxfId="201" priority="11" operator="lessThan">
      <formula>0.8</formula>
    </cfRule>
  </conditionalFormatting>
  <conditionalFormatting sqref="AC39">
    <cfRule type="cellIs" dxfId="200" priority="7" operator="lessThan">
      <formula>0.8</formula>
    </cfRule>
  </conditionalFormatting>
  <conditionalFormatting sqref="AC56:AC61">
    <cfRule type="cellIs" dxfId="199" priority="6" operator="lessThan">
      <formula>0.8</formula>
    </cfRule>
  </conditionalFormatting>
  <conditionalFormatting sqref="AC90">
    <cfRule type="cellIs" dxfId="198" priority="10" operator="lessThan">
      <formula>0.8</formula>
    </cfRule>
  </conditionalFormatting>
  <conditionalFormatting sqref="AC107">
    <cfRule type="cellIs" dxfId="197" priority="9" operator="lessThan">
      <formula>0.8</formula>
    </cfRule>
  </conditionalFormatting>
  <conditionalFormatting sqref="AC124:AC129">
    <cfRule type="cellIs" dxfId="196" priority="8" operator="lessThan">
      <formula>0.8</formula>
    </cfRule>
  </conditionalFormatting>
  <dataValidations count="1">
    <dataValidation type="list" allowBlank="1" showInputMessage="1" showErrorMessage="1" sqref="Y5:Z140" xr:uid="{7FB6B414-9CF6-4A62-B6CA-43B4523BBBCD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1E86E-A9CC-42C6-91C6-5FC981F03A0A}">
  <sheetPr>
    <tabColor theme="9" tint="0.59999389629810485"/>
    <pageSetUpPr fitToPage="1"/>
  </sheetPr>
  <dimension ref="A1:AG171"/>
  <sheetViews>
    <sheetView zoomScale="85" zoomScaleNormal="85" workbookViewId="0">
      <pane ySplit="4" topLeftCell="A5" activePane="bottomLeft" state="frozen"/>
      <selection pane="bottomLeft" activeCell="AC1" sqref="AC1:AC1048576"/>
      <selection activeCell="G41" sqref="G4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SUM(F5:F157)</f>
        <v>106408</v>
      </c>
      <c r="E1" s="88" t="s">
        <v>4</v>
      </c>
      <c r="F1" s="89">
        <f>SUM(G5:G157)</f>
        <v>4787069.9300000006</v>
      </c>
      <c r="G1" s="90" t="s">
        <v>85</v>
      </c>
      <c r="H1" s="91">
        <f>L21+L38+L55+L72+L89+L106+L123+L140+L157</f>
        <v>158.15277777777777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46182</v>
      </c>
      <c r="B2" s="295"/>
      <c r="C2" s="92" t="s">
        <v>41</v>
      </c>
      <c r="D2" s="93">
        <f>AVERAGE(N21,N38,N55,N72,N89,N106,N123,N140,N157)</f>
        <v>182.85120366717172</v>
      </c>
      <c r="E2" s="93" t="s">
        <v>92</v>
      </c>
      <c r="F2" s="94">
        <f>F1/D1</f>
        <v>44.987876193519291</v>
      </c>
      <c r="G2" s="95" t="s">
        <v>93</v>
      </c>
      <c r="H2" s="96">
        <f>COUNT(H5:H157)</f>
        <v>7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SUM(Y21,Y38,Y55,Y72,Y89,Y106,Y123,Y140,Y157)</f>
        <v>0</v>
      </c>
      <c r="Z2" s="193">
        <f>SUM(Z21,Z38,Z55,Z72,Z89,Z106,Z123,Z140,Z157)</f>
        <v>0</v>
      </c>
      <c r="AA2" s="363"/>
      <c r="AB2" s="364"/>
      <c r="AC2" s="201">
        <f>SUM(AC21,AC38,AC55,AC72,AC89,AC106,AC123,AC140,AC157)</f>
        <v>57</v>
      </c>
      <c r="AD2" s="202">
        <f>SUM(AD21,AD38,AD55,AD72,AD89,AD106,AD123,AD140,AD157)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189</v>
      </c>
      <c r="C5" s="367" t="s">
        <v>190</v>
      </c>
      <c r="D5" s="367"/>
      <c r="E5" s="147">
        <v>77.349999999999994</v>
      </c>
      <c r="F5" s="151">
        <v>1429</v>
      </c>
      <c r="G5" s="148">
        <f t="shared" ref="G5:G10" si="0">E5*F5</f>
        <v>110533.15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 t="shared" ref="M5:M10" si="1">F5/V5*60</f>
        <v>1790.9662025924176</v>
      </c>
      <c r="N5" s="152">
        <f t="shared" ref="N5:N10" si="2">M5/L5</f>
        <v>71.63864810369671</v>
      </c>
      <c r="O5" s="154">
        <f t="shared" ref="O5:O10" si="3">L5-I5</f>
        <v>0</v>
      </c>
      <c r="P5" s="155">
        <f t="shared" ref="P5:P10" si="4">N5-K5</f>
        <v>-8.3613518963032902</v>
      </c>
      <c r="Q5" s="156">
        <f t="shared" ref="Q5:Q10" si="5">N5/K5</f>
        <v>0.89548310129620889</v>
      </c>
      <c r="R5" s="322">
        <f>Q21</f>
        <v>0.89584155008674238</v>
      </c>
      <c r="S5" s="157">
        <v>0.16666666666666666</v>
      </c>
      <c r="T5" s="158">
        <v>0.19990740740740739</v>
      </c>
      <c r="U5" s="159"/>
      <c r="V5" s="160">
        <v>47.873600225337384</v>
      </c>
      <c r="W5" s="181"/>
      <c r="X5" s="152"/>
      <c r="Y5" s="12"/>
      <c r="Z5" s="198"/>
      <c r="AA5" s="325"/>
      <c r="AB5" s="326"/>
      <c r="AC5" s="12">
        <v>1</v>
      </c>
      <c r="AD5" s="198"/>
      <c r="AE5" s="178">
        <f t="shared" ref="AE5:AE10" si="6">M5-J5</f>
        <v>-209.03379740758237</v>
      </c>
      <c r="AF5" s="132">
        <f t="shared" ref="AF5:AF10" si="7">M5/J5</f>
        <v>0.89548310129620878</v>
      </c>
      <c r="AG5" s="368">
        <f>AF21</f>
        <v>0.89584155008674238</v>
      </c>
    </row>
    <row r="6" spans="1:33" ht="15.75" customHeight="1">
      <c r="A6" s="318"/>
      <c r="B6" s="100" t="s">
        <v>187</v>
      </c>
      <c r="C6" s="371" t="s">
        <v>188</v>
      </c>
      <c r="D6" s="371"/>
      <c r="E6" s="101">
        <v>56.77</v>
      </c>
      <c r="F6" s="102">
        <v>1834</v>
      </c>
      <c r="G6" s="103">
        <f t="shared" si="0"/>
        <v>104116.18000000001</v>
      </c>
      <c r="H6" s="26">
        <v>2</v>
      </c>
      <c r="I6" s="104">
        <v>24</v>
      </c>
      <c r="J6" s="105">
        <v>2000</v>
      </c>
      <c r="K6" s="106">
        <f t="shared" ref="K6:K47" si="8">J6/I6</f>
        <v>83.333333333333329</v>
      </c>
      <c r="L6" s="107">
        <v>24</v>
      </c>
      <c r="M6" s="105">
        <f t="shared" si="1"/>
        <v>1791.4740741931819</v>
      </c>
      <c r="N6" s="106">
        <f t="shared" si="2"/>
        <v>74.644753091382583</v>
      </c>
      <c r="O6" s="108">
        <f t="shared" si="3"/>
        <v>0</v>
      </c>
      <c r="P6" s="109">
        <f t="shared" si="4"/>
        <v>-8.6885802419507456</v>
      </c>
      <c r="Q6" s="110">
        <f t="shared" si="5"/>
        <v>0.89573703709659103</v>
      </c>
      <c r="R6" s="323"/>
      <c r="S6" s="47">
        <v>0.20277777777777775</v>
      </c>
      <c r="T6" s="48">
        <v>0.24542824074074071</v>
      </c>
      <c r="U6" s="111">
        <v>5</v>
      </c>
      <c r="V6" s="112">
        <v>61.424277127514799</v>
      </c>
      <c r="W6" s="113"/>
      <c r="X6" s="116"/>
      <c r="Y6" s="12"/>
      <c r="Z6" s="198"/>
      <c r="AA6" s="332"/>
      <c r="AB6" s="333"/>
      <c r="AC6" s="12">
        <v>1</v>
      </c>
      <c r="AD6" s="198"/>
      <c r="AE6" s="117">
        <f t="shared" si="6"/>
        <v>-208.52592580681812</v>
      </c>
      <c r="AF6" s="110">
        <f t="shared" si="7"/>
        <v>0.89573703709659092</v>
      </c>
      <c r="AG6" s="369"/>
    </row>
    <row r="7" spans="1:33" ht="15.75" customHeight="1">
      <c r="A7" s="318"/>
      <c r="B7" s="100" t="s">
        <v>189</v>
      </c>
      <c r="C7" s="371" t="s">
        <v>193</v>
      </c>
      <c r="D7" s="371"/>
      <c r="E7" s="101">
        <v>59.52</v>
      </c>
      <c r="F7" s="102">
        <v>5976</v>
      </c>
      <c r="G7" s="103">
        <f t="shared" si="0"/>
        <v>355691.52000000002</v>
      </c>
      <c r="H7" s="26"/>
      <c r="I7" s="104">
        <v>24</v>
      </c>
      <c r="J7" s="105">
        <v>2000</v>
      </c>
      <c r="K7" s="106">
        <f t="shared" si="8"/>
        <v>83.333333333333329</v>
      </c>
      <c r="L7" s="107">
        <v>24</v>
      </c>
      <c r="M7" s="105">
        <f t="shared" si="1"/>
        <v>1796.611672505966</v>
      </c>
      <c r="N7" s="106">
        <f t="shared" si="2"/>
        <v>74.858819687748579</v>
      </c>
      <c r="O7" s="108">
        <f t="shared" si="3"/>
        <v>0</v>
      </c>
      <c r="P7" s="109">
        <f t="shared" si="4"/>
        <v>-8.4745136455847501</v>
      </c>
      <c r="Q7" s="110">
        <f t="shared" si="5"/>
        <v>0.89830583625298299</v>
      </c>
      <c r="R7" s="323"/>
      <c r="S7" s="47">
        <v>0.24930555555555553</v>
      </c>
      <c r="T7" s="48">
        <v>0.3878935185185185</v>
      </c>
      <c r="U7" s="111">
        <v>5.5833333333333401</v>
      </c>
      <c r="V7" s="112">
        <v>199.57568209487926</v>
      </c>
      <c r="W7" s="113"/>
      <c r="X7" s="116"/>
      <c r="Y7" s="12"/>
      <c r="Z7" s="198"/>
      <c r="AA7" s="332"/>
      <c r="AB7" s="333"/>
      <c r="AC7" s="12">
        <v>3</v>
      </c>
      <c r="AD7" s="198"/>
      <c r="AE7" s="117">
        <f t="shared" si="6"/>
        <v>-203.388327494034</v>
      </c>
      <c r="AF7" s="110">
        <f t="shared" si="7"/>
        <v>0.89830583625298299</v>
      </c>
      <c r="AG7" s="369"/>
    </row>
    <row r="8" spans="1:33" ht="15.75" customHeight="1">
      <c r="A8" s="318"/>
      <c r="B8" s="100" t="s">
        <v>189</v>
      </c>
      <c r="C8" s="371" t="s">
        <v>192</v>
      </c>
      <c r="D8" s="371"/>
      <c r="E8" s="101">
        <v>77.34</v>
      </c>
      <c r="F8" s="102">
        <v>2732</v>
      </c>
      <c r="G8" s="103">
        <f t="shared" si="0"/>
        <v>211292.88</v>
      </c>
      <c r="H8" s="26"/>
      <c r="I8" s="104">
        <v>23</v>
      </c>
      <c r="J8" s="105">
        <v>2000</v>
      </c>
      <c r="K8" s="106">
        <f t="shared" si="8"/>
        <v>86.956521739130437</v>
      </c>
      <c r="L8" s="107">
        <v>23</v>
      </c>
      <c r="M8" s="105">
        <f t="shared" si="1"/>
        <v>1789.8192297084645</v>
      </c>
      <c r="N8" s="106">
        <f t="shared" si="2"/>
        <v>77.81822737862889</v>
      </c>
      <c r="O8" s="108">
        <f t="shared" si="3"/>
        <v>0</v>
      </c>
      <c r="P8" s="109">
        <f t="shared" si="4"/>
        <v>-9.138294360501547</v>
      </c>
      <c r="Q8" s="110">
        <f t="shared" si="5"/>
        <v>0.89490961485423226</v>
      </c>
      <c r="R8" s="323"/>
      <c r="S8" s="47">
        <v>0.39166666666666661</v>
      </c>
      <c r="T8" s="48">
        <v>0.45526620370370363</v>
      </c>
      <c r="U8" s="111">
        <v>5.4333333333332767</v>
      </c>
      <c r="V8" s="112">
        <v>91.584668037509118</v>
      </c>
      <c r="W8" s="113">
        <v>0.45526620370370363</v>
      </c>
      <c r="X8" s="116">
        <v>0.49444444444444435</v>
      </c>
      <c r="Y8" s="12"/>
      <c r="Z8" s="198"/>
      <c r="AA8" s="332"/>
      <c r="AB8" s="333"/>
      <c r="AC8" s="12">
        <v>2</v>
      </c>
      <c r="AD8" s="198"/>
      <c r="AE8" s="117">
        <f t="shared" si="6"/>
        <v>-210.18077029153551</v>
      </c>
      <c r="AF8" s="110">
        <f t="shared" si="7"/>
        <v>0.89490961485423226</v>
      </c>
      <c r="AG8" s="369"/>
    </row>
    <row r="9" spans="1:33" ht="15.75" customHeight="1">
      <c r="A9" s="318"/>
      <c r="B9" s="100" t="s">
        <v>189</v>
      </c>
      <c r="C9" s="371" t="s">
        <v>191</v>
      </c>
      <c r="D9" s="371"/>
      <c r="E9" s="101">
        <v>59.34</v>
      </c>
      <c r="F9" s="102">
        <v>1605</v>
      </c>
      <c r="G9" s="103">
        <f t="shared" si="0"/>
        <v>95240.700000000012</v>
      </c>
      <c r="H9" s="13"/>
      <c r="I9" s="104">
        <v>23</v>
      </c>
      <c r="J9" s="105">
        <v>2000</v>
      </c>
      <c r="K9" s="106">
        <f t="shared" si="8"/>
        <v>86.956521739130437</v>
      </c>
      <c r="L9" s="107">
        <v>23</v>
      </c>
      <c r="M9" s="105">
        <f t="shared" si="1"/>
        <v>1790.2082313195092</v>
      </c>
      <c r="N9" s="106">
        <f t="shared" si="2"/>
        <v>77.835140492152576</v>
      </c>
      <c r="O9" s="108">
        <f t="shared" si="3"/>
        <v>0</v>
      </c>
      <c r="P9" s="109">
        <f t="shared" si="4"/>
        <v>-9.1213812469778617</v>
      </c>
      <c r="Q9" s="110">
        <f t="shared" si="5"/>
        <v>0.89510411565975456</v>
      </c>
      <c r="R9" s="323"/>
      <c r="S9" s="47">
        <v>0.49444444444444435</v>
      </c>
      <c r="T9" s="48">
        <v>0.53179398148148138</v>
      </c>
      <c r="U9" s="111">
        <v>56.416666666666643</v>
      </c>
      <c r="V9" s="112">
        <v>53.79262496688451</v>
      </c>
      <c r="W9" s="113"/>
      <c r="X9" s="116"/>
      <c r="Y9" s="12"/>
      <c r="Z9" s="198"/>
      <c r="AA9" s="332"/>
      <c r="AB9" s="333"/>
      <c r="AC9" s="12">
        <v>1</v>
      </c>
      <c r="AD9" s="198"/>
      <c r="AE9" s="117">
        <f t="shared" si="6"/>
        <v>-209.7917686804908</v>
      </c>
      <c r="AF9" s="110">
        <f t="shared" si="7"/>
        <v>0.89510411565975456</v>
      </c>
      <c r="AG9" s="369"/>
    </row>
    <row r="10" spans="1:33" ht="15.75" customHeight="1">
      <c r="A10" s="318"/>
      <c r="B10" s="100" t="s">
        <v>187</v>
      </c>
      <c r="C10" s="371" t="s">
        <v>188</v>
      </c>
      <c r="D10" s="371"/>
      <c r="E10" s="101">
        <v>56.77</v>
      </c>
      <c r="F10" s="102">
        <v>2173</v>
      </c>
      <c r="G10" s="121">
        <f t="shared" si="0"/>
        <v>123361.21</v>
      </c>
      <c r="H10" s="122"/>
      <c r="I10" s="104">
        <v>24</v>
      </c>
      <c r="J10" s="105">
        <v>2000</v>
      </c>
      <c r="K10" s="106">
        <f t="shared" si="8"/>
        <v>83.333333333333329</v>
      </c>
      <c r="L10" s="107">
        <v>24</v>
      </c>
      <c r="M10" s="105">
        <f t="shared" si="1"/>
        <v>1791.0191907213698</v>
      </c>
      <c r="N10" s="106">
        <f t="shared" si="2"/>
        <v>74.625799613390413</v>
      </c>
      <c r="O10" s="108">
        <f t="shared" si="3"/>
        <v>0</v>
      </c>
      <c r="P10" s="109">
        <f t="shared" si="4"/>
        <v>-8.7075337199429157</v>
      </c>
      <c r="Q10" s="110">
        <f t="shared" si="5"/>
        <v>0.89550959536068497</v>
      </c>
      <c r="R10" s="323"/>
      <c r="S10" s="47">
        <v>0.53541666666666654</v>
      </c>
      <c r="T10" s="120">
        <v>0.58596064814814808</v>
      </c>
      <c r="U10" s="111">
        <v>5.2166666666666295</v>
      </c>
      <c r="V10" s="112">
        <v>72.796539911717403</v>
      </c>
      <c r="W10" s="113"/>
      <c r="X10" s="116"/>
      <c r="Y10" s="12"/>
      <c r="Z10" s="198"/>
      <c r="AA10" s="332"/>
      <c r="AB10" s="333"/>
      <c r="AC10" s="12">
        <v>2</v>
      </c>
      <c r="AD10" s="198"/>
      <c r="AE10" s="117">
        <f t="shared" si="6"/>
        <v>-208.9808092786302</v>
      </c>
      <c r="AF10" s="110">
        <f t="shared" si="7"/>
        <v>0.89550959536068486</v>
      </c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9">AVERAGE(I5:I20)</f>
        <v>23.833333333333332</v>
      </c>
      <c r="J21" s="137">
        <f t="shared" si="9"/>
        <v>2000</v>
      </c>
      <c r="K21" s="138">
        <f t="shared" ref="K21" si="10">J21/I21</f>
        <v>83.91608391608392</v>
      </c>
      <c r="L21" s="136">
        <f t="shared" ref="L21:M21" si="11">AVERAGE(L5:L20)</f>
        <v>23.833333333333332</v>
      </c>
      <c r="M21" s="137">
        <f t="shared" si="11"/>
        <v>1791.6831001734847</v>
      </c>
      <c r="N21" s="138">
        <f t="shared" ref="N21:N29" si="12">M21/L21</f>
        <v>75.175514692593765</v>
      </c>
      <c r="O21" s="139">
        <f t="shared" ref="O21:O29" si="13">L21-I21</f>
        <v>0</v>
      </c>
      <c r="P21" s="140">
        <f t="shared" ref="P21:P29" si="14">N21-K21</f>
        <v>-8.7405692234901551</v>
      </c>
      <c r="Q21" s="141">
        <f t="shared" ref="Q21:Q29" si="15">N21/K21</f>
        <v>0.89584155008674238</v>
      </c>
      <c r="R21" s="324"/>
      <c r="S21" s="142">
        <v>0.16666666666666666</v>
      </c>
      <c r="T21" s="143">
        <v>0.58596064814814808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10</v>
      </c>
      <c r="AD21" s="180">
        <f>SUM(AD5:AD20)</f>
        <v>0</v>
      </c>
      <c r="AE21" s="168">
        <f t="shared" ref="AE21:AE29" si="16">M21-J21</f>
        <v>-208.31689982651528</v>
      </c>
      <c r="AF21" s="141">
        <f t="shared" ref="AF21:AF29" si="17">M21/J21</f>
        <v>0.89584155008674238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1515</v>
      </c>
      <c r="G22" s="148">
        <f t="shared" ref="G22:G29" si="18">E22*F22</f>
        <v>55221.750000000007</v>
      </c>
      <c r="H22" s="149">
        <v>2</v>
      </c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9" si="19">F22/V22*60</f>
        <v>1894.6958710424935</v>
      </c>
      <c r="N22" s="152">
        <f t="shared" si="12"/>
        <v>94.734793552124671</v>
      </c>
      <c r="O22" s="154">
        <f t="shared" si="13"/>
        <v>0</v>
      </c>
      <c r="P22" s="155">
        <f t="shared" si="14"/>
        <v>-10.265206447875329</v>
      </c>
      <c r="Q22" s="156">
        <f t="shared" si="15"/>
        <v>0.902236129067854</v>
      </c>
      <c r="R22" s="322">
        <f>Q38</f>
        <v>0.88153261270636218</v>
      </c>
      <c r="S22" s="157">
        <v>0.16666666666666666</v>
      </c>
      <c r="T22" s="158">
        <v>0.19997685185185185</v>
      </c>
      <c r="U22" s="159"/>
      <c r="V22" s="160">
        <v>47.976037415432423</v>
      </c>
      <c r="W22" s="97"/>
      <c r="X22" s="98"/>
      <c r="Y22" s="12"/>
      <c r="Z22" s="198"/>
      <c r="AA22" s="325"/>
      <c r="AB22" s="326"/>
      <c r="AC22" s="12">
        <v>0</v>
      </c>
      <c r="AD22" s="198"/>
      <c r="AE22" s="115">
        <f t="shared" si="16"/>
        <v>-205.30412895750646</v>
      </c>
      <c r="AF22" s="156">
        <f t="shared" si="17"/>
        <v>0.90223612906785411</v>
      </c>
      <c r="AG22" s="376">
        <f>AF38</f>
        <v>0.88153261270636218</v>
      </c>
    </row>
    <row r="23" spans="1:33" ht="15.75" customHeight="1">
      <c r="A23" s="357"/>
      <c r="B23" s="163" t="s">
        <v>185</v>
      </c>
      <c r="C23" s="330" t="s">
        <v>199</v>
      </c>
      <c r="D23" s="331"/>
      <c r="E23" s="101">
        <v>33.200000000000003</v>
      </c>
      <c r="F23" s="111">
        <v>1644</v>
      </c>
      <c r="G23" s="103">
        <f t="shared" si="18"/>
        <v>54580.800000000003</v>
      </c>
      <c r="H23" s="26">
        <v>2</v>
      </c>
      <c r="I23" s="107">
        <v>11</v>
      </c>
      <c r="J23" s="105">
        <v>2000</v>
      </c>
      <c r="K23" s="106">
        <f t="shared" si="8"/>
        <v>181.81818181818181</v>
      </c>
      <c r="L23" s="107">
        <v>11</v>
      </c>
      <c r="M23" s="105">
        <f t="shared" si="19"/>
        <v>1805.8556379158667</v>
      </c>
      <c r="N23" s="106">
        <f t="shared" si="12"/>
        <v>164.1686943559879</v>
      </c>
      <c r="O23" s="108">
        <f t="shared" si="13"/>
        <v>0</v>
      </c>
      <c r="P23" s="109">
        <f t="shared" si="14"/>
        <v>-17.649487462193918</v>
      </c>
      <c r="Q23" s="110">
        <f t="shared" si="15"/>
        <v>0.9029278189579335</v>
      </c>
      <c r="R23" s="323"/>
      <c r="S23" s="47">
        <v>0.20347222222222222</v>
      </c>
      <c r="T23" s="48">
        <v>0.24140046296296297</v>
      </c>
      <c r="U23" s="111">
        <v>5.0333333333333341</v>
      </c>
      <c r="V23" s="112">
        <v>54.622306417494244</v>
      </c>
      <c r="W23" s="113"/>
      <c r="X23" s="116"/>
      <c r="Y23" s="12"/>
      <c r="Z23" s="198"/>
      <c r="AA23" s="332"/>
      <c r="AB23" s="333"/>
      <c r="AC23" s="12">
        <v>0</v>
      </c>
      <c r="AD23" s="198"/>
      <c r="AE23" s="117">
        <f t="shared" si="16"/>
        <v>-194.14436208413326</v>
      </c>
      <c r="AF23" s="110">
        <f t="shared" si="17"/>
        <v>0.90292781895793339</v>
      </c>
      <c r="AG23" s="369"/>
    </row>
    <row r="24" spans="1:33" ht="15.75" customHeight="1">
      <c r="A24" s="357"/>
      <c r="B24" s="163" t="s">
        <v>185</v>
      </c>
      <c r="C24" s="330" t="s">
        <v>197</v>
      </c>
      <c r="D24" s="331"/>
      <c r="E24" s="101">
        <v>31.72</v>
      </c>
      <c r="F24" s="111">
        <v>2286</v>
      </c>
      <c r="G24" s="103">
        <f t="shared" si="18"/>
        <v>72511.92</v>
      </c>
      <c r="H24" s="26"/>
      <c r="I24" s="107">
        <v>22</v>
      </c>
      <c r="J24" s="105">
        <v>2000</v>
      </c>
      <c r="K24" s="106">
        <f t="shared" si="8"/>
        <v>90.909090909090907</v>
      </c>
      <c r="L24" s="107">
        <v>22</v>
      </c>
      <c r="M24" s="105">
        <f t="shared" si="19"/>
        <v>1800.4631418892909</v>
      </c>
      <c r="N24" s="106">
        <f t="shared" si="12"/>
        <v>81.839233722240493</v>
      </c>
      <c r="O24" s="108">
        <f t="shared" si="13"/>
        <v>0</v>
      </c>
      <c r="P24" s="109">
        <f t="shared" si="14"/>
        <v>-9.0698571868504132</v>
      </c>
      <c r="Q24" s="110">
        <f t="shared" si="15"/>
        <v>0.90023157094464545</v>
      </c>
      <c r="R24" s="323"/>
      <c r="S24" s="47">
        <v>0.24513888888888891</v>
      </c>
      <c r="T24" s="48">
        <v>0.29803240740740744</v>
      </c>
      <c r="U24" s="111">
        <v>5.3833333333333488</v>
      </c>
      <c r="V24" s="112">
        <v>76.180398703454188</v>
      </c>
      <c r="W24" s="113"/>
      <c r="X24" s="116"/>
      <c r="Y24" s="12"/>
      <c r="Z24" s="198"/>
      <c r="AA24" s="332"/>
      <c r="AB24" s="333"/>
      <c r="AC24" s="12">
        <v>2</v>
      </c>
      <c r="AD24" s="198"/>
      <c r="AE24" s="117">
        <f t="shared" si="16"/>
        <v>-199.53685811070909</v>
      </c>
      <c r="AF24" s="110">
        <f t="shared" si="17"/>
        <v>0.90023157094464545</v>
      </c>
      <c r="AG24" s="369"/>
    </row>
    <row r="25" spans="1:33" ht="15.75" customHeight="1">
      <c r="A25" s="357"/>
      <c r="B25" s="163" t="s">
        <v>185</v>
      </c>
      <c r="C25" s="330" t="s">
        <v>198</v>
      </c>
      <c r="D25" s="331"/>
      <c r="E25" s="101">
        <v>34.79</v>
      </c>
      <c r="F25" s="111">
        <v>2436</v>
      </c>
      <c r="G25" s="103">
        <f t="shared" si="18"/>
        <v>84748.44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1807.0477300916668</v>
      </c>
      <c r="N25" s="106">
        <f t="shared" si="12"/>
        <v>164.27706637196971</v>
      </c>
      <c r="O25" s="108">
        <f t="shared" si="13"/>
        <v>0</v>
      </c>
      <c r="P25" s="109">
        <f t="shared" si="14"/>
        <v>-17.541115446212103</v>
      </c>
      <c r="Q25" s="110">
        <f t="shared" si="15"/>
        <v>0.90352386504583337</v>
      </c>
      <c r="R25" s="323"/>
      <c r="S25" s="47">
        <v>0.30208333333333331</v>
      </c>
      <c r="T25" s="48">
        <v>0.35824074074074075</v>
      </c>
      <c r="U25" s="111">
        <v>5.8333333333332593</v>
      </c>
      <c r="V25" s="112">
        <v>80.883309038320576</v>
      </c>
      <c r="W25" s="113"/>
      <c r="X25" s="116"/>
      <c r="Y25" s="12"/>
      <c r="Z25" s="198"/>
      <c r="AA25" s="332"/>
      <c r="AB25" s="333"/>
      <c r="AC25" s="12">
        <v>1</v>
      </c>
      <c r="AD25" s="198"/>
      <c r="AE25" s="117">
        <f t="shared" si="16"/>
        <v>-192.95226990833316</v>
      </c>
      <c r="AF25" s="110">
        <f t="shared" si="17"/>
        <v>0.90352386504583337</v>
      </c>
      <c r="AG25" s="369"/>
    </row>
    <row r="26" spans="1:33" ht="15.75" customHeight="1">
      <c r="A26" s="358"/>
      <c r="B26" s="163" t="s">
        <v>185</v>
      </c>
      <c r="C26" s="330" t="s">
        <v>200</v>
      </c>
      <c r="D26" s="331"/>
      <c r="E26" s="101">
        <v>51.44</v>
      </c>
      <c r="F26" s="111">
        <v>4034</v>
      </c>
      <c r="G26" s="103">
        <f t="shared" si="18"/>
        <v>207508.96</v>
      </c>
      <c r="H26" s="13">
        <v>2</v>
      </c>
      <c r="I26" s="118">
        <v>20</v>
      </c>
      <c r="J26" s="105">
        <v>2000</v>
      </c>
      <c r="K26" s="106">
        <f t="shared" si="8"/>
        <v>100</v>
      </c>
      <c r="L26" s="107">
        <v>20</v>
      </c>
      <c r="M26" s="105">
        <f t="shared" si="19"/>
        <v>1631.0984508655254</v>
      </c>
      <c r="N26" s="106">
        <f t="shared" si="12"/>
        <v>81.554922543276263</v>
      </c>
      <c r="O26" s="108">
        <f t="shared" si="13"/>
        <v>0</v>
      </c>
      <c r="P26" s="109">
        <f t="shared" si="14"/>
        <v>-18.445077456723737</v>
      </c>
      <c r="Q26" s="110">
        <f t="shared" si="15"/>
        <v>0.81554922543276265</v>
      </c>
      <c r="R26" s="323"/>
      <c r="S26" s="47">
        <v>0.36180555555555549</v>
      </c>
      <c r="T26" s="48">
        <v>0.46484953703703696</v>
      </c>
      <c r="U26" s="111">
        <v>5.1333333333332298</v>
      </c>
      <c r="V26" s="112">
        <v>148.39079754601201</v>
      </c>
      <c r="W26" s="113">
        <v>0.46484953703703696</v>
      </c>
      <c r="X26" s="116">
        <v>0.50416666666666654</v>
      </c>
      <c r="Y26" s="12"/>
      <c r="Z26" s="198"/>
      <c r="AA26" s="332"/>
      <c r="AB26" s="333"/>
      <c r="AC26" s="12">
        <v>3</v>
      </c>
      <c r="AD26" s="198"/>
      <c r="AE26" s="117">
        <f t="shared" si="16"/>
        <v>-368.90154913447464</v>
      </c>
      <c r="AF26" s="110">
        <f t="shared" si="17"/>
        <v>0.81554922543276265</v>
      </c>
      <c r="AG26" s="369"/>
    </row>
    <row r="27" spans="1:33" ht="15.75" customHeight="1">
      <c r="A27" s="358"/>
      <c r="B27" s="163" t="s">
        <v>195</v>
      </c>
      <c r="C27" s="330" t="s">
        <v>196</v>
      </c>
      <c r="D27" s="331"/>
      <c r="E27" s="101">
        <v>36.450000000000003</v>
      </c>
      <c r="F27" s="111">
        <v>1998</v>
      </c>
      <c r="G27" s="121">
        <f t="shared" si="18"/>
        <v>72827.100000000006</v>
      </c>
      <c r="H27" s="122"/>
      <c r="I27" s="107">
        <v>20</v>
      </c>
      <c r="J27" s="105">
        <v>2100</v>
      </c>
      <c r="K27" s="106">
        <f t="shared" si="8"/>
        <v>105</v>
      </c>
      <c r="L27" s="107">
        <v>20</v>
      </c>
      <c r="M27" s="105">
        <f t="shared" si="19"/>
        <v>1894.6958710424933</v>
      </c>
      <c r="N27" s="106">
        <f t="shared" si="12"/>
        <v>94.734793552124671</v>
      </c>
      <c r="O27" s="108">
        <f t="shared" si="13"/>
        <v>0</v>
      </c>
      <c r="P27" s="109">
        <f t="shared" si="14"/>
        <v>-10.265206447875329</v>
      </c>
      <c r="Q27" s="110">
        <f t="shared" si="15"/>
        <v>0.902236129067854</v>
      </c>
      <c r="R27" s="323"/>
      <c r="S27" s="47">
        <v>0.50416666666666654</v>
      </c>
      <c r="T27" s="120">
        <v>0.54810185185185167</v>
      </c>
      <c r="U27" s="111">
        <v>56.616666666666589</v>
      </c>
      <c r="V27" s="112">
        <v>63.271368155798015</v>
      </c>
      <c r="W27" s="113"/>
      <c r="X27" s="116"/>
      <c r="Y27" s="12"/>
      <c r="Z27" s="198"/>
      <c r="AA27" s="332"/>
      <c r="AB27" s="333"/>
      <c r="AC27" s="12">
        <v>0</v>
      </c>
      <c r="AD27" s="198"/>
      <c r="AE27" s="117">
        <f t="shared" si="16"/>
        <v>-205.30412895750669</v>
      </c>
      <c r="AF27" s="110">
        <f t="shared" si="17"/>
        <v>0.902236129067854</v>
      </c>
      <c r="AG27" s="369"/>
    </row>
    <row r="28" spans="1:33" ht="15.75" customHeight="1">
      <c r="A28" s="358"/>
      <c r="B28" s="163" t="s">
        <v>185</v>
      </c>
      <c r="C28" s="330" t="s">
        <v>199</v>
      </c>
      <c r="D28" s="331"/>
      <c r="E28" s="101">
        <v>33.200000000000003</v>
      </c>
      <c r="F28" s="111">
        <v>2038</v>
      </c>
      <c r="G28" s="121">
        <f t="shared" si="18"/>
        <v>67661.600000000006</v>
      </c>
      <c r="H28" s="62"/>
      <c r="I28" s="118">
        <v>11</v>
      </c>
      <c r="J28" s="105">
        <v>2000</v>
      </c>
      <c r="K28" s="106">
        <f t="shared" si="8"/>
        <v>181.81818181818181</v>
      </c>
      <c r="L28" s="107">
        <v>11</v>
      </c>
      <c r="M28" s="105">
        <f t="shared" si="19"/>
        <v>1805.8556379158665</v>
      </c>
      <c r="N28" s="106">
        <f t="shared" si="12"/>
        <v>164.16869435598787</v>
      </c>
      <c r="O28" s="123">
        <f t="shared" si="13"/>
        <v>0</v>
      </c>
      <c r="P28" s="124">
        <f t="shared" si="14"/>
        <v>-17.649487462193946</v>
      </c>
      <c r="Q28" s="125">
        <f t="shared" si="15"/>
        <v>0.90292781895793328</v>
      </c>
      <c r="R28" s="323"/>
      <c r="S28" s="47">
        <v>0.55208333333333315</v>
      </c>
      <c r="T28" s="120">
        <v>0.59909722222222206</v>
      </c>
      <c r="U28" s="111">
        <v>5.7333333333333236</v>
      </c>
      <c r="V28" s="112">
        <v>67.713053819253815</v>
      </c>
      <c r="W28" s="113"/>
      <c r="X28" s="116"/>
      <c r="Y28" s="12"/>
      <c r="Z28" s="198"/>
      <c r="AA28" s="332"/>
      <c r="AB28" s="333"/>
      <c r="AC28" s="12">
        <v>0</v>
      </c>
      <c r="AD28" s="198"/>
      <c r="AE28" s="117">
        <f t="shared" si="16"/>
        <v>-194.14436208413349</v>
      </c>
      <c r="AF28" s="110">
        <f t="shared" si="17"/>
        <v>0.90292781895793328</v>
      </c>
      <c r="AG28" s="369"/>
    </row>
    <row r="29" spans="1:33" ht="15.75" customHeight="1">
      <c r="A29" s="358"/>
      <c r="B29" s="163" t="s">
        <v>185</v>
      </c>
      <c r="C29" s="330" t="s">
        <v>200</v>
      </c>
      <c r="D29" s="331"/>
      <c r="E29" s="101">
        <v>51.44</v>
      </c>
      <c r="F29" s="111">
        <v>5214</v>
      </c>
      <c r="G29" s="121">
        <f t="shared" si="18"/>
        <v>268208.15999999997</v>
      </c>
      <c r="H29" s="62"/>
      <c r="I29" s="118">
        <v>20</v>
      </c>
      <c r="J29" s="105">
        <v>2000</v>
      </c>
      <c r="K29" s="106">
        <f t="shared" si="8"/>
        <v>100</v>
      </c>
      <c r="L29" s="118">
        <v>20</v>
      </c>
      <c r="M29" s="105">
        <f t="shared" si="19"/>
        <v>1641.115985079864</v>
      </c>
      <c r="N29" s="106">
        <f t="shared" si="12"/>
        <v>82.0557992539932</v>
      </c>
      <c r="O29" s="123">
        <f t="shared" si="13"/>
        <v>0</v>
      </c>
      <c r="P29" s="124">
        <f t="shared" si="14"/>
        <v>-17.9442007460068</v>
      </c>
      <c r="Q29" s="125">
        <f t="shared" si="15"/>
        <v>0.820557992539932</v>
      </c>
      <c r="R29" s="323"/>
      <c r="S29" s="47">
        <v>0.60277777777777763</v>
      </c>
      <c r="T29" s="120">
        <v>0.73515046296296283</v>
      </c>
      <c r="U29" s="111">
        <v>5.3000000000000291</v>
      </c>
      <c r="V29" s="112">
        <v>190.62638036809801</v>
      </c>
      <c r="W29" s="113"/>
      <c r="X29" s="116"/>
      <c r="Y29" s="12"/>
      <c r="Z29" s="198"/>
      <c r="AA29" s="332"/>
      <c r="AB29" s="333"/>
      <c r="AC29" s="12">
        <v>3</v>
      </c>
      <c r="AD29" s="198"/>
      <c r="AE29" s="117">
        <f t="shared" si="16"/>
        <v>-358.884014920136</v>
      </c>
      <c r="AF29" s="110">
        <f t="shared" si="17"/>
        <v>0.820557992539932</v>
      </c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20">AVERAGE(I22:I37)</f>
        <v>16.875</v>
      </c>
      <c r="J38" s="137">
        <f t="shared" si="20"/>
        <v>2025</v>
      </c>
      <c r="K38" s="138">
        <f t="shared" ref="K38" si="21">J38/I38</f>
        <v>120</v>
      </c>
      <c r="L38" s="136">
        <f t="shared" ref="L38:M38" si="22">AVERAGE(L22:L37)</f>
        <v>16.875</v>
      </c>
      <c r="M38" s="137">
        <f t="shared" si="22"/>
        <v>1785.1035407303834</v>
      </c>
      <c r="N38" s="138">
        <f t="shared" ref="N38:N47" si="23">M38/L38</f>
        <v>105.78391352476346</v>
      </c>
      <c r="O38" s="139">
        <f t="shared" ref="O38:O47" si="24">L38-I38</f>
        <v>0</v>
      </c>
      <c r="P38" s="140">
        <f t="shared" ref="P38:P47" si="25">N38-K38</f>
        <v>-14.216086475236537</v>
      </c>
      <c r="Q38" s="141">
        <f t="shared" ref="Q38:Q47" si="26">N38/K38</f>
        <v>0.88153261270636218</v>
      </c>
      <c r="R38" s="324"/>
      <c r="S38" s="142">
        <v>0.16666666666666666</v>
      </c>
      <c r="T38" s="143">
        <v>0.73515046296296283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9</v>
      </c>
      <c r="AD38" s="180">
        <f>SUM(AD22:AD37)</f>
        <v>0</v>
      </c>
      <c r="AE38" s="168">
        <f t="shared" ref="AE38:AE47" si="27">M38-J38</f>
        <v>-239.89645926961657</v>
      </c>
      <c r="AF38" s="141">
        <f t="shared" ref="AF38:AF47" si="28">M38/J38</f>
        <v>0.88153261270636218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3813</v>
      </c>
      <c r="G39" s="148">
        <f t="shared" ref="G39:G47" si="29">E39*F39</f>
        <v>75116.099999999991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7" si="30">F39/V39*60</f>
        <v>1079.9277035037924</v>
      </c>
      <c r="N39" s="152">
        <f t="shared" si="23"/>
        <v>83.071361807984033</v>
      </c>
      <c r="O39" s="154">
        <f t="shared" si="24"/>
        <v>0</v>
      </c>
      <c r="P39" s="155">
        <f t="shared" si="25"/>
        <v>-9.2363304997082736</v>
      </c>
      <c r="Q39" s="156">
        <f t="shared" si="26"/>
        <v>0.89993975291982709</v>
      </c>
      <c r="R39" s="322">
        <f>Q55</f>
        <v>0.89637003895823542</v>
      </c>
      <c r="S39" s="157">
        <v>0.16666666666666666</v>
      </c>
      <c r="T39" s="158">
        <v>0.31377314814814816</v>
      </c>
      <c r="U39" s="159"/>
      <c r="V39" s="160">
        <v>211.84751466022246</v>
      </c>
      <c r="W39" s="158"/>
      <c r="X39" s="169"/>
      <c r="Y39" s="12"/>
      <c r="Z39" s="198"/>
      <c r="AA39" s="325"/>
      <c r="AB39" s="326"/>
      <c r="AC39" s="12">
        <v>4</v>
      </c>
      <c r="AD39" s="198"/>
      <c r="AE39" s="115">
        <f t="shared" si="27"/>
        <v>-120.07229649620763</v>
      </c>
      <c r="AF39" s="156">
        <f t="shared" si="28"/>
        <v>0.89993975291982697</v>
      </c>
      <c r="AG39" s="327">
        <f>AF55</f>
        <v>0.8963700389582353</v>
      </c>
    </row>
    <row r="40" spans="1:33" ht="15.75" customHeight="1">
      <c r="A40" s="318"/>
      <c r="B40" s="163" t="s">
        <v>189</v>
      </c>
      <c r="C40" s="330" t="s">
        <v>206</v>
      </c>
      <c r="D40" s="331"/>
      <c r="E40" s="101">
        <v>71.55</v>
      </c>
      <c r="F40" s="102">
        <v>2488</v>
      </c>
      <c r="G40" s="103">
        <f t="shared" si="29"/>
        <v>178016.4</v>
      </c>
      <c r="H40" s="26"/>
      <c r="I40" s="104">
        <v>22</v>
      </c>
      <c r="J40" s="105">
        <v>2000</v>
      </c>
      <c r="K40" s="106">
        <f t="shared" si="8"/>
        <v>90.909090909090907</v>
      </c>
      <c r="L40" s="107">
        <v>22</v>
      </c>
      <c r="M40" s="105">
        <f t="shared" si="30"/>
        <v>1789.3254554985749</v>
      </c>
      <c r="N40" s="106">
        <f t="shared" si="23"/>
        <v>81.332975249935217</v>
      </c>
      <c r="O40" s="108">
        <f t="shared" si="24"/>
        <v>0</v>
      </c>
      <c r="P40" s="109">
        <f t="shared" si="25"/>
        <v>-9.5761156591556897</v>
      </c>
      <c r="Q40" s="110">
        <f t="shared" si="26"/>
        <v>0.89466272774928746</v>
      </c>
      <c r="R40" s="323"/>
      <c r="S40" s="47">
        <v>0.31666666666666665</v>
      </c>
      <c r="T40" s="48">
        <v>0.37459490740740742</v>
      </c>
      <c r="U40" s="111">
        <v>5</v>
      </c>
      <c r="V40" s="112">
        <v>83.4280871270592</v>
      </c>
      <c r="W40" s="113"/>
      <c r="X40" s="116"/>
      <c r="Y40" s="12"/>
      <c r="Z40" s="198"/>
      <c r="AA40" s="332"/>
      <c r="AB40" s="333"/>
      <c r="AC40" s="12">
        <v>2</v>
      </c>
      <c r="AD40" s="198"/>
      <c r="AE40" s="117">
        <f t="shared" si="27"/>
        <v>-210.67454450142509</v>
      </c>
      <c r="AF40" s="110">
        <f t="shared" si="28"/>
        <v>0.89466272774928746</v>
      </c>
      <c r="AG40" s="328"/>
    </row>
    <row r="41" spans="1:33" ht="15.75" customHeight="1">
      <c r="A41" s="318"/>
      <c r="B41" s="163" t="s">
        <v>189</v>
      </c>
      <c r="C41" s="330" t="s">
        <v>207</v>
      </c>
      <c r="D41" s="331"/>
      <c r="E41" s="101">
        <v>58.67</v>
      </c>
      <c r="F41" s="102">
        <v>1259</v>
      </c>
      <c r="G41" s="103">
        <f t="shared" si="29"/>
        <v>73865.53</v>
      </c>
      <c r="H41" s="26">
        <v>2</v>
      </c>
      <c r="I41" s="104">
        <v>23</v>
      </c>
      <c r="J41" s="105">
        <v>2000</v>
      </c>
      <c r="K41" s="106">
        <f t="shared" si="8"/>
        <v>86.956521739130437</v>
      </c>
      <c r="L41" s="107">
        <v>23</v>
      </c>
      <c r="M41" s="105">
        <f t="shared" si="30"/>
        <v>1791.5270052556086</v>
      </c>
      <c r="N41" s="106">
        <f t="shared" si="23"/>
        <v>77.892478489374284</v>
      </c>
      <c r="O41" s="108">
        <f t="shared" si="24"/>
        <v>0</v>
      </c>
      <c r="P41" s="109">
        <f t="shared" si="25"/>
        <v>-9.0640432497561534</v>
      </c>
      <c r="Q41" s="110">
        <f t="shared" si="26"/>
        <v>0.89576350262780424</v>
      </c>
      <c r="R41" s="323"/>
      <c r="S41" s="47">
        <v>0.37847222222222221</v>
      </c>
      <c r="T41" s="48">
        <v>0.40774305555555557</v>
      </c>
      <c r="U41" s="111">
        <v>5.5833333333333002</v>
      </c>
      <c r="V41" s="112">
        <v>42.165147261747379</v>
      </c>
      <c r="W41" s="113"/>
      <c r="X41" s="116"/>
      <c r="Y41" s="12"/>
      <c r="Z41" s="198"/>
      <c r="AA41" s="332"/>
      <c r="AB41" s="333"/>
      <c r="AC41" s="12">
        <v>1</v>
      </c>
      <c r="AD41" s="198"/>
      <c r="AE41" s="117">
        <f t="shared" si="27"/>
        <v>-208.47299474439137</v>
      </c>
      <c r="AF41" s="110">
        <f t="shared" si="28"/>
        <v>0.89576350262780435</v>
      </c>
      <c r="AG41" s="328"/>
    </row>
    <row r="42" spans="1:33" ht="15.75" customHeight="1">
      <c r="A42" s="318"/>
      <c r="B42" s="163" t="s">
        <v>189</v>
      </c>
      <c r="C42" s="330" t="s">
        <v>208</v>
      </c>
      <c r="D42" s="331"/>
      <c r="E42" s="101">
        <v>59.54</v>
      </c>
      <c r="F42" s="102">
        <v>933</v>
      </c>
      <c r="G42" s="103">
        <f t="shared" si="29"/>
        <v>55550.82</v>
      </c>
      <c r="H42" s="26">
        <v>2</v>
      </c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1796.681596452471</v>
      </c>
      <c r="N42" s="106">
        <f t="shared" si="23"/>
        <v>78.116591150107439</v>
      </c>
      <c r="O42" s="108">
        <f t="shared" si="24"/>
        <v>0</v>
      </c>
      <c r="P42" s="109">
        <f t="shared" si="25"/>
        <v>-8.8399305890229982</v>
      </c>
      <c r="Q42" s="110">
        <f t="shared" si="26"/>
        <v>0.89834079822623547</v>
      </c>
      <c r="R42" s="323"/>
      <c r="S42" s="47">
        <v>0.41111111111111109</v>
      </c>
      <c r="T42" s="48">
        <v>0.43274305555555553</v>
      </c>
      <c r="U42" s="111">
        <v>4.8499999999999588</v>
      </c>
      <c r="V42" s="112">
        <v>31.157440533999971</v>
      </c>
      <c r="W42" s="113"/>
      <c r="X42" s="116"/>
      <c r="Y42" s="12"/>
      <c r="Z42" s="198"/>
      <c r="AA42" s="332"/>
      <c r="AB42" s="333"/>
      <c r="AC42" s="12">
        <v>1</v>
      </c>
      <c r="AD42" s="198"/>
      <c r="AE42" s="117">
        <f t="shared" si="27"/>
        <v>-203.31840354752899</v>
      </c>
      <c r="AF42" s="110">
        <f t="shared" si="28"/>
        <v>0.89834079822623547</v>
      </c>
      <c r="AG42" s="328"/>
    </row>
    <row r="43" spans="1:33" ht="15.75" customHeight="1">
      <c r="A43" s="318"/>
      <c r="B43" s="163" t="s">
        <v>189</v>
      </c>
      <c r="C43" s="330" t="s">
        <v>205</v>
      </c>
      <c r="D43" s="331"/>
      <c r="E43" s="101">
        <v>53.76</v>
      </c>
      <c r="F43" s="102">
        <v>842</v>
      </c>
      <c r="G43" s="103">
        <f t="shared" si="29"/>
        <v>45265.919999999998</v>
      </c>
      <c r="H43" s="26">
        <v>2</v>
      </c>
      <c r="I43" s="104">
        <v>20</v>
      </c>
      <c r="J43" s="105">
        <v>2000</v>
      </c>
      <c r="K43" s="106">
        <f t="shared" si="8"/>
        <v>100</v>
      </c>
      <c r="L43" s="107">
        <v>20</v>
      </c>
      <c r="M43" s="105">
        <f t="shared" si="30"/>
        <v>1790.0669812825847</v>
      </c>
      <c r="N43" s="106">
        <f t="shared" si="23"/>
        <v>89.503349064129239</v>
      </c>
      <c r="O43" s="108">
        <f t="shared" si="24"/>
        <v>0</v>
      </c>
      <c r="P43" s="109">
        <f t="shared" si="25"/>
        <v>-10.496650935870761</v>
      </c>
      <c r="Q43" s="110">
        <f t="shared" si="26"/>
        <v>0.89503349064129234</v>
      </c>
      <c r="R43" s="323"/>
      <c r="S43" s="47">
        <v>0.4368055555555555</v>
      </c>
      <c r="T43" s="48">
        <v>0.45640046296296288</v>
      </c>
      <c r="U43" s="111">
        <v>5.8499999999999552</v>
      </c>
      <c r="V43" s="112">
        <v>28.2224076128159</v>
      </c>
      <c r="W43" s="113">
        <v>0.45640046296296288</v>
      </c>
      <c r="X43" s="116">
        <v>0.4951388888888888</v>
      </c>
      <c r="Y43" s="12"/>
      <c r="Z43" s="198"/>
      <c r="AA43" s="332"/>
      <c r="AB43" s="333"/>
      <c r="AC43" s="12">
        <v>1</v>
      </c>
      <c r="AD43" s="198"/>
      <c r="AE43" s="117">
        <f t="shared" si="27"/>
        <v>-209.93301871741528</v>
      </c>
      <c r="AF43" s="110">
        <f t="shared" si="28"/>
        <v>0.89503349064129234</v>
      </c>
      <c r="AG43" s="328"/>
    </row>
    <row r="44" spans="1:33" ht="15.75" customHeight="1">
      <c r="A44" s="318"/>
      <c r="B44" s="163" t="s">
        <v>189</v>
      </c>
      <c r="C44" s="330" t="s">
        <v>209</v>
      </c>
      <c r="D44" s="331"/>
      <c r="E44" s="101">
        <v>61.09</v>
      </c>
      <c r="F44" s="102">
        <v>3256</v>
      </c>
      <c r="G44" s="121">
        <f t="shared" si="29"/>
        <v>198909.04</v>
      </c>
      <c r="H44" s="26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30"/>
        <v>1791.9455858679721</v>
      </c>
      <c r="N44" s="106">
        <f t="shared" si="23"/>
        <v>89.5972792933986</v>
      </c>
      <c r="O44" s="108">
        <f t="shared" si="24"/>
        <v>0</v>
      </c>
      <c r="P44" s="109">
        <f t="shared" si="25"/>
        <v>-10.4027207066014</v>
      </c>
      <c r="Q44" s="110">
        <f t="shared" si="26"/>
        <v>0.89597279293398602</v>
      </c>
      <c r="R44" s="323"/>
      <c r="S44" s="47">
        <v>0.4951388888888888</v>
      </c>
      <c r="T44" s="120">
        <v>0.57084490740740734</v>
      </c>
      <c r="U44" s="111">
        <v>55.783333333333317</v>
      </c>
      <c r="V44" s="112">
        <v>109.02116757377578</v>
      </c>
      <c r="W44" s="113"/>
      <c r="X44" s="116"/>
      <c r="Y44" s="12"/>
      <c r="Z44" s="198"/>
      <c r="AA44" s="332"/>
      <c r="AB44" s="333"/>
      <c r="AC44" s="12">
        <v>2</v>
      </c>
      <c r="AD44" s="198"/>
      <c r="AE44" s="117">
        <f t="shared" si="27"/>
        <v>-208.05441413202789</v>
      </c>
      <c r="AF44" s="110">
        <f t="shared" si="28"/>
        <v>0.89597279293398602</v>
      </c>
      <c r="AG44" s="328"/>
    </row>
    <row r="45" spans="1:33" ht="15.75" customHeight="1">
      <c r="A45" s="318"/>
      <c r="B45" s="163" t="s">
        <v>189</v>
      </c>
      <c r="C45" s="330" t="s">
        <v>207</v>
      </c>
      <c r="D45" s="331"/>
      <c r="E45" s="101">
        <v>58.67</v>
      </c>
      <c r="F45" s="102">
        <v>3191</v>
      </c>
      <c r="G45" s="121">
        <f t="shared" si="29"/>
        <v>187215.97</v>
      </c>
      <c r="H45" s="26"/>
      <c r="I45" s="104">
        <v>23</v>
      </c>
      <c r="J45" s="105">
        <v>2000</v>
      </c>
      <c r="K45" s="106">
        <f t="shared" si="8"/>
        <v>86.956521739130437</v>
      </c>
      <c r="L45" s="107">
        <v>23</v>
      </c>
      <c r="M45" s="105">
        <f t="shared" si="30"/>
        <v>1791.5270052556089</v>
      </c>
      <c r="N45" s="106">
        <f t="shared" si="23"/>
        <v>77.892478489374298</v>
      </c>
      <c r="O45" s="123">
        <f t="shared" si="24"/>
        <v>0</v>
      </c>
      <c r="P45" s="124">
        <f t="shared" si="25"/>
        <v>-9.0640432497561392</v>
      </c>
      <c r="Q45" s="125">
        <f t="shared" si="26"/>
        <v>0.89576350262780435</v>
      </c>
      <c r="R45" s="323"/>
      <c r="S45" s="119">
        <v>0.57499999999999984</v>
      </c>
      <c r="T45" s="120">
        <v>0.64921296296296283</v>
      </c>
      <c r="U45" s="111">
        <v>5.9833333333332028</v>
      </c>
      <c r="V45" s="112">
        <v>106.86972590328504</v>
      </c>
      <c r="W45" s="120"/>
      <c r="X45" s="189"/>
      <c r="Y45" s="12"/>
      <c r="Z45" s="198"/>
      <c r="AA45" s="332"/>
      <c r="AB45" s="333"/>
      <c r="AC45" s="12">
        <v>3</v>
      </c>
      <c r="AD45" s="198"/>
      <c r="AE45" s="117">
        <f t="shared" si="27"/>
        <v>-208.47299474439114</v>
      </c>
      <c r="AF45" s="110">
        <f t="shared" si="28"/>
        <v>0.89576350262780446</v>
      </c>
      <c r="AG45" s="328"/>
    </row>
    <row r="46" spans="1:33" ht="15.75" customHeight="1">
      <c r="A46" s="318"/>
      <c r="B46" s="163" t="s">
        <v>189</v>
      </c>
      <c r="C46" s="330" t="s">
        <v>208</v>
      </c>
      <c r="D46" s="331"/>
      <c r="E46" s="101">
        <v>59.54</v>
      </c>
      <c r="F46" s="102">
        <v>2362</v>
      </c>
      <c r="G46" s="121">
        <f t="shared" si="29"/>
        <v>140633.48000000001</v>
      </c>
      <c r="H46" s="26"/>
      <c r="I46" s="104">
        <v>23</v>
      </c>
      <c r="J46" s="105">
        <v>2000</v>
      </c>
      <c r="K46" s="106">
        <f t="shared" si="8"/>
        <v>86.956521739130437</v>
      </c>
      <c r="L46" s="118">
        <v>23</v>
      </c>
      <c r="M46" s="105">
        <f t="shared" si="30"/>
        <v>1796.6815964524712</v>
      </c>
      <c r="N46" s="106">
        <f t="shared" si="23"/>
        <v>78.116591150107439</v>
      </c>
      <c r="O46" s="123">
        <f t="shared" si="24"/>
        <v>0</v>
      </c>
      <c r="P46" s="124">
        <f t="shared" si="25"/>
        <v>-8.8399305890229982</v>
      </c>
      <c r="Q46" s="125">
        <f t="shared" si="26"/>
        <v>0.89834079822623547</v>
      </c>
      <c r="R46" s="323"/>
      <c r="S46" s="119">
        <v>0.65208333333333313</v>
      </c>
      <c r="T46" s="120">
        <v>0.70685185185185162</v>
      </c>
      <c r="U46" s="111">
        <v>5</v>
      </c>
      <c r="V46" s="112">
        <v>78.878750848132825</v>
      </c>
      <c r="W46" s="120"/>
      <c r="X46" s="189"/>
      <c r="Y46" s="12"/>
      <c r="Z46" s="198"/>
      <c r="AA46" s="332"/>
      <c r="AB46" s="333"/>
      <c r="AC46" s="12">
        <v>2</v>
      </c>
      <c r="AD46" s="198"/>
      <c r="AE46" s="117">
        <f t="shared" si="27"/>
        <v>-203.31840354752876</v>
      </c>
      <c r="AF46" s="110">
        <f t="shared" si="28"/>
        <v>0.89834079822623558</v>
      </c>
      <c r="AG46" s="328"/>
    </row>
    <row r="47" spans="1:33" ht="15.75" customHeight="1">
      <c r="A47" s="318"/>
      <c r="B47" s="163" t="s">
        <v>189</v>
      </c>
      <c r="C47" s="330" t="s">
        <v>205</v>
      </c>
      <c r="D47" s="331"/>
      <c r="E47" s="101">
        <v>53.76</v>
      </c>
      <c r="F47" s="102">
        <v>2602</v>
      </c>
      <c r="G47" s="121">
        <f t="shared" si="29"/>
        <v>139883.51999999999</v>
      </c>
      <c r="H47" s="62"/>
      <c r="I47" s="104">
        <v>20</v>
      </c>
      <c r="J47" s="105">
        <v>2000</v>
      </c>
      <c r="K47" s="106">
        <f t="shared" si="8"/>
        <v>100</v>
      </c>
      <c r="L47" s="118">
        <v>20</v>
      </c>
      <c r="M47" s="105">
        <f t="shared" si="30"/>
        <v>1789.8817405125651</v>
      </c>
      <c r="N47" s="106">
        <f t="shared" si="23"/>
        <v>89.494087025628261</v>
      </c>
      <c r="O47" s="123">
        <f t="shared" si="24"/>
        <v>0</v>
      </c>
      <c r="P47" s="124">
        <f t="shared" si="25"/>
        <v>-10.505912974371739</v>
      </c>
      <c r="Q47" s="125">
        <f t="shared" si="26"/>
        <v>0.89494087025628266</v>
      </c>
      <c r="R47" s="323"/>
      <c r="S47" s="119">
        <v>0.71041666666666647</v>
      </c>
      <c r="T47" s="120">
        <v>0.7709837962962961</v>
      </c>
      <c r="U47" s="111">
        <v>5.1333333333333897</v>
      </c>
      <c r="V47" s="112">
        <v>87.223639677609199</v>
      </c>
      <c r="W47" s="120"/>
      <c r="X47" s="189"/>
      <c r="Y47" s="12"/>
      <c r="Z47" s="198"/>
      <c r="AA47" s="332"/>
      <c r="AB47" s="333"/>
      <c r="AC47" s="12">
        <v>2</v>
      </c>
      <c r="AD47" s="198"/>
      <c r="AE47" s="117">
        <f t="shared" si="27"/>
        <v>-210.1182594874349</v>
      </c>
      <c r="AF47" s="110">
        <f t="shared" si="28"/>
        <v>0.89494087025628255</v>
      </c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31">AVERAGE(I39:I54)</f>
        <v>20.777777777777779</v>
      </c>
      <c r="J55" s="137">
        <f t="shared" si="31"/>
        <v>1911.1111111111111</v>
      </c>
      <c r="K55" s="138">
        <f t="shared" ref="K55" si="32">J55/I55</f>
        <v>91.97860962566844</v>
      </c>
      <c r="L55" s="136">
        <f t="shared" ref="L55:M55" si="33">AVERAGE(L39:L54)</f>
        <v>20.777777777777779</v>
      </c>
      <c r="M55" s="137">
        <f t="shared" si="33"/>
        <v>1713.0627411201831</v>
      </c>
      <c r="N55" s="138">
        <f t="shared" ref="N55:N64" si="34">M55/L55</f>
        <v>82.446869893484745</v>
      </c>
      <c r="O55" s="139">
        <f t="shared" ref="O55:O64" si="35">L55-I55</f>
        <v>0</v>
      </c>
      <c r="P55" s="140">
        <f t="shared" ref="P55:P64" si="36">N55-K55</f>
        <v>-9.531739732183695</v>
      </c>
      <c r="Q55" s="141">
        <f t="shared" ref="Q55:Q64" si="37">N55/K55</f>
        <v>0.89637003895823542</v>
      </c>
      <c r="R55" s="324"/>
      <c r="S55" s="142">
        <v>0.16666666666666666</v>
      </c>
      <c r="T55" s="143">
        <v>0.7709837962962961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18</v>
      </c>
      <c r="AD55" s="191">
        <f>SUM(AD39:AD54)</f>
        <v>0</v>
      </c>
      <c r="AE55" s="168">
        <f t="shared" ref="AE55:AE64" si="38">M55-J55</f>
        <v>-198.04836999092799</v>
      </c>
      <c r="AF55" s="141">
        <f t="shared" ref="AF55:AF64" si="39">M55/J55</f>
        <v>0.8963700389582353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2021</v>
      </c>
      <c r="G56" s="148">
        <f t="shared" ref="G56:G64" si="40">E56*F56</f>
        <v>58326.06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41">F56/V56*60</f>
        <v>3184.4455878308363</v>
      </c>
      <c r="N56" s="152">
        <f t="shared" si="34"/>
        <v>167.6023993595177</v>
      </c>
      <c r="O56" s="154">
        <f t="shared" si="35"/>
        <v>0</v>
      </c>
      <c r="P56" s="155">
        <f t="shared" si="36"/>
        <v>-21.871284851008625</v>
      </c>
      <c r="Q56" s="156">
        <f t="shared" si="37"/>
        <v>0.88456821884189896</v>
      </c>
      <c r="R56" s="322">
        <f>Q72</f>
        <v>0.89443528193802058</v>
      </c>
      <c r="S56" s="157">
        <v>0.16666666666666666</v>
      </c>
      <c r="T56" s="158">
        <v>0.19310185185185186</v>
      </c>
      <c r="U56" s="159"/>
      <c r="V56" s="160">
        <v>38.078841875454764</v>
      </c>
      <c r="W56" s="158"/>
      <c r="X56" s="169"/>
      <c r="Y56" s="12"/>
      <c r="Z56" s="198"/>
      <c r="AA56" s="325"/>
      <c r="AB56" s="326"/>
      <c r="AC56" s="12">
        <v>1</v>
      </c>
      <c r="AD56" s="198"/>
      <c r="AE56" s="115">
        <f t="shared" si="38"/>
        <v>-415.5544121691637</v>
      </c>
      <c r="AF56" s="156">
        <f t="shared" si="39"/>
        <v>0.88456821884189896</v>
      </c>
      <c r="AG56" s="327">
        <f>AF72</f>
        <v>0.89443528193802047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2421</v>
      </c>
      <c r="G57" s="103">
        <f t="shared" si="40"/>
        <v>75317.31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3184.1170890825611</v>
      </c>
      <c r="N57" s="106">
        <f t="shared" si="34"/>
        <v>167.58510995171375</v>
      </c>
      <c r="O57" s="108">
        <f t="shared" si="35"/>
        <v>0</v>
      </c>
      <c r="P57" s="109">
        <f t="shared" si="36"/>
        <v>-21.888574258812582</v>
      </c>
      <c r="Q57" s="110">
        <f t="shared" si="37"/>
        <v>0.88447696918960028</v>
      </c>
      <c r="R57" s="323"/>
      <c r="S57" s="47">
        <v>0.19652777777777775</v>
      </c>
      <c r="T57" s="48">
        <v>0.22820601851851849</v>
      </c>
      <c r="U57" s="111">
        <v>4.9333333333332785</v>
      </c>
      <c r="V57" s="112">
        <v>45.620181650371954</v>
      </c>
      <c r="W57" s="113"/>
      <c r="X57" s="116"/>
      <c r="Y57" s="12"/>
      <c r="Z57" s="198"/>
      <c r="AA57" s="332"/>
      <c r="AB57" s="333"/>
      <c r="AC57" s="12">
        <v>1</v>
      </c>
      <c r="AD57" s="198"/>
      <c r="AE57" s="117">
        <f t="shared" si="38"/>
        <v>-415.88291091743895</v>
      </c>
      <c r="AF57" s="110">
        <f t="shared" si="39"/>
        <v>0.88447696918960028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1503</v>
      </c>
      <c r="G58" s="103">
        <f t="shared" si="40"/>
        <v>58601.97</v>
      </c>
      <c r="H58" s="26"/>
      <c r="I58" s="104">
        <v>19</v>
      </c>
      <c r="J58" s="105">
        <v>3600</v>
      </c>
      <c r="K58" s="106">
        <f t="shared" si="42"/>
        <v>189.47368421052633</v>
      </c>
      <c r="L58" s="107">
        <v>19</v>
      </c>
      <c r="M58" s="105">
        <f t="shared" si="41"/>
        <v>3186.1444953908122</v>
      </c>
      <c r="N58" s="106">
        <f t="shared" si="34"/>
        <v>167.69181554688484</v>
      </c>
      <c r="O58" s="108">
        <f t="shared" si="35"/>
        <v>0</v>
      </c>
      <c r="P58" s="109">
        <f t="shared" si="36"/>
        <v>-21.78186866364149</v>
      </c>
      <c r="Q58" s="110">
        <f t="shared" si="37"/>
        <v>0.88504013760855882</v>
      </c>
      <c r="R58" s="323"/>
      <c r="S58" s="47">
        <v>0.23124999999999996</v>
      </c>
      <c r="T58" s="48">
        <v>0.25090277777777775</v>
      </c>
      <c r="U58" s="111">
        <v>5</v>
      </c>
      <c r="V58" s="112">
        <v>28.303801076962309</v>
      </c>
      <c r="W58" s="113"/>
      <c r="X58" s="116"/>
      <c r="Y58" s="12"/>
      <c r="Z58" s="198"/>
      <c r="AA58" s="332"/>
      <c r="AB58" s="333"/>
      <c r="AC58" s="12">
        <v>1</v>
      </c>
      <c r="AD58" s="198"/>
      <c r="AE58" s="117">
        <f t="shared" si="38"/>
        <v>-413.85550460918785</v>
      </c>
      <c r="AF58" s="110">
        <f t="shared" si="39"/>
        <v>0.88504013760855893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3900</v>
      </c>
      <c r="G59" s="103">
        <f t="shared" si="40"/>
        <v>139971</v>
      </c>
      <c r="H59" s="26"/>
      <c r="I59" s="104">
        <v>19</v>
      </c>
      <c r="J59" s="105">
        <v>3600</v>
      </c>
      <c r="K59" s="106">
        <f t="shared" si="42"/>
        <v>189.47368421052633</v>
      </c>
      <c r="L59" s="107">
        <v>19</v>
      </c>
      <c r="M59" s="105">
        <f t="shared" si="41"/>
        <v>3185.3953767506896</v>
      </c>
      <c r="N59" s="106">
        <f t="shared" si="34"/>
        <v>167.6523882500363</v>
      </c>
      <c r="O59" s="108">
        <f t="shared" si="35"/>
        <v>0</v>
      </c>
      <c r="P59" s="109">
        <f t="shared" si="36"/>
        <v>-21.821295960490033</v>
      </c>
      <c r="Q59" s="110">
        <f t="shared" si="37"/>
        <v>0.88483204909741375</v>
      </c>
      <c r="R59" s="323"/>
      <c r="S59" s="47">
        <v>0.2541666666666666</v>
      </c>
      <c r="T59" s="48">
        <v>0.30517361111111102</v>
      </c>
      <c r="U59" s="111">
        <v>4.6999999999999353</v>
      </c>
      <c r="V59" s="112">
        <v>73.460268608380801</v>
      </c>
      <c r="W59" s="113"/>
      <c r="X59" s="116"/>
      <c r="Y59" s="12"/>
      <c r="Z59" s="198"/>
      <c r="AA59" s="332"/>
      <c r="AB59" s="333"/>
      <c r="AC59" s="12">
        <v>2</v>
      </c>
      <c r="AD59" s="198"/>
      <c r="AE59" s="199">
        <f t="shared" si="38"/>
        <v>-414.60462324931041</v>
      </c>
      <c r="AF59" s="200">
        <f t="shared" si="39"/>
        <v>0.88483204909741375</v>
      </c>
      <c r="AG59" s="328"/>
    </row>
    <row r="60" spans="1:33" ht="15.75" customHeight="1">
      <c r="A60" s="358"/>
      <c r="B60" s="100" t="s">
        <v>211</v>
      </c>
      <c r="C60" s="371" t="s">
        <v>219</v>
      </c>
      <c r="D60" s="371"/>
      <c r="E60" s="101">
        <v>37.799999999999997</v>
      </c>
      <c r="F60" s="105">
        <v>4192</v>
      </c>
      <c r="G60" s="103">
        <f t="shared" si="40"/>
        <v>158457.59999999998</v>
      </c>
      <c r="H60" s="13"/>
      <c r="I60" s="104">
        <v>21</v>
      </c>
      <c r="J60" s="105">
        <v>3600</v>
      </c>
      <c r="K60" s="106">
        <f t="shared" si="42"/>
        <v>171.42857142857142</v>
      </c>
      <c r="L60" s="107">
        <v>21</v>
      </c>
      <c r="M60" s="105">
        <f t="shared" si="41"/>
        <v>3257.0523791053706</v>
      </c>
      <c r="N60" s="106">
        <f t="shared" si="34"/>
        <v>155.09773233835099</v>
      </c>
      <c r="O60" s="108">
        <f t="shared" si="35"/>
        <v>0</v>
      </c>
      <c r="P60" s="109">
        <f t="shared" si="36"/>
        <v>-16.330839090220422</v>
      </c>
      <c r="Q60" s="110">
        <f t="shared" si="37"/>
        <v>0.90473677197371416</v>
      </c>
      <c r="R60" s="323"/>
      <c r="S60" s="47">
        <v>0.30833333333333324</v>
      </c>
      <c r="T60" s="48">
        <v>0.36195601851851844</v>
      </c>
      <c r="U60" s="111">
        <v>4.5499999999999918</v>
      </c>
      <c r="V60" s="112">
        <v>77.223197764196271</v>
      </c>
      <c r="W60" s="113"/>
      <c r="X60" s="116"/>
      <c r="Y60" s="12"/>
      <c r="Z60" s="198"/>
      <c r="AA60" s="332"/>
      <c r="AB60" s="333"/>
      <c r="AC60" s="12">
        <v>2</v>
      </c>
      <c r="AD60" s="198"/>
      <c r="AE60" s="199">
        <f t="shared" si="38"/>
        <v>-342.94762089462938</v>
      </c>
      <c r="AF60" s="200">
        <f t="shared" si="39"/>
        <v>0.90473677197371405</v>
      </c>
      <c r="AG60" s="328"/>
    </row>
    <row r="61" spans="1:33" ht="15.75" customHeight="1">
      <c r="A61" s="358"/>
      <c r="B61" s="100" t="s">
        <v>211</v>
      </c>
      <c r="C61" s="371" t="s">
        <v>218</v>
      </c>
      <c r="D61" s="371"/>
      <c r="E61" s="101">
        <v>38.479999999999997</v>
      </c>
      <c r="F61" s="105">
        <v>4270</v>
      </c>
      <c r="G61" s="121">
        <f t="shared" si="40"/>
        <v>164309.59999999998</v>
      </c>
      <c r="H61" s="122"/>
      <c r="I61" s="104">
        <v>20</v>
      </c>
      <c r="J61" s="105">
        <v>3600</v>
      </c>
      <c r="K61" s="106">
        <f t="shared" si="42"/>
        <v>180</v>
      </c>
      <c r="L61" s="107">
        <v>20</v>
      </c>
      <c r="M61" s="105">
        <f t="shared" si="41"/>
        <v>3256.4114299206994</v>
      </c>
      <c r="N61" s="106">
        <f t="shared" si="34"/>
        <v>162.82057149603497</v>
      </c>
      <c r="O61" s="108">
        <f t="shared" si="35"/>
        <v>0</v>
      </c>
      <c r="P61" s="109">
        <f t="shared" si="36"/>
        <v>-17.179428503965028</v>
      </c>
      <c r="Q61" s="110">
        <f t="shared" si="37"/>
        <v>0.90455873053352764</v>
      </c>
      <c r="R61" s="323"/>
      <c r="S61" s="47">
        <v>0.36597222222222209</v>
      </c>
      <c r="T61" s="120">
        <v>0.42060185185185173</v>
      </c>
      <c r="U61" s="111">
        <v>5.7833333333332515</v>
      </c>
      <c r="V61" s="112">
        <v>78.675562198920005</v>
      </c>
      <c r="W61" s="113"/>
      <c r="X61" s="116"/>
      <c r="Y61" s="12"/>
      <c r="Z61" s="198"/>
      <c r="AA61" s="332"/>
      <c r="AB61" s="333"/>
      <c r="AC61" s="12">
        <v>2</v>
      </c>
      <c r="AD61" s="198"/>
      <c r="AE61" s="199">
        <f t="shared" si="38"/>
        <v>-343.58857007930055</v>
      </c>
      <c r="AF61" s="200">
        <f t="shared" si="39"/>
        <v>0.90455873053352764</v>
      </c>
      <c r="AG61" s="328"/>
    </row>
    <row r="62" spans="1:33" ht="15.75" customHeight="1">
      <c r="A62" s="358"/>
      <c r="B62" s="100" t="s">
        <v>211</v>
      </c>
      <c r="C62" s="371" t="s">
        <v>217</v>
      </c>
      <c r="D62" s="371"/>
      <c r="E62" s="101">
        <v>46.93</v>
      </c>
      <c r="F62" s="105">
        <v>2015</v>
      </c>
      <c r="G62" s="121">
        <f t="shared" si="40"/>
        <v>94563.95</v>
      </c>
      <c r="H62" s="62"/>
      <c r="I62" s="104">
        <v>24</v>
      </c>
      <c r="J62" s="105">
        <v>3600</v>
      </c>
      <c r="K62" s="106">
        <f t="shared" si="42"/>
        <v>150</v>
      </c>
      <c r="L62" s="107">
        <v>24</v>
      </c>
      <c r="M62" s="105">
        <f t="shared" si="41"/>
        <v>3259.0379729030778</v>
      </c>
      <c r="N62" s="106">
        <f t="shared" si="34"/>
        <v>135.79324887096158</v>
      </c>
      <c r="O62" s="123">
        <f t="shared" si="35"/>
        <v>0</v>
      </c>
      <c r="P62" s="124">
        <f t="shared" si="36"/>
        <v>-14.206751129038423</v>
      </c>
      <c r="Q62" s="125">
        <f t="shared" si="37"/>
        <v>0.9052883258064105</v>
      </c>
      <c r="R62" s="323"/>
      <c r="S62" s="47">
        <v>0.42430555555555538</v>
      </c>
      <c r="T62" s="120">
        <v>0.45005787037037021</v>
      </c>
      <c r="U62" s="111">
        <v>5.3333333333332611</v>
      </c>
      <c r="V62" s="112">
        <v>37.096836859591725</v>
      </c>
      <c r="W62" s="113">
        <v>0.45005787037037021</v>
      </c>
      <c r="X62" s="116">
        <v>0.48958333333333315</v>
      </c>
      <c r="Y62" s="12"/>
      <c r="Z62" s="198"/>
      <c r="AA62" s="332"/>
      <c r="AB62" s="333"/>
      <c r="AC62" s="12">
        <v>1</v>
      </c>
      <c r="AD62" s="198"/>
      <c r="AE62" s="199">
        <f t="shared" si="38"/>
        <v>-340.96202709692216</v>
      </c>
      <c r="AF62" s="200">
        <f t="shared" si="39"/>
        <v>0.9052883258064105</v>
      </c>
      <c r="AG62" s="328"/>
    </row>
    <row r="63" spans="1:33" ht="15.75" customHeight="1">
      <c r="A63" s="358"/>
      <c r="B63" s="100" t="s">
        <v>211</v>
      </c>
      <c r="C63" s="371" t="s">
        <v>216</v>
      </c>
      <c r="D63" s="371"/>
      <c r="E63" s="101">
        <v>43.96</v>
      </c>
      <c r="F63" s="105">
        <v>2596</v>
      </c>
      <c r="G63" s="121">
        <f t="shared" si="40"/>
        <v>114120.16</v>
      </c>
      <c r="H63" s="62"/>
      <c r="I63" s="104">
        <v>24</v>
      </c>
      <c r="J63" s="105">
        <v>3600</v>
      </c>
      <c r="K63" s="106">
        <f t="shared" si="42"/>
        <v>150</v>
      </c>
      <c r="L63" s="107">
        <v>24</v>
      </c>
      <c r="M63" s="105">
        <f t="shared" si="41"/>
        <v>3258.4331485149401</v>
      </c>
      <c r="N63" s="106">
        <f t="shared" si="34"/>
        <v>135.76804785478916</v>
      </c>
      <c r="O63" s="123">
        <f t="shared" si="35"/>
        <v>0</v>
      </c>
      <c r="P63" s="124">
        <f t="shared" si="36"/>
        <v>-14.23195214521084</v>
      </c>
      <c r="Q63" s="125">
        <f t="shared" si="37"/>
        <v>0.90512031903192769</v>
      </c>
      <c r="R63" s="323"/>
      <c r="S63" s="47">
        <v>0.48958333333333315</v>
      </c>
      <c r="T63" s="120">
        <v>0.52277777777777756</v>
      </c>
      <c r="U63" s="111">
        <v>56.916666666666636</v>
      </c>
      <c r="V63" s="112">
        <v>47.802116201459896</v>
      </c>
      <c r="W63" s="113"/>
      <c r="X63" s="116"/>
      <c r="Y63" s="12"/>
      <c r="Z63" s="198"/>
      <c r="AA63" s="332"/>
      <c r="AB63" s="333"/>
      <c r="AC63" s="12">
        <v>2</v>
      </c>
      <c r="AD63" s="198"/>
      <c r="AE63" s="199">
        <f t="shared" si="38"/>
        <v>-341.56685148505994</v>
      </c>
      <c r="AF63" s="200">
        <f t="shared" si="39"/>
        <v>0.9051203190319278</v>
      </c>
      <c r="AG63" s="328"/>
    </row>
    <row r="64" spans="1:33" ht="15.75" customHeight="1">
      <c r="A64" s="358"/>
      <c r="B64" s="100" t="s">
        <v>201</v>
      </c>
      <c r="C64" s="371" t="s">
        <v>202</v>
      </c>
      <c r="D64" s="371"/>
      <c r="E64" s="101">
        <v>29.97</v>
      </c>
      <c r="F64" s="105">
        <v>2828</v>
      </c>
      <c r="G64" s="121">
        <f t="shared" si="40"/>
        <v>84755.16</v>
      </c>
      <c r="H64" s="62"/>
      <c r="I64" s="104">
        <v>21</v>
      </c>
      <c r="J64" s="105">
        <v>2790</v>
      </c>
      <c r="K64" s="106">
        <f t="shared" si="42"/>
        <v>132.85714285714286</v>
      </c>
      <c r="L64" s="107">
        <v>21</v>
      </c>
      <c r="M64" s="105">
        <f t="shared" si="41"/>
        <v>2484.1730769230762</v>
      </c>
      <c r="N64" s="106">
        <f t="shared" si="34"/>
        <v>118.29395604395602</v>
      </c>
      <c r="O64" s="123">
        <f t="shared" si="35"/>
        <v>0</v>
      </c>
      <c r="P64" s="124">
        <f t="shared" si="36"/>
        <v>-14.563186813186846</v>
      </c>
      <c r="Q64" s="125">
        <f t="shared" si="37"/>
        <v>0.89038461538461511</v>
      </c>
      <c r="R64" s="323"/>
      <c r="S64" s="47">
        <v>0.52638888888888868</v>
      </c>
      <c r="T64" s="120">
        <v>0.57381944444444422</v>
      </c>
      <c r="U64" s="111">
        <v>5.2000000000000135</v>
      </c>
      <c r="V64" s="112">
        <v>68.304419517406359</v>
      </c>
      <c r="W64" s="113"/>
      <c r="X64" s="116"/>
      <c r="Y64" s="12"/>
      <c r="Z64" s="198"/>
      <c r="AA64" s="332"/>
      <c r="AB64" s="333"/>
      <c r="AC64" s="12">
        <v>0</v>
      </c>
      <c r="AD64" s="198"/>
      <c r="AE64" s="199">
        <f t="shared" si="38"/>
        <v>-305.82692307692378</v>
      </c>
      <c r="AF64" s="200">
        <f t="shared" si="39"/>
        <v>0.89038461538461511</v>
      </c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43">AVERAGE(I56:I71)</f>
        <v>20.666666666666668</v>
      </c>
      <c r="J72" s="137">
        <f t="shared" si="43"/>
        <v>3510</v>
      </c>
      <c r="K72" s="138">
        <f t="shared" ref="K72:K74" si="44">J72/I72</f>
        <v>169.83870967741933</v>
      </c>
      <c r="L72" s="136">
        <f t="shared" ref="L72:M72" si="45">AVERAGE(L56:L71)</f>
        <v>20.666666666666668</v>
      </c>
      <c r="M72" s="137">
        <f t="shared" si="45"/>
        <v>3139.4678396024519</v>
      </c>
      <c r="N72" s="138">
        <f>M72/L72</f>
        <v>151.90973417431218</v>
      </c>
      <c r="O72" s="139">
        <f>L72-I72</f>
        <v>0</v>
      </c>
      <c r="P72" s="140">
        <f>N72-K72</f>
        <v>-17.928975503107154</v>
      </c>
      <c r="Q72" s="141">
        <f>N72/K72</f>
        <v>0.89443528193802058</v>
      </c>
      <c r="R72" s="324"/>
      <c r="S72" s="142">
        <v>0.16666666666666666</v>
      </c>
      <c r="T72" s="143">
        <v>0.57381944444444422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12</v>
      </c>
      <c r="AD72" s="191">
        <f>SUM(AD56:AD71)</f>
        <v>0</v>
      </c>
      <c r="AE72" s="168">
        <f>M72-J72</f>
        <v>-370.53216039754807</v>
      </c>
      <c r="AF72" s="141">
        <f>M72/J72</f>
        <v>0.89443528193802047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220</v>
      </c>
      <c r="D73" s="331"/>
      <c r="E73" s="101">
        <v>27.05</v>
      </c>
      <c r="F73" s="102">
        <v>1984</v>
      </c>
      <c r="G73" s="103">
        <f t="shared" ref="G73:G74" si="46">E73*F73</f>
        <v>53667.200000000004</v>
      </c>
      <c r="H73" s="13"/>
      <c r="I73" s="104">
        <v>5</v>
      </c>
      <c r="J73" s="105">
        <v>3273</v>
      </c>
      <c r="K73" s="106">
        <f t="shared" si="44"/>
        <v>654.6</v>
      </c>
      <c r="L73" s="107">
        <v>5</v>
      </c>
      <c r="M73" s="105">
        <f>F73/V73*60</f>
        <v>2960.0053775921901</v>
      </c>
      <c r="N73" s="106">
        <f>M73/L73</f>
        <v>592.00107551843803</v>
      </c>
      <c r="O73" s="108">
        <f>L73-I73</f>
        <v>0</v>
      </c>
      <c r="P73" s="109">
        <f>N73-K73</f>
        <v>-62.598924481561994</v>
      </c>
      <c r="Q73" s="110">
        <f>N73/K73</f>
        <v>0.90437072337066604</v>
      </c>
      <c r="R73" s="322">
        <f>Q89</f>
        <v>0.90489476842525873</v>
      </c>
      <c r="S73" s="47">
        <v>0.37152777777777773</v>
      </c>
      <c r="T73" s="48">
        <v>0.39944444444444438</v>
      </c>
      <c r="U73" s="111">
        <v>5.8666666666666512</v>
      </c>
      <c r="V73" s="112">
        <v>40.216143153372521</v>
      </c>
      <c r="W73" s="161"/>
      <c r="X73" s="162"/>
      <c r="Y73" s="12"/>
      <c r="Z73" s="198"/>
      <c r="AA73" s="325"/>
      <c r="AB73" s="326"/>
      <c r="AC73" s="12">
        <v>0</v>
      </c>
      <c r="AD73" s="198"/>
      <c r="AE73" s="115">
        <f>M73-J73</f>
        <v>-312.99462240780986</v>
      </c>
      <c r="AF73" s="156">
        <f>M73/J73</f>
        <v>0.90437072337066615</v>
      </c>
      <c r="AG73" s="327">
        <f>AF89</f>
        <v>0.90489476842525873</v>
      </c>
    </row>
    <row r="74" spans="1:33" ht="15.75" customHeight="1">
      <c r="A74" s="318"/>
      <c r="B74" s="100" t="s">
        <v>195</v>
      </c>
      <c r="C74" s="330" t="s">
        <v>221</v>
      </c>
      <c r="D74" s="331"/>
      <c r="E74" s="101">
        <v>27.05</v>
      </c>
      <c r="F74" s="102">
        <v>2953</v>
      </c>
      <c r="G74" s="121">
        <f t="shared" si="46"/>
        <v>79878.650000000009</v>
      </c>
      <c r="H74" s="12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2963.4357765195532</v>
      </c>
      <c r="N74" s="106">
        <f>M74/L74</f>
        <v>592.68715530391069</v>
      </c>
      <c r="O74" s="108">
        <f>L74-I74</f>
        <v>0</v>
      </c>
      <c r="P74" s="109">
        <f>N74-K74</f>
        <v>-61.912844696089337</v>
      </c>
      <c r="Q74" s="110">
        <f>N74/K74</f>
        <v>0.90541881347985131</v>
      </c>
      <c r="R74" s="323"/>
      <c r="S74" s="47">
        <v>0.40277777777777773</v>
      </c>
      <c r="T74" s="120">
        <v>0.44429398148148141</v>
      </c>
      <c r="U74" s="111">
        <v>4.8000000000000309</v>
      </c>
      <c r="V74" s="112">
        <v>59.788709242112013</v>
      </c>
      <c r="W74" s="113"/>
      <c r="X74" s="116"/>
      <c r="Y74" s="12"/>
      <c r="Z74" s="198"/>
      <c r="AA74" s="332"/>
      <c r="AB74" s="333"/>
      <c r="AC74" s="12">
        <v>0</v>
      </c>
      <c r="AD74" s="198"/>
      <c r="AE74" s="117">
        <f>M74-J74</f>
        <v>-309.5642234804468</v>
      </c>
      <c r="AF74" s="110">
        <f>M74/J74</f>
        <v>0.90541881347985131</v>
      </c>
      <c r="AG74" s="328"/>
    </row>
    <row r="75" spans="1:33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16"/>
      <c r="Y75" s="12"/>
      <c r="Z75" s="198"/>
      <c r="AA75" s="332"/>
      <c r="AB75" s="333"/>
      <c r="AC75" s="12"/>
      <c r="AD75" s="198"/>
      <c r="AE75" s="117"/>
      <c r="AF75" s="110"/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</v>
      </c>
      <c r="M89" s="137">
        <f t="shared" si="49"/>
        <v>2961.7205770558717</v>
      </c>
      <c r="N89" s="138">
        <f>M89/L89</f>
        <v>592.34411541117436</v>
      </c>
      <c r="O89" s="139">
        <f>L89-I89</f>
        <v>0</v>
      </c>
      <c r="P89" s="140">
        <f>N89-K89</f>
        <v>-62.255884588825666</v>
      </c>
      <c r="Q89" s="141">
        <f>N89/K89</f>
        <v>0.90489476842525873</v>
      </c>
      <c r="R89" s="324"/>
      <c r="S89" s="142">
        <v>0.20833333333333334</v>
      </c>
      <c r="T89" s="143">
        <v>0.44429398148148141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0</v>
      </c>
      <c r="AD89" s="191">
        <f>SUM(AD73:AD88)</f>
        <v>0</v>
      </c>
      <c r="AE89" s="168">
        <f>M89-J89</f>
        <v>-311.27942294412833</v>
      </c>
      <c r="AF89" s="141">
        <f>M89/J89</f>
        <v>0.90489476842525873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3028</v>
      </c>
      <c r="G90" s="148">
        <f t="shared" ref="G90:G91" si="50">E90*F90</f>
        <v>46964.28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2348.0387562395399</v>
      </c>
      <c r="N90" s="152">
        <f>M90/L90</f>
        <v>391.33979270659</v>
      </c>
      <c r="O90" s="154">
        <f>L90-I90</f>
        <v>0</v>
      </c>
      <c r="P90" s="155">
        <f>N90-K90</f>
        <v>-41.993540626743311</v>
      </c>
      <c r="Q90" s="156">
        <f>N90/K90</f>
        <v>0.9030918293229</v>
      </c>
      <c r="R90" s="322">
        <f>Q106</f>
        <v>0.90296067780109801</v>
      </c>
      <c r="S90" s="157">
        <v>0.25</v>
      </c>
      <c r="T90" s="158">
        <v>0.30372685185185183</v>
      </c>
      <c r="U90" s="159"/>
      <c r="V90" s="160">
        <v>77.375213470056352</v>
      </c>
      <c r="W90" s="158"/>
      <c r="X90" s="169"/>
      <c r="Y90" s="12"/>
      <c r="Z90" s="198"/>
      <c r="AA90" s="325"/>
      <c r="AB90" s="326"/>
      <c r="AC90" s="12">
        <v>0</v>
      </c>
      <c r="AD90" s="198"/>
      <c r="AE90" s="115">
        <f>M90-J90</f>
        <v>-251.96124376046009</v>
      </c>
      <c r="AF90" s="156">
        <f>M90/J90</f>
        <v>0.9030918293229</v>
      </c>
      <c r="AG90" s="327">
        <f>AF106</f>
        <v>0.90296067780109801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3127</v>
      </c>
      <c r="G91" s="103">
        <f t="shared" si="50"/>
        <v>46936.27</v>
      </c>
      <c r="H91" s="26"/>
      <c r="I91" s="104">
        <v>6</v>
      </c>
      <c r="J91" s="105">
        <v>2600</v>
      </c>
      <c r="K91" s="106">
        <f t="shared" si="42"/>
        <v>433.33333333333331</v>
      </c>
      <c r="L91" s="107">
        <v>6</v>
      </c>
      <c r="M91" s="105">
        <f>F91/V91*60</f>
        <v>2347.3567683261699</v>
      </c>
      <c r="N91" s="106">
        <f>M91/L91</f>
        <v>391.22612805436165</v>
      </c>
      <c r="O91" s="108">
        <f>L91-I91</f>
        <v>0</v>
      </c>
      <c r="P91" s="109">
        <f>N91-K91</f>
        <v>-42.107205278971662</v>
      </c>
      <c r="Q91" s="110">
        <f>N91/K91</f>
        <v>0.90282952627929614</v>
      </c>
      <c r="R91" s="323"/>
      <c r="S91" s="47">
        <v>0.30694444444444441</v>
      </c>
      <c r="T91" s="48">
        <v>0.36244212962962957</v>
      </c>
      <c r="U91" s="111">
        <v>4.6333333333333115</v>
      </c>
      <c r="V91" s="112">
        <v>79.928199467431725</v>
      </c>
      <c r="W91" s="113"/>
      <c r="X91" s="13"/>
      <c r="Y91" s="12"/>
      <c r="Z91" s="198"/>
      <c r="AA91" s="332"/>
      <c r="AB91" s="333"/>
      <c r="AC91" s="12">
        <v>0</v>
      </c>
      <c r="AD91" s="198"/>
      <c r="AE91" s="117">
        <f>M91-J91</f>
        <v>-252.64323167383009</v>
      </c>
      <c r="AF91" s="110">
        <f>M91/J91</f>
        <v>0.90282952627929614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2600</v>
      </c>
      <c r="K106" s="138">
        <f t="shared" ref="K106" si="52">J106/I106</f>
        <v>433.33333333333331</v>
      </c>
      <c r="L106" s="136">
        <f t="shared" ref="L106:M106" si="53">AVERAGE(L90:L105)</f>
        <v>6</v>
      </c>
      <c r="M106" s="137">
        <f t="shared" si="53"/>
        <v>2347.6977622828549</v>
      </c>
      <c r="N106" s="138">
        <f>M106/L106</f>
        <v>391.2829603804758</v>
      </c>
      <c r="O106" s="139">
        <f>L106-I106</f>
        <v>0</v>
      </c>
      <c r="P106" s="140">
        <f>N106-K106</f>
        <v>-42.050372952857515</v>
      </c>
      <c r="Q106" s="141">
        <f>N106/K106</f>
        <v>0.90296067780109801</v>
      </c>
      <c r="R106" s="324"/>
      <c r="S106" s="142">
        <v>0.25</v>
      </c>
      <c r="T106" s="143">
        <v>0.36244212962962957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0</v>
      </c>
      <c r="AD106" s="191">
        <f>SUM(AD90:AD105)</f>
        <v>0</v>
      </c>
      <c r="AE106" s="168">
        <f>M106-J106</f>
        <v>-252.30223771714509</v>
      </c>
      <c r="AF106" s="141">
        <f>M106/J106</f>
        <v>0.90296067780109801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234</v>
      </c>
      <c r="D107" s="321"/>
      <c r="E107" s="147">
        <v>58.17</v>
      </c>
      <c r="F107" s="97">
        <v>2573</v>
      </c>
      <c r="G107" s="148">
        <f t="shared" ref="G107:G109" si="54">E107*F107</f>
        <v>149671.41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1788</v>
      </c>
      <c r="N107" s="152">
        <f>M107/L107</f>
        <v>105.17647058823529</v>
      </c>
      <c r="O107" s="154">
        <f>L107-I107</f>
        <v>-1</v>
      </c>
      <c r="P107" s="155">
        <f>N107-K107</f>
        <v>-5.9346405228758243</v>
      </c>
      <c r="Q107" s="156">
        <f>N107/K107</f>
        <v>0.94658823529411762</v>
      </c>
      <c r="R107" s="322">
        <f>Q123</f>
        <v>0.92567776187307027</v>
      </c>
      <c r="S107" s="157">
        <v>0.70833333333333337</v>
      </c>
      <c r="T107" s="158">
        <v>0.76828703703703705</v>
      </c>
      <c r="U107" s="159"/>
      <c r="V107" s="160">
        <v>86.34228187919463</v>
      </c>
      <c r="W107" s="158"/>
      <c r="X107" s="169"/>
      <c r="Y107" s="196"/>
      <c r="Z107" s="197"/>
      <c r="AA107" s="325"/>
      <c r="AB107" s="326"/>
      <c r="AC107" s="196">
        <v>2</v>
      </c>
      <c r="AD107" s="197"/>
      <c r="AE107" s="115">
        <f>M107-J107</f>
        <v>-212</v>
      </c>
      <c r="AF107" s="156">
        <f>M107/J107</f>
        <v>0.89400000000000002</v>
      </c>
      <c r="AG107" s="327">
        <f>AF123</f>
        <v>0.89429885469093218</v>
      </c>
    </row>
    <row r="108" spans="1:33" ht="15.75" customHeight="1">
      <c r="A108" s="318"/>
      <c r="B108" s="163" t="s">
        <v>187</v>
      </c>
      <c r="C108" s="330" t="s">
        <v>235</v>
      </c>
      <c r="D108" s="331"/>
      <c r="E108" s="101">
        <v>50.67</v>
      </c>
      <c r="F108" s="102">
        <v>1733</v>
      </c>
      <c r="G108" s="103">
        <f t="shared" si="54"/>
        <v>87811.11</v>
      </c>
      <c r="H108" s="26"/>
      <c r="I108" s="104">
        <v>20</v>
      </c>
      <c r="J108" s="105">
        <v>2000</v>
      </c>
      <c r="K108" s="106">
        <f t="shared" ref="K108:K109" si="55">J108/I108</f>
        <v>100</v>
      </c>
      <c r="L108" s="107">
        <v>19</v>
      </c>
      <c r="M108" s="105">
        <f>F108/V108*60</f>
        <v>1788</v>
      </c>
      <c r="N108" s="106">
        <f>M108/L108</f>
        <v>94.10526315789474</v>
      </c>
      <c r="O108" s="108">
        <f>L108-I108</f>
        <v>-1</v>
      </c>
      <c r="P108" s="109">
        <f>N108-K108</f>
        <v>-5.8947368421052602</v>
      </c>
      <c r="Q108" s="110">
        <f>N108/K108</f>
        <v>0.94105263157894736</v>
      </c>
      <c r="R108" s="323"/>
      <c r="S108" s="47">
        <v>0.77222222222222225</v>
      </c>
      <c r="T108" s="48">
        <v>0.81260416666666668</v>
      </c>
      <c r="U108" s="111">
        <v>5.6666666666666998</v>
      </c>
      <c r="V108" s="112">
        <v>58.154362416107382</v>
      </c>
      <c r="W108" s="113"/>
      <c r="X108" s="116"/>
      <c r="Y108" s="12"/>
      <c r="Z108" s="198"/>
      <c r="AA108" s="332"/>
      <c r="AB108" s="333"/>
      <c r="AC108" s="12">
        <v>1</v>
      </c>
      <c r="AD108" s="198"/>
      <c r="AE108" s="117">
        <f>M108-J108</f>
        <v>-212</v>
      </c>
      <c r="AF108" s="110">
        <f>M108/J108</f>
        <v>0.89400000000000002</v>
      </c>
      <c r="AG108" s="328"/>
    </row>
    <row r="109" spans="1:33" ht="15.75" customHeight="1">
      <c r="A109" s="318"/>
      <c r="B109" s="163" t="s">
        <v>187</v>
      </c>
      <c r="C109" s="330" t="s">
        <v>226</v>
      </c>
      <c r="D109" s="331"/>
      <c r="E109" s="101">
        <v>44.98</v>
      </c>
      <c r="F109" s="102">
        <v>1451</v>
      </c>
      <c r="G109" s="103">
        <f t="shared" si="54"/>
        <v>65265.979999999996</v>
      </c>
      <c r="H109" s="26"/>
      <c r="I109" s="104">
        <v>21</v>
      </c>
      <c r="J109" s="105">
        <v>1800</v>
      </c>
      <c r="K109" s="106">
        <f t="shared" si="55"/>
        <v>85.714285714285708</v>
      </c>
      <c r="L109" s="107">
        <v>21</v>
      </c>
      <c r="M109" s="105">
        <f>F109/V109*60</f>
        <v>1610.933357207407</v>
      </c>
      <c r="N109" s="106">
        <f>M109/L109</f>
        <v>76.711112247971755</v>
      </c>
      <c r="O109" s="108">
        <f>L109-I109</f>
        <v>0</v>
      </c>
      <c r="P109" s="109">
        <f>N109-K109</f>
        <v>-9.0031734663139531</v>
      </c>
      <c r="Q109" s="110">
        <f>N109/K109</f>
        <v>0.89496297622633725</v>
      </c>
      <c r="R109" s="323"/>
      <c r="S109" s="47">
        <v>0.81597222222222221</v>
      </c>
      <c r="T109" s="48">
        <v>0.85349537037037038</v>
      </c>
      <c r="U109" s="111">
        <v>4.8499999999999588</v>
      </c>
      <c r="V109" s="112">
        <v>54.043203966500933</v>
      </c>
      <c r="W109" s="113"/>
      <c r="X109" s="116"/>
      <c r="Y109" s="12"/>
      <c r="Z109" s="198"/>
      <c r="AA109" s="332"/>
      <c r="AB109" s="333"/>
      <c r="AC109" s="12">
        <v>1</v>
      </c>
      <c r="AD109" s="198"/>
      <c r="AE109" s="117">
        <f>M109-J109</f>
        <v>-189.06664279259303</v>
      </c>
      <c r="AF109" s="110">
        <f>M109/J109</f>
        <v>0.89496297622633725</v>
      </c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56">AVERAGE(I107:I122)</f>
        <v>19.666666666666668</v>
      </c>
      <c r="J123" s="137">
        <f t="shared" si="56"/>
        <v>1933.3333333333333</v>
      </c>
      <c r="K123" s="138">
        <f t="shared" ref="K123" si="57">J123/I123</f>
        <v>98.305084745762699</v>
      </c>
      <c r="L123" s="136">
        <f t="shared" ref="L123:M123" si="58">AVERAGE(L107:L122)</f>
        <v>19</v>
      </c>
      <c r="M123" s="137">
        <f t="shared" si="58"/>
        <v>1728.9777857358022</v>
      </c>
      <c r="N123" s="138">
        <f>M123/L123</f>
        <v>90.998830828200113</v>
      </c>
      <c r="O123" s="139">
        <f>L123-I123</f>
        <v>-0.66666666666666785</v>
      </c>
      <c r="P123" s="140">
        <f>N123-K123</f>
        <v>-7.3062539175625858</v>
      </c>
      <c r="Q123" s="141">
        <f>N123/K123</f>
        <v>0.92567776187307027</v>
      </c>
      <c r="R123" s="324"/>
      <c r="S123" s="142">
        <v>0.70833333333333337</v>
      </c>
      <c r="T123" s="143">
        <v>0.85349537037037038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4"/>
      <c r="AB123" s="355"/>
      <c r="AC123" s="179">
        <f t="shared" ref="AC123" si="60">SUM(AC107:AC122)</f>
        <v>4</v>
      </c>
      <c r="AD123" s="180">
        <f t="shared" ref="AD123" si="61">SUM(AD107:AD122)</f>
        <v>0</v>
      </c>
      <c r="AE123" s="168">
        <f>M123-J123</f>
        <v>-204.35554759753109</v>
      </c>
      <c r="AF123" s="141">
        <f>M123/J123</f>
        <v>0.89429885469093218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229</v>
      </c>
      <c r="D124" s="321"/>
      <c r="E124" s="147">
        <v>56.87</v>
      </c>
      <c r="F124" s="159">
        <v>1758</v>
      </c>
      <c r="G124" s="148">
        <f t="shared" ref="G124:G125" si="62">E124*F124</f>
        <v>99977.459999999992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1792.3607611406551</v>
      </c>
      <c r="N124" s="152">
        <f>M124/L124</f>
        <v>77.928728745245877</v>
      </c>
      <c r="O124" s="154">
        <f>L124-I124</f>
        <v>0</v>
      </c>
      <c r="P124" s="155">
        <f>N124-K124</f>
        <v>-9.0277929938845602</v>
      </c>
      <c r="Q124" s="156">
        <f>N124/K124</f>
        <v>0.89618038057032756</v>
      </c>
      <c r="R124" s="322">
        <f>Q140</f>
        <v>0.89575810673753542</v>
      </c>
      <c r="S124" s="157">
        <v>0.75416666666666643</v>
      </c>
      <c r="T124" s="158">
        <v>0.7950231481481479</v>
      </c>
      <c r="U124" s="159"/>
      <c r="V124" s="160">
        <v>58.849759650435956</v>
      </c>
      <c r="W124" s="97"/>
      <c r="X124" s="98"/>
      <c r="Y124" s="196"/>
      <c r="Z124" s="197"/>
      <c r="AA124" s="325"/>
      <c r="AB124" s="326"/>
      <c r="AC124" s="196">
        <v>1</v>
      </c>
      <c r="AD124" s="197"/>
      <c r="AE124" s="115">
        <f>M124-J124</f>
        <v>-207.63923885934491</v>
      </c>
      <c r="AF124" s="156">
        <f>M124/J124</f>
        <v>0.89618038057032756</v>
      </c>
      <c r="AG124" s="376">
        <f>AF140</f>
        <v>0.89575810673753542</v>
      </c>
    </row>
    <row r="125" spans="1:33" ht="15.75" customHeight="1">
      <c r="A125" s="357"/>
      <c r="B125" s="163" t="s">
        <v>187</v>
      </c>
      <c r="C125" s="330" t="s">
        <v>230</v>
      </c>
      <c r="D125" s="331"/>
      <c r="E125" s="101">
        <v>56.79</v>
      </c>
      <c r="F125" s="111">
        <v>2319</v>
      </c>
      <c r="G125" s="103">
        <f t="shared" si="62"/>
        <v>131696.01</v>
      </c>
      <c r="H125" s="26"/>
      <c r="I125" s="104">
        <v>23</v>
      </c>
      <c r="J125" s="105">
        <v>2000</v>
      </c>
      <c r="K125" s="106">
        <f t="shared" ref="K125" si="63">J125/I125</f>
        <v>86.956521739130437</v>
      </c>
      <c r="L125" s="107">
        <v>23</v>
      </c>
      <c r="M125" s="105">
        <f>F125/V125*60</f>
        <v>1790.6716658094863</v>
      </c>
      <c r="N125" s="106">
        <f>M125/L125</f>
        <v>77.855289817803751</v>
      </c>
      <c r="O125" s="108">
        <f>L125-I125</f>
        <v>0</v>
      </c>
      <c r="P125" s="109">
        <f>N125-K125</f>
        <v>-9.1012319213266863</v>
      </c>
      <c r="Q125" s="110">
        <f>N125/K125</f>
        <v>0.89533583290474306</v>
      </c>
      <c r="R125" s="323"/>
      <c r="S125" s="47">
        <v>0.79861111111111083</v>
      </c>
      <c r="T125" s="48">
        <v>0.85256944444444416</v>
      </c>
      <c r="U125" s="111">
        <v>5.1666666666666217</v>
      </c>
      <c r="V125" s="112">
        <v>77.702687017779297</v>
      </c>
      <c r="W125" s="113"/>
      <c r="X125" s="116"/>
      <c r="Y125" s="12"/>
      <c r="Z125" s="198"/>
      <c r="AA125" s="332"/>
      <c r="AB125" s="333"/>
      <c r="AC125" s="12">
        <v>2</v>
      </c>
      <c r="AD125" s="198"/>
      <c r="AE125" s="117">
        <f>M125-J125</f>
        <v>-209.32833419051371</v>
      </c>
      <c r="AF125" s="110">
        <f>M125/J125</f>
        <v>0.89533583290474317</v>
      </c>
      <c r="AG125" s="369"/>
    </row>
    <row r="126" spans="1:33" ht="15.75" customHeight="1">
      <c r="A126" s="357"/>
      <c r="B126" s="163"/>
      <c r="C126" s="330"/>
      <c r="D126" s="331"/>
      <c r="E126" s="101"/>
      <c r="F126" s="111"/>
      <c r="G126" s="103"/>
      <c r="H126" s="26"/>
      <c r="I126" s="104"/>
      <c r="J126" s="105"/>
      <c r="K126" s="106"/>
      <c r="L126" s="107"/>
      <c r="M126" s="105"/>
      <c r="N126" s="106"/>
      <c r="O126" s="108"/>
      <c r="P126" s="109"/>
      <c r="Q126" s="110"/>
      <c r="R126" s="323"/>
      <c r="S126" s="47"/>
      <c r="T126" s="48"/>
      <c r="U126" s="111"/>
      <c r="V126" s="112"/>
      <c r="W126" s="113"/>
      <c r="X126" s="116"/>
      <c r="Y126" s="12"/>
      <c r="Z126" s="198"/>
      <c r="AA126" s="332"/>
      <c r="AB126" s="333"/>
      <c r="AC126" s="12"/>
      <c r="AD126" s="198"/>
      <c r="AE126" s="117"/>
      <c r="AF126" s="110"/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4">AVERAGE(I124:I139)</f>
        <v>23</v>
      </c>
      <c r="J140" s="137">
        <f t="shared" si="64"/>
        <v>2000</v>
      </c>
      <c r="K140" s="138">
        <f t="shared" ref="K140" si="65">J140/I140</f>
        <v>86.956521739130437</v>
      </c>
      <c r="L140" s="136">
        <f t="shared" ref="L140:M140" si="66">AVERAGE(L124:L139)</f>
        <v>23</v>
      </c>
      <c r="M140" s="137">
        <f t="shared" si="66"/>
        <v>1791.5162134750708</v>
      </c>
      <c r="N140" s="138">
        <f>M140/L140</f>
        <v>77.892009281524821</v>
      </c>
      <c r="O140" s="139">
        <f>L140-I140</f>
        <v>0</v>
      </c>
      <c r="P140" s="140">
        <f>N140-K140</f>
        <v>-9.0645124576056162</v>
      </c>
      <c r="Q140" s="141">
        <f>N140/K140</f>
        <v>0.89575810673753542</v>
      </c>
      <c r="R140" s="324"/>
      <c r="S140" s="142">
        <v>0.75416666666666643</v>
      </c>
      <c r="T140" s="143">
        <v>0.85256944444444416</v>
      </c>
      <c r="U140" s="144"/>
      <c r="V140" s="166"/>
      <c r="W140" s="187"/>
      <c r="X140" s="188"/>
      <c r="Y140" s="179">
        <f t="shared" ref="Y140:Z140" si="67">SUM(Y124:Y139)</f>
        <v>0</v>
      </c>
      <c r="Z140" s="180">
        <f t="shared" si="67"/>
        <v>0</v>
      </c>
      <c r="AA140" s="354"/>
      <c r="AB140" s="355"/>
      <c r="AC140" s="179">
        <f t="shared" ref="AC140" si="68">SUM(AC124:AC139)</f>
        <v>3</v>
      </c>
      <c r="AD140" s="180">
        <f t="shared" ref="AD140" si="69">SUM(AD124:AD139)</f>
        <v>0</v>
      </c>
      <c r="AE140" s="168">
        <f>M140-J140</f>
        <v>-208.4837865249292</v>
      </c>
      <c r="AF140" s="141">
        <f>M140/J140</f>
        <v>0.89575810673753542</v>
      </c>
      <c r="AG140" s="370"/>
    </row>
    <row r="141" spans="1:33" ht="15.75" customHeight="1">
      <c r="A141" s="317" t="s">
        <v>232</v>
      </c>
      <c r="B141" s="146" t="s">
        <v>187</v>
      </c>
      <c r="C141" s="320" t="s">
        <v>231</v>
      </c>
      <c r="D141" s="321"/>
      <c r="E141" s="147">
        <v>47.6</v>
      </c>
      <c r="F141" s="97">
        <v>2076</v>
      </c>
      <c r="G141" s="148">
        <f t="shared" ref="G141" si="70">E141*F141</f>
        <v>98817.600000000006</v>
      </c>
      <c r="H141" s="149"/>
      <c r="I141" s="150">
        <v>23</v>
      </c>
      <c r="J141" s="151">
        <v>2000</v>
      </c>
      <c r="K141" s="152">
        <f>J141/I141</f>
        <v>86.956521739130437</v>
      </c>
      <c r="L141" s="153">
        <v>23</v>
      </c>
      <c r="M141" s="151">
        <f>F141/V141*60</f>
        <v>1790.0183508143714</v>
      </c>
      <c r="N141" s="152">
        <f>M141/L141</f>
        <v>77.826884818016154</v>
      </c>
      <c r="O141" s="154">
        <f>L141-I141</f>
        <v>0</v>
      </c>
      <c r="P141" s="155">
        <f>N141-K141</f>
        <v>-9.1296369211142832</v>
      </c>
      <c r="Q141" s="156">
        <f>N141/K141</f>
        <v>0.89500917540718572</v>
      </c>
      <c r="R141" s="322">
        <f>Q157</f>
        <v>0.89500917540718572</v>
      </c>
      <c r="S141" s="157">
        <v>0.78888888888888864</v>
      </c>
      <c r="T141" s="158">
        <v>0.83721064814814794</v>
      </c>
      <c r="U141" s="159"/>
      <c r="V141" s="160">
        <v>69.585878794667806</v>
      </c>
      <c r="W141" s="158"/>
      <c r="X141" s="169"/>
      <c r="Y141" s="196"/>
      <c r="Z141" s="197"/>
      <c r="AA141" s="325"/>
      <c r="AB141" s="326"/>
      <c r="AC141" s="196">
        <v>1</v>
      </c>
      <c r="AD141" s="197"/>
      <c r="AE141" s="115">
        <f>M141-J141</f>
        <v>-209.98164918562861</v>
      </c>
      <c r="AF141" s="156">
        <f>M141/J141</f>
        <v>0.89500917540718572</v>
      </c>
      <c r="AG141" s="327">
        <f>AF157</f>
        <v>0.89500917540718572</v>
      </c>
    </row>
    <row r="142" spans="1:33" ht="15.75" customHeight="1">
      <c r="A142" s="318"/>
      <c r="B142" s="163"/>
      <c r="C142" s="330"/>
      <c r="D142" s="331"/>
      <c r="E142" s="101"/>
      <c r="F142" s="102"/>
      <c r="G142" s="103"/>
      <c r="H142" s="26"/>
      <c r="I142" s="104"/>
      <c r="J142" s="105"/>
      <c r="K142" s="106"/>
      <c r="L142" s="107"/>
      <c r="M142" s="105"/>
      <c r="N142" s="106"/>
      <c r="O142" s="108"/>
      <c r="P142" s="109"/>
      <c r="Q142" s="110"/>
      <c r="R142" s="323"/>
      <c r="S142" s="47"/>
      <c r="T142" s="48"/>
      <c r="U142" s="111"/>
      <c r="V142" s="112"/>
      <c r="W142" s="113"/>
      <c r="X142" s="116"/>
      <c r="Y142" s="12"/>
      <c r="Z142" s="198"/>
      <c r="AA142" s="332"/>
      <c r="AB142" s="333"/>
      <c r="AC142" s="12"/>
      <c r="AD142" s="198"/>
      <c r="AE142" s="117"/>
      <c r="AF142" s="110"/>
      <c r="AG142" s="328"/>
    </row>
    <row r="143" spans="1:33" ht="15.75" customHeight="1">
      <c r="A143" s="318"/>
      <c r="B143" s="163"/>
      <c r="C143" s="330"/>
      <c r="D143" s="331"/>
      <c r="E143" s="101"/>
      <c r="F143" s="102"/>
      <c r="G143" s="103"/>
      <c r="H143" s="26"/>
      <c r="I143" s="104"/>
      <c r="J143" s="105"/>
      <c r="K143" s="106"/>
      <c r="L143" s="107"/>
      <c r="M143" s="105"/>
      <c r="N143" s="106"/>
      <c r="O143" s="108"/>
      <c r="P143" s="109"/>
      <c r="Q143" s="110"/>
      <c r="R143" s="323"/>
      <c r="S143" s="47"/>
      <c r="T143" s="48"/>
      <c r="U143" s="111"/>
      <c r="V143" s="112"/>
      <c r="W143" s="113"/>
      <c r="X143" s="116"/>
      <c r="Y143" s="12"/>
      <c r="Z143" s="198"/>
      <c r="AA143" s="332"/>
      <c r="AB143" s="333"/>
      <c r="AC143" s="12"/>
      <c r="AD143" s="198"/>
      <c r="AE143" s="117"/>
      <c r="AF143" s="110"/>
      <c r="AG143" s="328"/>
    </row>
    <row r="144" spans="1:33" ht="15.75" customHeight="1">
      <c r="A144" s="318"/>
      <c r="B144" s="163"/>
      <c r="C144" s="330"/>
      <c r="D144" s="331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23"/>
      <c r="S144" s="47"/>
      <c r="T144" s="48"/>
      <c r="U144" s="111"/>
      <c r="V144" s="112"/>
      <c r="W144" s="113"/>
      <c r="X144" s="116"/>
      <c r="Y144" s="12"/>
      <c r="Z144" s="198"/>
      <c r="AA144" s="332"/>
      <c r="AB144" s="333"/>
      <c r="AC144" s="12"/>
      <c r="AD144" s="198"/>
      <c r="AE144" s="117"/>
      <c r="AF144" s="110"/>
      <c r="AG144" s="328"/>
    </row>
    <row r="145" spans="1:33" ht="15.75" customHeight="1">
      <c r="A145" s="318"/>
      <c r="B145" s="163"/>
      <c r="C145" s="330"/>
      <c r="D145" s="331"/>
      <c r="E145" s="101"/>
      <c r="F145" s="102"/>
      <c r="G145" s="103"/>
      <c r="H145" s="13"/>
      <c r="I145" s="104"/>
      <c r="J145" s="105"/>
      <c r="K145" s="106"/>
      <c r="L145" s="107"/>
      <c r="M145" s="105"/>
      <c r="N145" s="106"/>
      <c r="O145" s="108"/>
      <c r="P145" s="109"/>
      <c r="Q145" s="110"/>
      <c r="R145" s="323"/>
      <c r="S145" s="47"/>
      <c r="T145" s="48"/>
      <c r="U145" s="111"/>
      <c r="V145" s="112"/>
      <c r="W145" s="113"/>
      <c r="X145" s="116"/>
      <c r="Y145" s="12"/>
      <c r="Z145" s="198"/>
      <c r="AA145" s="332"/>
      <c r="AB145" s="333"/>
      <c r="AC145" s="12"/>
      <c r="AD145" s="198"/>
      <c r="AE145" s="117"/>
      <c r="AF145" s="110"/>
      <c r="AG145" s="328"/>
    </row>
    <row r="146" spans="1:33" ht="15.75" customHeight="1">
      <c r="A146" s="318"/>
      <c r="B146" s="163"/>
      <c r="C146" s="330"/>
      <c r="D146" s="331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23"/>
      <c r="S146" s="47"/>
      <c r="T146" s="120"/>
      <c r="U146" s="111"/>
      <c r="V146" s="112"/>
      <c r="W146" s="113"/>
      <c r="X146" s="116"/>
      <c r="Y146" s="12"/>
      <c r="Z146" s="198"/>
      <c r="AA146" s="332"/>
      <c r="AB146" s="333"/>
      <c r="AC146" s="12"/>
      <c r="AD146" s="198"/>
      <c r="AE146" s="117"/>
      <c r="AF146" s="110"/>
      <c r="AG146" s="328"/>
    </row>
    <row r="147" spans="1:33" ht="15.75" customHeight="1">
      <c r="A147" s="318"/>
      <c r="B147" s="163"/>
      <c r="C147" s="330"/>
      <c r="D147" s="331"/>
      <c r="E147" s="101"/>
      <c r="F147" s="102"/>
      <c r="G147" s="121"/>
      <c r="H147" s="62"/>
      <c r="I147" s="104"/>
      <c r="J147" s="105"/>
      <c r="K147" s="106"/>
      <c r="L147" s="107"/>
      <c r="M147" s="105"/>
      <c r="N147" s="106"/>
      <c r="O147" s="123"/>
      <c r="P147" s="124"/>
      <c r="Q147" s="125"/>
      <c r="R147" s="323"/>
      <c r="S147" s="119"/>
      <c r="T147" s="120"/>
      <c r="U147" s="111"/>
      <c r="V147" s="112"/>
      <c r="W147" s="120"/>
      <c r="X147" s="189"/>
      <c r="Y147" s="12"/>
      <c r="Z147" s="198"/>
      <c r="AA147" s="332"/>
      <c r="AB147" s="333"/>
      <c r="AC147" s="12"/>
      <c r="AD147" s="198"/>
      <c r="AE147" s="117"/>
      <c r="AF147" s="110"/>
      <c r="AG147" s="328"/>
    </row>
    <row r="148" spans="1:33" ht="15.75" customHeight="1">
      <c r="A148" s="318"/>
      <c r="B148" s="163"/>
      <c r="C148" s="330"/>
      <c r="D148" s="331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23"/>
      <c r="S148" s="119"/>
      <c r="T148" s="120"/>
      <c r="U148" s="111"/>
      <c r="V148" s="112"/>
      <c r="W148" s="120"/>
      <c r="X148" s="189"/>
      <c r="Y148" s="12"/>
      <c r="Z148" s="198"/>
      <c r="AA148" s="332"/>
      <c r="AB148" s="333"/>
      <c r="AC148" s="12"/>
      <c r="AD148" s="198"/>
      <c r="AE148" s="117"/>
      <c r="AF148" s="110"/>
      <c r="AG148" s="328"/>
    </row>
    <row r="149" spans="1:33" ht="15.75" customHeight="1">
      <c r="A149" s="318"/>
      <c r="B149" s="163"/>
      <c r="C149" s="330"/>
      <c r="D149" s="331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23"/>
      <c r="S149" s="119"/>
      <c r="T149" s="120"/>
      <c r="U149" s="111"/>
      <c r="V149" s="112"/>
      <c r="W149" s="120"/>
      <c r="X149" s="189"/>
      <c r="Y149" s="12"/>
      <c r="Z149" s="198"/>
      <c r="AA149" s="332"/>
      <c r="AB149" s="333"/>
      <c r="AC149" s="12"/>
      <c r="AD149" s="198"/>
      <c r="AE149" s="117"/>
      <c r="AF149" s="110"/>
      <c r="AG149" s="328"/>
    </row>
    <row r="150" spans="1:33" ht="15.75" customHeight="1">
      <c r="A150" s="318"/>
      <c r="B150" s="163"/>
      <c r="C150" s="330"/>
      <c r="D150" s="331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23"/>
      <c r="S150" s="119"/>
      <c r="T150" s="120"/>
      <c r="U150" s="111"/>
      <c r="V150" s="112"/>
      <c r="W150" s="120"/>
      <c r="X150" s="189"/>
      <c r="Y150" s="12"/>
      <c r="Z150" s="198"/>
      <c r="AA150" s="332"/>
      <c r="AB150" s="333"/>
      <c r="AC150" s="12"/>
      <c r="AD150" s="198"/>
      <c r="AE150" s="117"/>
      <c r="AF150" s="110"/>
      <c r="AG150" s="328"/>
    </row>
    <row r="151" spans="1:33" ht="15.75" customHeight="1">
      <c r="A151" s="318"/>
      <c r="B151" s="163"/>
      <c r="C151" s="330"/>
      <c r="D151" s="331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23"/>
      <c r="S151" s="119"/>
      <c r="T151" s="120"/>
      <c r="U151" s="111"/>
      <c r="V151" s="112"/>
      <c r="W151" s="120"/>
      <c r="X151" s="189"/>
      <c r="Y151" s="12"/>
      <c r="Z151" s="198"/>
      <c r="AA151" s="332"/>
      <c r="AB151" s="333"/>
      <c r="AC151" s="12"/>
      <c r="AD151" s="198"/>
      <c r="AE151" s="117"/>
      <c r="AF151" s="110"/>
      <c r="AG151" s="328"/>
    </row>
    <row r="152" spans="1:33" ht="15.75" customHeight="1">
      <c r="A152" s="318"/>
      <c r="B152" s="163"/>
      <c r="C152" s="330"/>
      <c r="D152" s="33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23"/>
      <c r="S152" s="119"/>
      <c r="T152" s="120"/>
      <c r="U152" s="111"/>
      <c r="V152" s="112"/>
      <c r="W152" s="120"/>
      <c r="X152" s="189"/>
      <c r="Y152" s="12"/>
      <c r="Z152" s="198"/>
      <c r="AA152" s="332"/>
      <c r="AB152" s="333"/>
      <c r="AC152" s="12"/>
      <c r="AD152" s="198"/>
      <c r="AE152" s="117"/>
      <c r="AF152" s="110"/>
      <c r="AG152" s="328"/>
    </row>
    <row r="153" spans="1:33" ht="15.75" customHeight="1">
      <c r="A153" s="318"/>
      <c r="B153" s="163"/>
      <c r="C153" s="330"/>
      <c r="D153" s="33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23"/>
      <c r="S153" s="119"/>
      <c r="T153" s="120"/>
      <c r="U153" s="111"/>
      <c r="V153" s="112"/>
      <c r="W153" s="120"/>
      <c r="X153" s="189"/>
      <c r="Y153" s="12"/>
      <c r="Z153" s="198"/>
      <c r="AA153" s="332"/>
      <c r="AB153" s="333"/>
      <c r="AC153" s="12"/>
      <c r="AD153" s="198"/>
      <c r="AE153" s="117"/>
      <c r="AF153" s="110"/>
      <c r="AG153" s="328"/>
    </row>
    <row r="154" spans="1:33" ht="15.75" customHeight="1">
      <c r="A154" s="318"/>
      <c r="B154" s="163"/>
      <c r="C154" s="330"/>
      <c r="D154" s="33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23"/>
      <c r="S154" s="119"/>
      <c r="T154" s="120"/>
      <c r="U154" s="111"/>
      <c r="V154" s="112"/>
      <c r="W154" s="120"/>
      <c r="X154" s="189"/>
      <c r="Y154" s="12"/>
      <c r="Z154" s="198"/>
      <c r="AA154" s="332"/>
      <c r="AB154" s="333"/>
      <c r="AC154" s="12"/>
      <c r="AD154" s="198"/>
      <c r="AE154" s="117"/>
      <c r="AF154" s="110"/>
      <c r="AG154" s="328"/>
    </row>
    <row r="155" spans="1:33" ht="15.75" customHeight="1">
      <c r="A155" s="318"/>
      <c r="B155" s="163"/>
      <c r="C155" s="330"/>
      <c r="D155" s="331"/>
      <c r="E155" s="101"/>
      <c r="F155" s="128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23"/>
      <c r="S155" s="119"/>
      <c r="T155" s="120"/>
      <c r="U155" s="111"/>
      <c r="V155" s="112"/>
      <c r="W155" s="120"/>
      <c r="X155" s="189"/>
      <c r="Y155" s="12"/>
      <c r="Z155" s="198"/>
      <c r="AA155" s="332"/>
      <c r="AB155" s="333"/>
      <c r="AC155" s="12"/>
      <c r="AD155" s="198"/>
      <c r="AE155" s="117"/>
      <c r="AF155" s="110"/>
      <c r="AG155" s="328"/>
    </row>
    <row r="156" spans="1:33" ht="15.75" customHeight="1">
      <c r="A156" s="318"/>
      <c r="B156" s="163"/>
      <c r="C156" s="330"/>
      <c r="D156" s="331"/>
      <c r="E156" s="164"/>
      <c r="F156" s="128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23"/>
      <c r="S156" s="119"/>
      <c r="T156" s="120"/>
      <c r="U156" s="130"/>
      <c r="V156" s="131"/>
      <c r="W156" s="126"/>
      <c r="X156" s="127"/>
      <c r="Y156" s="12"/>
      <c r="Z156" s="198"/>
      <c r="AA156" s="332"/>
      <c r="AB156" s="333"/>
      <c r="AC156" s="12"/>
      <c r="AD156" s="198"/>
      <c r="AE156" s="165"/>
      <c r="AF156" s="125"/>
      <c r="AG156" s="328"/>
    </row>
    <row r="157" spans="1:33" ht="15.75" customHeight="1" thickBot="1">
      <c r="A157" s="319"/>
      <c r="B157" s="133" t="s">
        <v>122</v>
      </c>
      <c r="C157" s="353"/>
      <c r="D157" s="353"/>
      <c r="E157" s="134"/>
      <c r="F157" s="167"/>
      <c r="G157" s="135"/>
      <c r="H157" s="69"/>
      <c r="I157" s="136">
        <f t="shared" ref="I157:J157" si="71">AVERAGE(I141:I156)</f>
        <v>23</v>
      </c>
      <c r="J157" s="137">
        <f t="shared" si="71"/>
        <v>2000</v>
      </c>
      <c r="K157" s="138">
        <f t="shared" ref="K157" si="72">J157/I157</f>
        <v>86.956521739130437</v>
      </c>
      <c r="L157" s="136">
        <f t="shared" ref="L157:M157" si="73">AVERAGE(L141:L156)</f>
        <v>23</v>
      </c>
      <c r="M157" s="137">
        <f t="shared" si="73"/>
        <v>1790.0183508143714</v>
      </c>
      <c r="N157" s="138">
        <f>M157/L157</f>
        <v>77.826884818016154</v>
      </c>
      <c r="O157" s="139">
        <f>L157-I157</f>
        <v>0</v>
      </c>
      <c r="P157" s="140">
        <f>N157-K157</f>
        <v>-9.1296369211142832</v>
      </c>
      <c r="Q157" s="141">
        <f>N157/K157</f>
        <v>0.89500917540718572</v>
      </c>
      <c r="R157" s="324"/>
      <c r="S157" s="142">
        <v>0.78888888888888864</v>
      </c>
      <c r="T157" s="143">
        <v>0.83721064814814794</v>
      </c>
      <c r="U157" s="144"/>
      <c r="V157" s="166"/>
      <c r="W157" s="167"/>
      <c r="X157" s="138"/>
      <c r="Y157" s="179">
        <f t="shared" ref="Y157:Z157" si="74">SUM(Y141:Y156)</f>
        <v>0</v>
      </c>
      <c r="Z157" s="180">
        <f t="shared" si="74"/>
        <v>0</v>
      </c>
      <c r="AA157" s="354"/>
      <c r="AB157" s="355"/>
      <c r="AC157" s="179">
        <f t="shared" ref="AC157" si="75">SUM(AC141:AC156)</f>
        <v>1</v>
      </c>
      <c r="AD157" s="180">
        <f t="shared" ref="AD157" si="76">SUM(AD141:AD156)</f>
        <v>0</v>
      </c>
      <c r="AE157" s="168">
        <f>M157-J157</f>
        <v>-209.98164918562861</v>
      </c>
      <c r="AF157" s="141">
        <f>M157/J157</f>
        <v>0.89500917540718572</v>
      </c>
      <c r="AG157" s="329"/>
    </row>
    <row r="159" spans="1:33">
      <c r="AA159" s="360" t="s">
        <v>163</v>
      </c>
      <c r="AB159" s="360"/>
    </row>
    <row r="160" spans="1:33">
      <c r="AA160" s="360" t="s">
        <v>164</v>
      </c>
      <c r="AB160" s="360"/>
    </row>
    <row r="161" spans="27:28">
      <c r="AA161" s="360" t="s">
        <v>165</v>
      </c>
      <c r="AB161" s="360"/>
    </row>
    <row r="162" spans="27:28">
      <c r="AA162" s="360" t="s">
        <v>166</v>
      </c>
      <c r="AB162" s="360"/>
    </row>
    <row r="163" spans="27:28">
      <c r="AA163" s="360" t="s">
        <v>167</v>
      </c>
      <c r="AB163" s="360"/>
    </row>
    <row r="164" spans="27:28">
      <c r="AA164" s="360" t="s">
        <v>168</v>
      </c>
      <c r="AB164" s="360"/>
    </row>
    <row r="165" spans="27:28">
      <c r="AA165" s="360" t="s">
        <v>169</v>
      </c>
      <c r="AB165" s="360"/>
    </row>
    <row r="166" spans="27:28">
      <c r="AA166" s="360" t="s">
        <v>170</v>
      </c>
      <c r="AB166" s="360"/>
    </row>
    <row r="167" spans="27:28">
      <c r="AA167" s="360" t="s">
        <v>171</v>
      </c>
      <c r="AB167" s="360"/>
    </row>
    <row r="168" spans="27:28">
      <c r="AA168" s="360" t="s">
        <v>172</v>
      </c>
      <c r="AB168" s="360"/>
    </row>
    <row r="169" spans="27:28">
      <c r="AA169" s="360" t="s">
        <v>173</v>
      </c>
      <c r="AB169" s="360"/>
    </row>
    <row r="170" spans="27:28">
      <c r="AA170" s="360" t="s">
        <v>174</v>
      </c>
      <c r="AB170" s="360"/>
    </row>
    <row r="171" spans="27:28">
      <c r="AA171" s="360" t="s">
        <v>175</v>
      </c>
      <c r="AB171" s="360"/>
    </row>
  </sheetData>
  <mergeCells count="380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R124:R140"/>
    <mergeCell ref="AA124:AB124"/>
    <mergeCell ref="C137:D137"/>
    <mergeCell ref="AA137:AB137"/>
    <mergeCell ref="C138:D138"/>
    <mergeCell ref="AA138:AB138"/>
    <mergeCell ref="C139:D139"/>
    <mergeCell ref="AA139:AB139"/>
    <mergeCell ref="C134:D134"/>
    <mergeCell ref="AA134:AB134"/>
    <mergeCell ref="C135:D135"/>
    <mergeCell ref="AA135:AB135"/>
    <mergeCell ref="C136:D136"/>
    <mergeCell ref="AA136:AB136"/>
    <mergeCell ref="C140:D140"/>
    <mergeCell ref="AA140:AB140"/>
    <mergeCell ref="A141:A157"/>
    <mergeCell ref="C141:D141"/>
    <mergeCell ref="R141:R157"/>
    <mergeCell ref="AA141:AB141"/>
    <mergeCell ref="AA146:AB146"/>
    <mergeCell ref="C147:D147"/>
    <mergeCell ref="AA147:AB147"/>
    <mergeCell ref="C148:D148"/>
    <mergeCell ref="A124:A140"/>
    <mergeCell ref="C124:D124"/>
    <mergeCell ref="AA148:AB148"/>
    <mergeCell ref="C149:D149"/>
    <mergeCell ref="AA149:AB149"/>
    <mergeCell ref="C150:D150"/>
    <mergeCell ref="AA150:AB150"/>
    <mergeCell ref="C151:D151"/>
    <mergeCell ref="AA151:AB151"/>
    <mergeCell ref="AG141:AG157"/>
    <mergeCell ref="C142:D142"/>
    <mergeCell ref="AA142:AB142"/>
    <mergeCell ref="C143:D143"/>
    <mergeCell ref="AA143:AB143"/>
    <mergeCell ref="C144:D144"/>
    <mergeCell ref="AA144:AB144"/>
    <mergeCell ref="C145:D145"/>
    <mergeCell ref="AA145:AB145"/>
    <mergeCell ref="C146:D146"/>
    <mergeCell ref="C155:D155"/>
    <mergeCell ref="AA155:AB155"/>
    <mergeCell ref="C156:D156"/>
    <mergeCell ref="AA156:AB156"/>
    <mergeCell ref="C157:D157"/>
    <mergeCell ref="AA157:AB157"/>
    <mergeCell ref="C152:D152"/>
    <mergeCell ref="AA152:AB152"/>
    <mergeCell ref="C153:D153"/>
    <mergeCell ref="AA153:AB153"/>
    <mergeCell ref="C154:D154"/>
    <mergeCell ref="AA154:AB154"/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</mergeCells>
  <phoneticPr fontId="5" type="noConversion"/>
  <conditionalFormatting sqref="O5:O157">
    <cfRule type="cellIs" dxfId="195" priority="3" operator="greaterThan">
      <formula>0</formula>
    </cfRule>
  </conditionalFormatting>
  <conditionalFormatting sqref="P5:P157 AE5:AE157">
    <cfRule type="cellIs" dxfId="194" priority="6" operator="lessThan">
      <formula>0</formula>
    </cfRule>
  </conditionalFormatting>
  <conditionalFormatting sqref="Q5:Q157 AF5:AF157">
    <cfRule type="cellIs" dxfId="193" priority="4" operator="greaterThan">
      <formula>1</formula>
    </cfRule>
    <cfRule type="cellIs" dxfId="192" priority="5" operator="lessThan">
      <formula>0.8</formula>
    </cfRule>
  </conditionalFormatting>
  <conditionalFormatting sqref="AG5 R5:R157 AG107:AG124">
    <cfRule type="cellIs" dxfId="191" priority="7" operator="lessThan">
      <formula>0.8</formula>
    </cfRule>
  </conditionalFormatting>
  <conditionalFormatting sqref="AG22">
    <cfRule type="cellIs" dxfId="190" priority="12" operator="lessThan">
      <formula>0.8</formula>
    </cfRule>
  </conditionalFormatting>
  <conditionalFormatting sqref="AG37">
    <cfRule type="cellIs" dxfId="189" priority="11" operator="lessThan">
      <formula>0.8</formula>
    </cfRule>
  </conditionalFormatting>
  <conditionalFormatting sqref="AG39:AG74">
    <cfRule type="cellIs" dxfId="188" priority="9" operator="lessThan">
      <formula>0.8</formula>
    </cfRule>
  </conditionalFormatting>
  <conditionalFormatting sqref="AG80:AG88">
    <cfRule type="cellIs" dxfId="187" priority="10" operator="lessThan">
      <formula>0.8</formula>
    </cfRule>
  </conditionalFormatting>
  <conditionalFormatting sqref="AG90:AG95">
    <cfRule type="cellIs" dxfId="186" priority="8" operator="lessThan">
      <formula>0.8</formula>
    </cfRule>
  </conditionalFormatting>
  <conditionalFormatting sqref="AG139">
    <cfRule type="cellIs" dxfId="185" priority="2" operator="lessThan">
      <formula>0.8</formula>
    </cfRule>
  </conditionalFormatting>
  <conditionalFormatting sqref="AG141:AG157">
    <cfRule type="cellIs" dxfId="184" priority="1" operator="lessThan">
      <formula>0.8</formula>
    </cfRule>
  </conditionalFormatting>
  <dataValidations count="1">
    <dataValidation type="list" allowBlank="1" showInputMessage="1" showErrorMessage="1" sqref="AA5:AB157" xr:uid="{9BEC363D-FE7F-46EB-B2C0-9E6EEF952FB1}">
      <formula1>$AA$159:$AA$171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D1BF0-27B7-47EC-B8D4-AAF3863FEC40}">
  <sheetPr>
    <tabColor theme="8" tint="0.59999389629810485"/>
  </sheetPr>
  <dimension ref="B1:AR42"/>
  <sheetViews>
    <sheetView zoomScale="70" zoomScaleNormal="70" workbookViewId="0">
      <selection activeCell="Q41" sqref="Q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258</v>
      </c>
      <c r="D3" s="209"/>
      <c r="E3" s="3" t="s">
        <v>3</v>
      </c>
      <c r="F3" s="210">
        <f>'0608(18度C)'!D1+'0608(4度C)'!D1</f>
        <v>233732</v>
      </c>
      <c r="G3" s="211"/>
      <c r="H3" s="3" t="s">
        <v>4</v>
      </c>
      <c r="I3" s="212">
        <f>'0608(18度C)'!F1+'0608(4度C)'!F1</f>
        <v>7139841.5599999996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487.01606893274618</v>
      </c>
      <c r="F6" s="246" t="e">
        <f>AVERAGE(#REF!,D14:K14)</f>
        <v>#REF!</v>
      </c>
      <c r="G6" s="247">
        <f>AVERAGE(D14:K14)</f>
        <v>241.13940092165899</v>
      </c>
      <c r="H6" s="248"/>
      <c r="I6" s="247">
        <f>AVERAGE(L14:O14)</f>
        <v>92.630803242446575</v>
      </c>
      <c r="J6" s="248"/>
      <c r="K6" s="247">
        <f>AVERAGE(D32:O32)</f>
        <v>820.88068181818176</v>
      </c>
      <c r="L6" s="248"/>
      <c r="M6" s="247">
        <f>AVERAGE(P32:X32)</f>
        <v>719.15909090909088</v>
      </c>
      <c r="N6" s="248"/>
      <c r="O6" s="236">
        <f>'0608(4度C)'!Y2</f>
        <v>0</v>
      </c>
      <c r="P6" s="236">
        <f>'0608(4度C)'!Z2</f>
        <v>0</v>
      </c>
      <c r="Q6" s="236">
        <f>'0608(4度C)'!AC2</f>
        <v>54</v>
      </c>
      <c r="R6" s="236">
        <f>'0608(4度C)'!AD2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436.31340494213168</v>
      </c>
      <c r="F7" s="242" t="e">
        <f>AVERAGE(#REF!,D15:K15)</f>
        <v>#REF!</v>
      </c>
      <c r="G7" s="243">
        <f>AVERAGE(D15:K15)</f>
        <v>217.63467901775121</v>
      </c>
      <c r="H7" s="244"/>
      <c r="I7" s="243">
        <f>AVERAGE(L15:O15)</f>
        <v>84.374493393380163</v>
      </c>
      <c r="J7" s="244"/>
      <c r="K7" s="243">
        <f>AVERAGE(D33:O33)</f>
        <v>733.88489115058428</v>
      </c>
      <c r="L7" s="244"/>
      <c r="M7" s="243">
        <f>AVERAGE(P33:X33)</f>
        <v>642.72946339462533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0.89750808065340992</v>
      </c>
      <c r="F8" s="261" t="e">
        <f>AVERAGE(D16:K16,#REF!)</f>
        <v>#REF!</v>
      </c>
      <c r="G8" s="249">
        <f>AVERAGE(D16:K16)</f>
        <v>0.90129664410598442</v>
      </c>
      <c r="H8" s="250"/>
      <c r="I8" s="249">
        <f>AVERAGE(L16:O16)</f>
        <v>0.90990227769825638</v>
      </c>
      <c r="J8" s="250"/>
      <c r="K8" s="249">
        <f>AVERAGE(D34:O34)</f>
        <v>0.89059199543454537</v>
      </c>
      <c r="L8" s="250"/>
      <c r="M8" s="249">
        <f>AVERAGE(P34:X34)</f>
        <v>0.8925442221709895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92.222222222222229</v>
      </c>
      <c r="F14" s="28">
        <v>112.69841269841271</v>
      </c>
      <c r="G14" s="28">
        <v>88.888888888888886</v>
      </c>
      <c r="H14" s="28">
        <v>174.19354838709677</v>
      </c>
      <c r="I14" s="28">
        <v>545.5</v>
      </c>
      <c r="J14" s="28">
        <v>433.33333333333331</v>
      </c>
      <c r="K14" s="29" t="s">
        <v>43</v>
      </c>
      <c r="L14" s="27" t="s">
        <v>43</v>
      </c>
      <c r="M14" s="30">
        <v>98.305084745762699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83.738348195836323</v>
      </c>
      <c r="F15" s="35">
        <v>101.44071466777994</v>
      </c>
      <c r="G15" s="35">
        <v>79.621096844477819</v>
      </c>
      <c r="H15" s="35">
        <v>156.07274117529224</v>
      </c>
      <c r="I15" s="35">
        <v>493.56554617597868</v>
      </c>
      <c r="J15" s="35">
        <v>391.36962704714233</v>
      </c>
      <c r="K15" s="36" t="s">
        <v>43</v>
      </c>
      <c r="L15" s="34" t="s">
        <v>43</v>
      </c>
      <c r="M15" s="37">
        <v>90.998830828200113</v>
      </c>
      <c r="N15" s="35">
        <v>77.750155958560228</v>
      </c>
      <c r="O15" s="38" t="s">
        <v>43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0.90800618525605648</v>
      </c>
      <c r="F16" s="43">
        <f t="shared" si="0"/>
        <v>0.90010774986903319</v>
      </c>
      <c r="G16" s="43">
        <f t="shared" si="0"/>
        <v>0.89573733950037548</v>
      </c>
      <c r="H16" s="43">
        <f t="shared" si="0"/>
        <v>0.8959731437840851</v>
      </c>
      <c r="I16" s="43">
        <f t="shared" si="0"/>
        <v>0.90479476842525886</v>
      </c>
      <c r="J16" s="43">
        <f t="shared" si="0"/>
        <v>0.90316067780109777</v>
      </c>
      <c r="K16" s="44" t="s">
        <v>43</v>
      </c>
      <c r="L16" s="42" t="s">
        <v>43</v>
      </c>
      <c r="M16" s="45">
        <f t="shared" ref="M16:N16" si="1">M15/M14</f>
        <v>0.92567776187307027</v>
      </c>
      <c r="N16" s="43">
        <f t="shared" si="1"/>
        <v>0.8941267935234426</v>
      </c>
      <c r="O16" s="46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0.20833333333333334</v>
      </c>
      <c r="F17" s="48">
        <v>0.16666666666666666</v>
      </c>
      <c r="G17" s="48">
        <v>0.16666666666666666</v>
      </c>
      <c r="H17" s="48">
        <v>0.16666666666666666</v>
      </c>
      <c r="I17" s="48">
        <v>0.20833333333333334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0.62725694444444435</v>
      </c>
      <c r="F18" s="48">
        <v>0.65364583333333337</v>
      </c>
      <c r="G18" s="48">
        <v>0.66557870370370353</v>
      </c>
      <c r="H18" s="48">
        <v>0.62144675925925918</v>
      </c>
      <c r="I18" s="48">
        <v>0.45112268518518517</v>
      </c>
      <c r="J18" s="48">
        <v>0.36982638888888891</v>
      </c>
      <c r="K18" s="48" t="s">
        <v>43</v>
      </c>
      <c r="L18" s="47" t="s">
        <v>43</v>
      </c>
      <c r="M18" s="49">
        <v>0.85287037037037039</v>
      </c>
      <c r="N18" s="48">
        <v>0.85690972222222228</v>
      </c>
      <c r="O18" s="50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>
        <v>8</v>
      </c>
      <c r="F21" s="52">
        <v>10</v>
      </c>
      <c r="G21" s="52">
        <v>12</v>
      </c>
      <c r="H21" s="52">
        <v>13</v>
      </c>
      <c r="I21" s="52">
        <v>1</v>
      </c>
      <c r="J21" s="52">
        <v>2</v>
      </c>
      <c r="K21" s="53"/>
      <c r="L21" s="54"/>
      <c r="M21" s="55">
        <v>4</v>
      </c>
      <c r="N21" s="52">
        <v>4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24.2</v>
      </c>
      <c r="F23" s="58">
        <v>18</v>
      </c>
      <c r="G23" s="58">
        <v>21</v>
      </c>
      <c r="H23" s="58">
        <v>20.666666666666668</v>
      </c>
      <c r="I23" s="58">
        <v>6</v>
      </c>
      <c r="J23" s="58">
        <v>6</v>
      </c>
      <c r="K23" s="59" t="s">
        <v>43</v>
      </c>
      <c r="L23" s="57" t="s">
        <v>43</v>
      </c>
      <c r="M23" s="60">
        <v>19</v>
      </c>
      <c r="N23" s="58">
        <v>23</v>
      </c>
      <c r="O23" s="61" t="s">
        <v>43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1100</v>
      </c>
      <c r="N32" s="28">
        <v>956.25</v>
      </c>
      <c r="O32" s="28">
        <v>900</v>
      </c>
      <c r="P32" s="27">
        <v>288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775</v>
      </c>
      <c r="W32" s="28">
        <v>913.63636363636363</v>
      </c>
      <c r="X32" s="31">
        <v>900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286.83819664818498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996.19476039923791</v>
      </c>
      <c r="N33" s="35">
        <v>854.23138669504715</v>
      </c>
      <c r="O33" s="35">
        <v>798.2752208598672</v>
      </c>
      <c r="P33" s="34">
        <v>254.83626790001887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700.09872848145244</v>
      </c>
      <c r="W33" s="35">
        <v>817.72647797200284</v>
      </c>
      <c r="X33" s="38">
        <v>798.2563792250271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0.87645004531389858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0.90563160036294355</v>
      </c>
      <c r="N34" s="43">
        <f>N33/N32</f>
        <v>0.89331386843926497</v>
      </c>
      <c r="O34" s="43">
        <f>O33/O32</f>
        <v>0.88697246762207471</v>
      </c>
      <c r="P34" s="42">
        <f>P33/P32</f>
        <v>0.88484815243062109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0.90335319804058378</v>
      </c>
      <c r="W34" s="43">
        <f>W33/W32</f>
        <v>0.89502400574050067</v>
      </c>
      <c r="X34" s="46">
        <f>X33/X32</f>
        <v>0.88695153247225234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0.20833333333333334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0.39583333333333331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0.45112268518518517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0.44091435185185185</v>
      </c>
      <c r="N36" s="48">
        <v>0.66138888888888892</v>
      </c>
      <c r="O36" s="48">
        <v>0.63332175925925938</v>
      </c>
      <c r="P36" s="47">
        <v>0.7489351851851852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0.79006944444444449</v>
      </c>
      <c r="W36" s="48">
        <v>1.2223032407407404</v>
      </c>
      <c r="X36" s="50">
        <v>1.1944212962962959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3</v>
      </c>
      <c r="N37" s="58">
        <v>3.5555555555555554</v>
      </c>
      <c r="O37" s="58">
        <v>4</v>
      </c>
      <c r="P37" s="57">
        <v>12.5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</v>
      </c>
      <c r="W37" s="58">
        <v>3.6666666666666665</v>
      </c>
      <c r="X37" s="61">
        <v>4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6E14-AD26-41A9-A223-A9F595704C85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G32" sqref="G32"/>
      <selection activeCell="R22" sqref="P22:X3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127166</v>
      </c>
      <c r="E1" s="88" t="s">
        <v>4</v>
      </c>
      <c r="F1" s="89">
        <f>SUM(G5:G140)</f>
        <v>2486964.9000000004</v>
      </c>
      <c r="G1" s="90" t="s">
        <v>85</v>
      </c>
      <c r="H1" s="91">
        <f>L21+L38+L55+L72+L89+L106+L123+L140</f>
        <v>45.722222222222221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46181</v>
      </c>
      <c r="B2" s="295"/>
      <c r="C2" s="92" t="s">
        <v>41</v>
      </c>
      <c r="D2" s="93">
        <f>AVERAGE(N21,N38,N55,N72,N89,N106,N123,N140)</f>
        <v>688.3071772726048</v>
      </c>
      <c r="E2" s="93" t="s">
        <v>92</v>
      </c>
      <c r="F2" s="94">
        <f>F1/D1</f>
        <v>19.556838305836468</v>
      </c>
      <c r="G2" s="95" t="s">
        <v>93</v>
      </c>
      <c r="H2" s="96">
        <f>COUNT(H5:H140)</f>
        <v>16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1812</v>
      </c>
      <c r="G5" s="148">
        <f t="shared" ref="G5:G8" si="0">E5*F5</f>
        <v>46459.68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3208.4155911828875</v>
      </c>
      <c r="N5" s="152">
        <f>M5/L5</f>
        <v>320.84155911828873</v>
      </c>
      <c r="O5" s="154">
        <f>L5-I5</f>
        <v>0</v>
      </c>
      <c r="P5" s="155">
        <f>N5-K5</f>
        <v>-39.158440881711272</v>
      </c>
      <c r="Q5" s="156">
        <f>N5/K5</f>
        <v>0.89122655310635757</v>
      </c>
      <c r="R5" s="322">
        <f>Q21</f>
        <v>0.87645004531389858</v>
      </c>
      <c r="S5" s="157">
        <v>0.20833333333333334</v>
      </c>
      <c r="T5" s="158">
        <v>0.23186342592592593</v>
      </c>
      <c r="U5" s="159"/>
      <c r="V5" s="160">
        <v>33.885884452991583</v>
      </c>
      <c r="W5" s="161"/>
      <c r="X5" s="162"/>
      <c r="Y5" s="325"/>
      <c r="Z5" s="326"/>
      <c r="AA5" s="115">
        <f>M5-J5</f>
        <v>-391.58440881711249</v>
      </c>
      <c r="AB5" s="156">
        <f>M5/J5</f>
        <v>0.89122655310635768</v>
      </c>
      <c r="AC5" s="327">
        <f>AB21</f>
        <v>0.87645004531389847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3382</v>
      </c>
      <c r="G6" s="103">
        <f t="shared" si="0"/>
        <v>99836.64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3151.0379899710661</v>
      </c>
      <c r="N6" s="106">
        <f>M6/L6</f>
        <v>286.45799908827871</v>
      </c>
      <c r="O6" s="108">
        <f>L6-I6</f>
        <v>0</v>
      </c>
      <c r="P6" s="109">
        <f>N6-K6</f>
        <v>-40.814728184448541</v>
      </c>
      <c r="Q6" s="110">
        <f>N6/K6</f>
        <v>0.87528833054751831</v>
      </c>
      <c r="R6" s="323"/>
      <c r="S6" s="47">
        <v>0.23472222222222222</v>
      </c>
      <c r="T6" s="48">
        <v>0.27943287037037035</v>
      </c>
      <c r="U6" s="111">
        <v>5</v>
      </c>
      <c r="V6" s="112">
        <v>64.397827206730469</v>
      </c>
      <c r="W6" s="113"/>
      <c r="X6" s="116"/>
      <c r="Y6" s="332"/>
      <c r="Z6" s="333"/>
      <c r="AA6" s="117">
        <f>M6-J6</f>
        <v>-448.96201002893395</v>
      </c>
      <c r="AB6" s="110">
        <f>M6/J6</f>
        <v>0.87528833054751831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3787</v>
      </c>
      <c r="G7" s="103">
        <f t="shared" si="0"/>
        <v>113041.95000000001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3149.2635951957409</v>
      </c>
      <c r="N7" s="106">
        <f>M7/L7</f>
        <v>286.29669047234006</v>
      </c>
      <c r="O7" s="108">
        <f>L7-I7</f>
        <v>0</v>
      </c>
      <c r="P7" s="109">
        <f>N7-K7</f>
        <v>-40.976036800387192</v>
      </c>
      <c r="Q7" s="110">
        <f>N7/K7</f>
        <v>0.87479544310992807</v>
      </c>
      <c r="R7" s="323"/>
      <c r="S7" s="47">
        <v>0.28263888888888888</v>
      </c>
      <c r="T7" s="48">
        <v>0.33274305555555556</v>
      </c>
      <c r="U7" s="111">
        <v>4.6166666666666956</v>
      </c>
      <c r="V7" s="112">
        <v>72.150200556926464</v>
      </c>
      <c r="W7" s="113"/>
      <c r="X7" s="116"/>
      <c r="Y7" s="332"/>
      <c r="Z7" s="333"/>
      <c r="AA7" s="117">
        <f>M7-J7</f>
        <v>-450.73640480425911</v>
      </c>
      <c r="AB7" s="110">
        <f>M7/J7</f>
        <v>0.87479544310992807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2256</v>
      </c>
      <c r="G8" s="103">
        <f t="shared" si="0"/>
        <v>64453.919999999998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3112.1634761704431</v>
      </c>
      <c r="N8" s="106">
        <f>M8/L8</f>
        <v>259.34695634753695</v>
      </c>
      <c r="O8" s="108">
        <f>L8-I8</f>
        <v>0</v>
      </c>
      <c r="P8" s="109">
        <f>N8-K8</f>
        <v>-40.653043652463055</v>
      </c>
      <c r="Q8" s="110">
        <f>N8/K8</f>
        <v>0.86448985449178983</v>
      </c>
      <c r="R8" s="323"/>
      <c r="S8" s="47">
        <v>0.33611111111111108</v>
      </c>
      <c r="T8" s="48">
        <v>0.36630787037037033</v>
      </c>
      <c r="U8" s="111">
        <v>4.8499999999999588</v>
      </c>
      <c r="V8" s="112">
        <v>43.493859187166549</v>
      </c>
      <c r="W8" s="113"/>
      <c r="X8" s="116"/>
      <c r="Y8" s="332"/>
      <c r="Z8" s="333"/>
      <c r="AA8" s="117">
        <f>M8-J8</f>
        <v>-487.83652382955688</v>
      </c>
      <c r="AB8" s="110">
        <f>M8/J8</f>
        <v>0.86448985449178972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3155.2201631300345</v>
      </c>
      <c r="N21" s="138">
        <f>M21/L21</f>
        <v>286.83819664818498</v>
      </c>
      <c r="O21" s="139">
        <f>L21-I21</f>
        <v>0</v>
      </c>
      <c r="P21" s="140">
        <f>N21-K21</f>
        <v>-40.434530624542276</v>
      </c>
      <c r="Q21" s="141">
        <f>N21/K21</f>
        <v>0.87645004531389858</v>
      </c>
      <c r="R21" s="324"/>
      <c r="S21" s="142">
        <v>0.20833333333333334</v>
      </c>
      <c r="T21" s="143">
        <v>0.45112268518518517</v>
      </c>
      <c r="U21" s="144"/>
      <c r="V21" s="166"/>
      <c r="W21" s="167"/>
      <c r="X21" s="138"/>
      <c r="Y21" s="354"/>
      <c r="Z21" s="355"/>
      <c r="AA21" s="168">
        <f>M21-J21</f>
        <v>-444.77983686996549</v>
      </c>
      <c r="AB21" s="141">
        <f>M21/J21</f>
        <v>0.87645004531389847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3234</v>
      </c>
      <c r="G22" s="148">
        <f t="shared" ref="G22" si="5">E22*F22</f>
        <v>59926.020000000004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2988.5842811977136</v>
      </c>
      <c r="N22" s="152">
        <f>M22/L22</f>
        <v>996.19476039923791</v>
      </c>
      <c r="O22" s="154">
        <f>L22-I22</f>
        <v>0</v>
      </c>
      <c r="P22" s="155">
        <f>N22-K22</f>
        <v>-103.80523960076209</v>
      </c>
      <c r="Q22" s="156">
        <f>N22/K22</f>
        <v>0.90563160036294355</v>
      </c>
      <c r="R22" s="322">
        <f>Q38</f>
        <v>0.90563160036294355</v>
      </c>
      <c r="S22" s="157">
        <v>0.39583333333333331</v>
      </c>
      <c r="T22" s="158">
        <v>0.44091435185185185</v>
      </c>
      <c r="U22" s="159"/>
      <c r="V22" s="112">
        <v>64.927063031408295</v>
      </c>
      <c r="W22" s="161"/>
      <c r="X22" s="162"/>
      <c r="Y22" s="325"/>
      <c r="Z22" s="326"/>
      <c r="AA22" s="115">
        <f>M22-J22</f>
        <v>-311.41571880228639</v>
      </c>
      <c r="AB22" s="156">
        <f>M22/J22</f>
        <v>0.90563160036294355</v>
      </c>
      <c r="AC22" s="327">
        <f>AB38</f>
        <v>0.90563160036294355</v>
      </c>
    </row>
    <row r="23" spans="1:29" ht="15.75" customHeight="1">
      <c r="A23" s="357"/>
      <c r="B23" s="100"/>
      <c r="C23" s="330"/>
      <c r="D23" s="331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323"/>
      <c r="S23" s="47"/>
      <c r="T23" s="48"/>
      <c r="U23" s="111"/>
      <c r="V23" s="112"/>
      <c r="W23" s="113"/>
      <c r="X23" s="116"/>
      <c r="Y23" s="332"/>
      <c r="Z23" s="333"/>
      <c r="AA23" s="117"/>
      <c r="AB23" s="110"/>
      <c r="AC23" s="328"/>
    </row>
    <row r="24" spans="1:29" ht="15.75" customHeight="1">
      <c r="A24" s="357"/>
      <c r="B24" s="100"/>
      <c r="C24" s="330"/>
      <c r="D24" s="33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23"/>
      <c r="S24" s="47"/>
      <c r="T24" s="48"/>
      <c r="U24" s="111"/>
      <c r="V24" s="112"/>
      <c r="W24" s="113"/>
      <c r="X24" s="116"/>
      <c r="Y24" s="332"/>
      <c r="Z24" s="333"/>
      <c r="AA24" s="117"/>
      <c r="AB24" s="110"/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2988.5842811977136</v>
      </c>
      <c r="N38" s="138">
        <f t="shared" ref="N38:N47" si="9">M38/L38</f>
        <v>996.19476039923791</v>
      </c>
      <c r="O38" s="139">
        <f t="shared" ref="O38:O47" si="10">L38-I38</f>
        <v>0</v>
      </c>
      <c r="P38" s="140">
        <f t="shared" ref="P38:P47" si="11">N38-K38</f>
        <v>-103.80523960076209</v>
      </c>
      <c r="Q38" s="141">
        <f t="shared" ref="Q38:Q47" si="12">N38/K38</f>
        <v>0.90563160036294355</v>
      </c>
      <c r="R38" s="324"/>
      <c r="S38" s="142">
        <v>0.39583333333333331</v>
      </c>
      <c r="T38" s="143">
        <v>0.44091435185185185</v>
      </c>
      <c r="U38" s="144"/>
      <c r="V38" s="166"/>
      <c r="W38" s="99"/>
      <c r="X38" s="69"/>
      <c r="Y38" s="354"/>
      <c r="Z38" s="355"/>
      <c r="AA38" s="168">
        <f t="shared" ref="AA38:AA47" si="13">M38-J38</f>
        <v>-311.41571880228639</v>
      </c>
      <c r="AB38" s="141">
        <f t="shared" ref="AB38:AB47" si="14">M38/J38</f>
        <v>0.90563160036294355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132</v>
      </c>
      <c r="D39" s="321"/>
      <c r="E39" s="147">
        <v>14.03</v>
      </c>
      <c r="F39" s="97">
        <v>1618</v>
      </c>
      <c r="G39" s="148">
        <f t="shared" ref="G39:G47" si="15">E39*F39</f>
        <v>22700.539999999997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6">F39/V39*60</f>
        <v>2716.0100337544768</v>
      </c>
      <c r="N39" s="152">
        <f t="shared" si="9"/>
        <v>905.3366779181589</v>
      </c>
      <c r="O39" s="154">
        <f t="shared" si="10"/>
        <v>0</v>
      </c>
      <c r="P39" s="155">
        <f t="shared" si="11"/>
        <v>-94.663322081841102</v>
      </c>
      <c r="Q39" s="156">
        <f t="shared" si="12"/>
        <v>0.90533667791815886</v>
      </c>
      <c r="R39" s="322">
        <f>Q55</f>
        <v>0.89331386843926497</v>
      </c>
      <c r="S39" s="157">
        <v>0.25</v>
      </c>
      <c r="T39" s="158">
        <v>0.27481481481481479</v>
      </c>
      <c r="U39" s="159"/>
      <c r="V39" s="160">
        <v>35.743608747203872</v>
      </c>
      <c r="W39" s="161"/>
      <c r="X39" s="162"/>
      <c r="Y39" s="325"/>
      <c r="Z39" s="326"/>
      <c r="AA39" s="115">
        <f t="shared" si="13"/>
        <v>-283.98996624552319</v>
      </c>
      <c r="AB39" s="156">
        <f t="shared" si="14"/>
        <v>0.90533667791815897</v>
      </c>
      <c r="AC39" s="327">
        <f>AB55</f>
        <v>0.89331386843926497</v>
      </c>
    </row>
    <row r="40" spans="1:29" ht="15.75" customHeight="1">
      <c r="A40" s="318"/>
      <c r="B40" s="100" t="s">
        <v>120</v>
      </c>
      <c r="C40" s="330" t="s">
        <v>131</v>
      </c>
      <c r="D40" s="331"/>
      <c r="E40" s="101">
        <v>14.28</v>
      </c>
      <c r="F40" s="102">
        <v>2389</v>
      </c>
      <c r="G40" s="103">
        <f t="shared" si="15"/>
        <v>34114.92</v>
      </c>
      <c r="H40" s="26">
        <v>2</v>
      </c>
      <c r="I40" s="104">
        <v>3</v>
      </c>
      <c r="J40" s="105">
        <v>3600</v>
      </c>
      <c r="K40" s="106">
        <f t="shared" ref="K40:K74" si="17">J40/I40</f>
        <v>1200</v>
      </c>
      <c r="L40" s="107">
        <v>3</v>
      </c>
      <c r="M40" s="105">
        <f t="shared" si="16"/>
        <v>3187.5640921512022</v>
      </c>
      <c r="N40" s="106">
        <f t="shared" si="9"/>
        <v>1062.5213640504007</v>
      </c>
      <c r="O40" s="108">
        <f t="shared" si="10"/>
        <v>0</v>
      </c>
      <c r="P40" s="109">
        <f t="shared" si="11"/>
        <v>-137.47863594959927</v>
      </c>
      <c r="Q40" s="110">
        <f t="shared" si="12"/>
        <v>0.8854344700420006</v>
      </c>
      <c r="R40" s="323"/>
      <c r="S40" s="47">
        <v>0.28472222222222227</v>
      </c>
      <c r="T40" s="48">
        <v>0.31594907407407413</v>
      </c>
      <c r="U40" s="111">
        <v>15</v>
      </c>
      <c r="V40" s="112">
        <v>44.968507567565062</v>
      </c>
      <c r="W40" s="113"/>
      <c r="X40" s="116"/>
      <c r="Y40" s="332"/>
      <c r="Z40" s="333"/>
      <c r="AA40" s="117">
        <f t="shared" si="13"/>
        <v>-412.4359078487978</v>
      </c>
      <c r="AB40" s="110">
        <f t="shared" si="14"/>
        <v>0.8854344700420006</v>
      </c>
      <c r="AC40" s="328"/>
    </row>
    <row r="41" spans="1:29" ht="15.75" customHeight="1">
      <c r="A41" s="318"/>
      <c r="B41" s="100" t="s">
        <v>120</v>
      </c>
      <c r="C41" s="330" t="s">
        <v>137</v>
      </c>
      <c r="D41" s="331"/>
      <c r="E41" s="101">
        <v>30</v>
      </c>
      <c r="F41" s="102">
        <v>2885</v>
      </c>
      <c r="G41" s="103">
        <f t="shared" si="15"/>
        <v>86550</v>
      </c>
      <c r="H41" s="26"/>
      <c r="I41" s="104">
        <v>4</v>
      </c>
      <c r="J41" s="105">
        <v>3600</v>
      </c>
      <c r="K41" s="106">
        <f t="shared" si="17"/>
        <v>900</v>
      </c>
      <c r="L41" s="107">
        <v>4</v>
      </c>
      <c r="M41" s="105">
        <f t="shared" si="16"/>
        <v>3192.4800000000018</v>
      </c>
      <c r="N41" s="106">
        <f t="shared" si="9"/>
        <v>798.12000000000046</v>
      </c>
      <c r="O41" s="108">
        <f t="shared" si="10"/>
        <v>0</v>
      </c>
      <c r="P41" s="109">
        <f t="shared" si="11"/>
        <v>-101.87999999999954</v>
      </c>
      <c r="Q41" s="110">
        <f t="shared" si="12"/>
        <v>0.88680000000000048</v>
      </c>
      <c r="R41" s="323"/>
      <c r="S41" s="47">
        <v>0.32569444444444451</v>
      </c>
      <c r="T41" s="48">
        <v>0.36334490740740749</v>
      </c>
      <c r="U41" s="111">
        <v>15</v>
      </c>
      <c r="V41" s="112">
        <v>54.221169748909901</v>
      </c>
      <c r="W41" s="113"/>
      <c r="X41" s="116"/>
      <c r="Y41" s="332"/>
      <c r="Z41" s="333"/>
      <c r="AA41" s="117">
        <f t="shared" si="13"/>
        <v>-407.51999999999816</v>
      </c>
      <c r="AB41" s="110">
        <f t="shared" si="14"/>
        <v>0.88680000000000048</v>
      </c>
      <c r="AC41" s="328"/>
    </row>
    <row r="42" spans="1:29" ht="15.75" customHeight="1">
      <c r="A42" s="318"/>
      <c r="B42" s="100" t="s">
        <v>120</v>
      </c>
      <c r="C42" s="330" t="s">
        <v>128</v>
      </c>
      <c r="D42" s="331"/>
      <c r="E42" s="101">
        <v>25.03</v>
      </c>
      <c r="F42" s="102">
        <v>1717</v>
      </c>
      <c r="G42" s="103">
        <f t="shared" si="15"/>
        <v>42976.51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3184.9020141427163</v>
      </c>
      <c r="N42" s="106">
        <f t="shared" si="9"/>
        <v>636.98040282854322</v>
      </c>
      <c r="O42" s="108">
        <f t="shared" si="10"/>
        <v>0</v>
      </c>
      <c r="P42" s="109">
        <f t="shared" si="11"/>
        <v>-83.01959717145678</v>
      </c>
      <c r="Q42" s="110">
        <f t="shared" si="12"/>
        <v>0.88469500392853229</v>
      </c>
      <c r="R42" s="323"/>
      <c r="S42" s="47">
        <v>0.37361111111111117</v>
      </c>
      <c r="T42" s="48">
        <v>0.39606481481481487</v>
      </c>
      <c r="U42" s="111">
        <v>14.783333333333299</v>
      </c>
      <c r="V42" s="112">
        <v>32.346364045906135</v>
      </c>
      <c r="W42" s="113"/>
      <c r="X42" s="116"/>
      <c r="Y42" s="332"/>
      <c r="Z42" s="333"/>
      <c r="AA42" s="117">
        <f t="shared" si="13"/>
        <v>-415.09798585728367</v>
      </c>
      <c r="AB42" s="110">
        <f t="shared" si="14"/>
        <v>0.88469500392853229</v>
      </c>
      <c r="AC42" s="328"/>
    </row>
    <row r="43" spans="1:29" ht="15.75" customHeight="1">
      <c r="A43" s="318"/>
      <c r="B43" s="100" t="s">
        <v>120</v>
      </c>
      <c r="C43" s="330" t="s">
        <v>125</v>
      </c>
      <c r="D43" s="331"/>
      <c r="E43" s="101">
        <v>22.28</v>
      </c>
      <c r="F43" s="102">
        <v>1238</v>
      </c>
      <c r="G43" s="103">
        <f t="shared" si="15"/>
        <v>27582.640000000003</v>
      </c>
      <c r="H43" s="13"/>
      <c r="I43" s="104">
        <v>5</v>
      </c>
      <c r="J43" s="105">
        <v>3300</v>
      </c>
      <c r="K43" s="106">
        <f t="shared" si="17"/>
        <v>660</v>
      </c>
      <c r="L43" s="107">
        <v>5</v>
      </c>
      <c r="M43" s="105">
        <f t="shared" si="16"/>
        <v>2980.085089744457</v>
      </c>
      <c r="N43" s="106">
        <f t="shared" si="9"/>
        <v>596.01701794889141</v>
      </c>
      <c r="O43" s="108">
        <f t="shared" si="10"/>
        <v>0</v>
      </c>
      <c r="P43" s="109">
        <f t="shared" si="11"/>
        <v>-63.982982051108593</v>
      </c>
      <c r="Q43" s="110">
        <f t="shared" si="12"/>
        <v>0.9030560878013506</v>
      </c>
      <c r="R43" s="323"/>
      <c r="S43" s="47">
        <v>0.40625000000000006</v>
      </c>
      <c r="T43" s="48">
        <v>0.4235532407407408</v>
      </c>
      <c r="U43" s="111">
        <v>14.666666666666668</v>
      </c>
      <c r="V43" s="112">
        <v>24.925462784812474</v>
      </c>
      <c r="W43" s="113"/>
      <c r="X43" s="116"/>
      <c r="Y43" s="332"/>
      <c r="Z43" s="333"/>
      <c r="AA43" s="117">
        <f t="shared" si="13"/>
        <v>-319.91491025554296</v>
      </c>
      <c r="AB43" s="110">
        <f t="shared" si="14"/>
        <v>0.9030560878013506</v>
      </c>
      <c r="AC43" s="328"/>
    </row>
    <row r="44" spans="1:29" ht="15.75" customHeight="1">
      <c r="A44" s="318"/>
      <c r="B44" s="100" t="s">
        <v>120</v>
      </c>
      <c r="C44" s="330" t="s">
        <v>129</v>
      </c>
      <c r="D44" s="331"/>
      <c r="E44" s="101">
        <v>18.18</v>
      </c>
      <c r="F44" s="102">
        <v>1333</v>
      </c>
      <c r="G44" s="121">
        <f t="shared" si="15"/>
        <v>24233.94</v>
      </c>
      <c r="H44" s="122"/>
      <c r="I44" s="104">
        <v>3</v>
      </c>
      <c r="J44" s="105">
        <v>3600</v>
      </c>
      <c r="K44" s="106">
        <f t="shared" si="17"/>
        <v>1200</v>
      </c>
      <c r="L44" s="107">
        <v>3</v>
      </c>
      <c r="M44" s="105">
        <f t="shared" si="16"/>
        <v>3194.5459073571733</v>
      </c>
      <c r="N44" s="106">
        <f t="shared" si="9"/>
        <v>1064.8486357857244</v>
      </c>
      <c r="O44" s="108">
        <f t="shared" si="10"/>
        <v>0</v>
      </c>
      <c r="P44" s="109">
        <f t="shared" si="11"/>
        <v>-135.15136421427565</v>
      </c>
      <c r="Q44" s="110">
        <f t="shared" si="12"/>
        <v>0.88737386315477029</v>
      </c>
      <c r="R44" s="323"/>
      <c r="S44" s="47">
        <v>0.4333333333333334</v>
      </c>
      <c r="T44" s="120">
        <v>0.45071759259259264</v>
      </c>
      <c r="U44" s="111">
        <v>15</v>
      </c>
      <c r="V44" s="112">
        <v>25.036422176874247</v>
      </c>
      <c r="W44" s="113"/>
      <c r="X44" s="116"/>
      <c r="Y44" s="332"/>
      <c r="Z44" s="333"/>
      <c r="AA44" s="117">
        <f t="shared" si="13"/>
        <v>-405.45409264282671</v>
      </c>
      <c r="AB44" s="110">
        <f t="shared" si="14"/>
        <v>0.8873738631547704</v>
      </c>
      <c r="AC44" s="328"/>
    </row>
    <row r="45" spans="1:29" ht="15.75" customHeight="1">
      <c r="A45" s="318"/>
      <c r="B45" s="100" t="s">
        <v>120</v>
      </c>
      <c r="C45" s="330" t="s">
        <v>133</v>
      </c>
      <c r="D45" s="331"/>
      <c r="E45" s="101">
        <v>17.07</v>
      </c>
      <c r="F45" s="102">
        <v>3952</v>
      </c>
      <c r="G45" s="121">
        <f t="shared" si="15"/>
        <v>67460.639999999999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2976.2431111858</v>
      </c>
      <c r="N45" s="106">
        <f t="shared" si="9"/>
        <v>992.08103706193333</v>
      </c>
      <c r="O45" s="123">
        <f t="shared" si="10"/>
        <v>0</v>
      </c>
      <c r="P45" s="124">
        <f t="shared" si="11"/>
        <v>-107.91896293806667</v>
      </c>
      <c r="Q45" s="125">
        <f t="shared" si="12"/>
        <v>0.90189185187448484</v>
      </c>
      <c r="R45" s="323"/>
      <c r="S45" s="47">
        <v>0.46111111111111119</v>
      </c>
      <c r="T45" s="120">
        <v>0.51643518518518527</v>
      </c>
      <c r="U45" s="111">
        <v>14.966666666666715</v>
      </c>
      <c r="V45" s="112">
        <v>79.670910991382769</v>
      </c>
      <c r="W45" s="113"/>
      <c r="X45" s="116"/>
      <c r="Y45" s="332"/>
      <c r="Z45" s="333"/>
      <c r="AA45" s="117">
        <f t="shared" si="13"/>
        <v>-323.75688881420001</v>
      </c>
      <c r="AB45" s="110">
        <f t="shared" si="14"/>
        <v>0.90189185187448484</v>
      </c>
      <c r="AC45" s="328"/>
    </row>
    <row r="46" spans="1:29" ht="15.75" customHeight="1">
      <c r="A46" s="318"/>
      <c r="B46" s="100" t="s">
        <v>120</v>
      </c>
      <c r="C46" s="330" t="s">
        <v>132</v>
      </c>
      <c r="D46" s="331"/>
      <c r="E46" s="101">
        <v>14.03</v>
      </c>
      <c r="F46" s="102">
        <v>3554</v>
      </c>
      <c r="G46" s="121">
        <f t="shared" si="15"/>
        <v>49862.619999999995</v>
      </c>
      <c r="H46" s="62"/>
      <c r="I46" s="104">
        <v>3</v>
      </c>
      <c r="J46" s="105">
        <v>3000</v>
      </c>
      <c r="K46" s="106">
        <f t="shared" si="17"/>
        <v>1000</v>
      </c>
      <c r="L46" s="118">
        <v>3</v>
      </c>
      <c r="M46" s="105">
        <f t="shared" si="16"/>
        <v>2716.0100337544773</v>
      </c>
      <c r="N46" s="106">
        <f t="shared" si="9"/>
        <v>905.33667791815913</v>
      </c>
      <c r="O46" s="123">
        <f t="shared" si="10"/>
        <v>0</v>
      </c>
      <c r="P46" s="124">
        <f t="shared" si="11"/>
        <v>-94.663322081840874</v>
      </c>
      <c r="Q46" s="125">
        <f t="shared" si="12"/>
        <v>0.90533667791815908</v>
      </c>
      <c r="R46" s="323"/>
      <c r="S46" s="47">
        <v>0.52638888888888891</v>
      </c>
      <c r="T46" s="120">
        <v>0.58090277777777777</v>
      </c>
      <c r="U46" s="111">
        <v>15</v>
      </c>
      <c r="V46" s="112">
        <v>78.51222836066907</v>
      </c>
      <c r="W46" s="113"/>
      <c r="X46" s="116"/>
      <c r="Y46" s="332"/>
      <c r="Z46" s="333"/>
      <c r="AA46" s="117">
        <f t="shared" si="13"/>
        <v>-283.98996624552274</v>
      </c>
      <c r="AB46" s="110">
        <f t="shared" si="14"/>
        <v>0.90533667791815908</v>
      </c>
      <c r="AC46" s="328"/>
    </row>
    <row r="47" spans="1:29" ht="15.75" customHeight="1">
      <c r="A47" s="318"/>
      <c r="B47" s="100" t="s">
        <v>120</v>
      </c>
      <c r="C47" s="330" t="s">
        <v>131</v>
      </c>
      <c r="D47" s="331"/>
      <c r="E47" s="101">
        <v>14.28</v>
      </c>
      <c r="F47" s="102">
        <v>5387</v>
      </c>
      <c r="G47" s="121">
        <f t="shared" si="15"/>
        <v>76926.36</v>
      </c>
      <c r="H47" s="62"/>
      <c r="I47" s="104">
        <v>3</v>
      </c>
      <c r="J47" s="105">
        <v>3600</v>
      </c>
      <c r="K47" s="106">
        <f t="shared" si="17"/>
        <v>1200</v>
      </c>
      <c r="L47" s="118">
        <v>3</v>
      </c>
      <c r="M47" s="105">
        <f t="shared" si="16"/>
        <v>3187.5640921512017</v>
      </c>
      <c r="N47" s="106">
        <f t="shared" si="9"/>
        <v>1062.5213640504005</v>
      </c>
      <c r="O47" s="123">
        <f t="shared" si="10"/>
        <v>0</v>
      </c>
      <c r="P47" s="124">
        <f t="shared" si="11"/>
        <v>-137.47863594959949</v>
      </c>
      <c r="Q47" s="125">
        <f t="shared" si="12"/>
        <v>0.88543447004200038</v>
      </c>
      <c r="R47" s="323"/>
      <c r="S47" s="47">
        <v>0.59097222222222223</v>
      </c>
      <c r="T47" s="120">
        <v>0.66138888888888892</v>
      </c>
      <c r="U47" s="111">
        <v>14.500000000000028</v>
      </c>
      <c r="V47" s="112">
        <v>101.40031405042822</v>
      </c>
      <c r="W47" s="113"/>
      <c r="X47" s="116"/>
      <c r="Y47" s="332"/>
      <c r="Z47" s="333"/>
      <c r="AA47" s="117">
        <f t="shared" si="13"/>
        <v>-412.43590784879825</v>
      </c>
      <c r="AB47" s="110">
        <f t="shared" si="14"/>
        <v>0.88543447004200049</v>
      </c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8">AVERAGE(I39:I54)</f>
        <v>3.5555555555555554</v>
      </c>
      <c r="J55" s="137">
        <f t="shared" si="18"/>
        <v>3400</v>
      </c>
      <c r="K55" s="138">
        <f t="shared" ref="K55" si="19">J55/I55</f>
        <v>956.25</v>
      </c>
      <c r="L55" s="136">
        <f t="shared" ref="L55:M55" si="20">AVERAGE(L39:L54)</f>
        <v>3.5555555555555554</v>
      </c>
      <c r="M55" s="137">
        <f t="shared" si="20"/>
        <v>3037.267152693501</v>
      </c>
      <c r="N55" s="138">
        <f t="shared" ref="N55:N64" si="21">M55/L55</f>
        <v>854.23138669504715</v>
      </c>
      <c r="O55" s="139">
        <f t="shared" ref="O55:O64" si="22">L55-I55</f>
        <v>0</v>
      </c>
      <c r="P55" s="140">
        <f t="shared" ref="P55:P64" si="23">N55-K55</f>
        <v>-102.01861330495285</v>
      </c>
      <c r="Q55" s="141">
        <f t="shared" ref="Q55:Q64" si="24">N55/K55</f>
        <v>0.89331386843926497</v>
      </c>
      <c r="R55" s="324"/>
      <c r="S55" s="142">
        <v>0.25</v>
      </c>
      <c r="T55" s="143">
        <v>0.66138888888888892</v>
      </c>
      <c r="U55" s="144"/>
      <c r="V55" s="166"/>
      <c r="W55" s="99"/>
      <c r="X55" s="69"/>
      <c r="Y55" s="354"/>
      <c r="Z55" s="355"/>
      <c r="AA55" s="168">
        <f t="shared" ref="AA55:AA64" si="25">M55-J55</f>
        <v>-362.73284730649902</v>
      </c>
      <c r="AB55" s="141">
        <f t="shared" ref="AB55:AB64" si="26">M55/J55</f>
        <v>0.89331386843926497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134</v>
      </c>
      <c r="D56" s="321"/>
      <c r="E56" s="147">
        <v>20.72</v>
      </c>
      <c r="F56" s="97">
        <v>1220</v>
      </c>
      <c r="G56" s="148">
        <f t="shared" ref="G56:G64" si="27">E56*F56</f>
        <v>25278.399999999998</v>
      </c>
      <c r="H56" s="149">
        <v>2</v>
      </c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4" si="28">F56/V56*60</f>
        <v>3196.4779821693842</v>
      </c>
      <c r="N56" s="152">
        <f t="shared" si="21"/>
        <v>1065.492660723128</v>
      </c>
      <c r="O56" s="154">
        <f t="shared" si="22"/>
        <v>0</v>
      </c>
      <c r="P56" s="155">
        <f t="shared" si="23"/>
        <v>-134.50733927687202</v>
      </c>
      <c r="Q56" s="156">
        <f t="shared" si="24"/>
        <v>0.88791055060260671</v>
      </c>
      <c r="R56" s="322">
        <f>Q72</f>
        <v>0.88697246762207471</v>
      </c>
      <c r="S56" s="157">
        <v>0.25</v>
      </c>
      <c r="T56" s="158">
        <v>0.26590277777777777</v>
      </c>
      <c r="U56" s="159"/>
      <c r="V56" s="160">
        <v>22.900204665361297</v>
      </c>
      <c r="W56" s="158"/>
      <c r="X56" s="169"/>
      <c r="Y56" s="325"/>
      <c r="Z56" s="326"/>
      <c r="AA56" s="115">
        <f t="shared" si="25"/>
        <v>-403.52201783061582</v>
      </c>
      <c r="AB56" s="156">
        <f t="shared" si="26"/>
        <v>0.88791055060260671</v>
      </c>
      <c r="AC56" s="327">
        <f>AB72</f>
        <v>0.88697246762207471</v>
      </c>
    </row>
    <row r="57" spans="1:29" ht="15.75" customHeight="1">
      <c r="A57" s="357"/>
      <c r="B57" s="100" t="s">
        <v>120</v>
      </c>
      <c r="C57" s="330" t="s">
        <v>138</v>
      </c>
      <c r="D57" s="331"/>
      <c r="E57" s="101">
        <v>16.66</v>
      </c>
      <c r="F57" s="102">
        <v>2039</v>
      </c>
      <c r="G57" s="103">
        <f t="shared" si="27"/>
        <v>33969.74</v>
      </c>
      <c r="H57" s="26">
        <v>2</v>
      </c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3192.975827669336</v>
      </c>
      <c r="N57" s="106">
        <f t="shared" si="21"/>
        <v>638.5951655338672</v>
      </c>
      <c r="O57" s="108">
        <f t="shared" si="22"/>
        <v>0</v>
      </c>
      <c r="P57" s="109">
        <f t="shared" si="23"/>
        <v>-81.404834466132797</v>
      </c>
      <c r="Q57" s="110">
        <f t="shared" si="24"/>
        <v>0.8869377299081489</v>
      </c>
      <c r="R57" s="323"/>
      <c r="S57" s="47">
        <v>0.27569444444444446</v>
      </c>
      <c r="T57" s="48">
        <v>0.30229166666666668</v>
      </c>
      <c r="U57" s="111">
        <v>15</v>
      </c>
      <c r="V57" s="112">
        <v>38.315354266023434</v>
      </c>
      <c r="W57" s="113"/>
      <c r="X57" s="13"/>
      <c r="Y57" s="332"/>
      <c r="Z57" s="333"/>
      <c r="AA57" s="117">
        <f t="shared" si="25"/>
        <v>-407.02417233066399</v>
      </c>
      <c r="AB57" s="110">
        <f t="shared" si="26"/>
        <v>0.8869377299081489</v>
      </c>
      <c r="AC57" s="328"/>
    </row>
    <row r="58" spans="1:29" ht="15.75" customHeight="1">
      <c r="A58" s="357"/>
      <c r="B58" s="100" t="s">
        <v>120</v>
      </c>
      <c r="C58" s="330" t="s">
        <v>135</v>
      </c>
      <c r="D58" s="331"/>
      <c r="E58" s="101">
        <v>24.82</v>
      </c>
      <c r="F58" s="102">
        <v>2105</v>
      </c>
      <c r="G58" s="103">
        <f t="shared" si="27"/>
        <v>52246.1</v>
      </c>
      <c r="H58" s="26"/>
      <c r="I58" s="104">
        <v>5</v>
      </c>
      <c r="J58" s="105">
        <v>3600</v>
      </c>
      <c r="K58" s="106">
        <f t="shared" si="17"/>
        <v>720</v>
      </c>
      <c r="L58" s="107">
        <v>5</v>
      </c>
      <c r="M58" s="105">
        <f t="shared" si="28"/>
        <v>3189.9833287546235</v>
      </c>
      <c r="N58" s="106">
        <f t="shared" si="21"/>
        <v>637.99666575092465</v>
      </c>
      <c r="O58" s="108">
        <f t="shared" si="22"/>
        <v>0</v>
      </c>
      <c r="P58" s="109">
        <f t="shared" si="23"/>
        <v>-82.003334249075351</v>
      </c>
      <c r="Q58" s="110">
        <f t="shared" si="24"/>
        <v>0.88610648020961758</v>
      </c>
      <c r="R58" s="323"/>
      <c r="S58" s="47">
        <v>0.31250000000000006</v>
      </c>
      <c r="T58" s="48">
        <v>0.33998842592592599</v>
      </c>
      <c r="U58" s="111">
        <v>14.70000000000006</v>
      </c>
      <c r="V58" s="112">
        <v>39.592683404181869</v>
      </c>
      <c r="W58" s="113"/>
      <c r="X58" s="13"/>
      <c r="Y58" s="332"/>
      <c r="Z58" s="333"/>
      <c r="AA58" s="117">
        <f t="shared" si="25"/>
        <v>-410.01667124537653</v>
      </c>
      <c r="AB58" s="110">
        <f t="shared" si="26"/>
        <v>0.88610648020961769</v>
      </c>
      <c r="AC58" s="328"/>
    </row>
    <row r="59" spans="1:29" ht="15.75" customHeight="1">
      <c r="A59" s="357"/>
      <c r="B59" s="100" t="s">
        <v>120</v>
      </c>
      <c r="C59" s="330" t="s">
        <v>136</v>
      </c>
      <c r="D59" s="331"/>
      <c r="E59" s="101">
        <v>18.18</v>
      </c>
      <c r="F59" s="102">
        <v>2534</v>
      </c>
      <c r="G59" s="103">
        <f t="shared" si="27"/>
        <v>46068.12</v>
      </c>
      <c r="H59" s="26"/>
      <c r="I59" s="104">
        <v>3</v>
      </c>
      <c r="J59" s="105">
        <v>3600</v>
      </c>
      <c r="K59" s="106">
        <f t="shared" si="17"/>
        <v>1200</v>
      </c>
      <c r="L59" s="107">
        <v>3</v>
      </c>
      <c r="M59" s="105">
        <f t="shared" si="28"/>
        <v>3193.0782864460007</v>
      </c>
      <c r="N59" s="106">
        <f t="shared" si="21"/>
        <v>1064.3594288153336</v>
      </c>
      <c r="O59" s="108">
        <f t="shared" si="22"/>
        <v>0</v>
      </c>
      <c r="P59" s="109">
        <f t="shared" si="23"/>
        <v>-135.64057118466644</v>
      </c>
      <c r="Q59" s="110">
        <f t="shared" si="24"/>
        <v>0.8869661906794446</v>
      </c>
      <c r="R59" s="323"/>
      <c r="S59" s="47">
        <v>0.35000000000000009</v>
      </c>
      <c r="T59" s="48">
        <v>0.38305555555555565</v>
      </c>
      <c r="U59" s="111">
        <v>15</v>
      </c>
      <c r="V59" s="112">
        <v>47.615494003194463</v>
      </c>
      <c r="W59" s="113"/>
      <c r="X59" s="116"/>
      <c r="Y59" s="332"/>
      <c r="Z59" s="333"/>
      <c r="AA59" s="117">
        <f t="shared" si="25"/>
        <v>-406.92171355399933</v>
      </c>
      <c r="AB59" s="110">
        <f t="shared" si="26"/>
        <v>0.8869661906794446</v>
      </c>
      <c r="AC59" s="328"/>
    </row>
    <row r="60" spans="1:29" ht="15.75" customHeight="1">
      <c r="A60" s="358"/>
      <c r="B60" s="100" t="s">
        <v>120</v>
      </c>
      <c r="C60" s="330" t="s">
        <v>130</v>
      </c>
      <c r="D60" s="331"/>
      <c r="E60" s="101">
        <v>23.72</v>
      </c>
      <c r="F60" s="102">
        <v>2228</v>
      </c>
      <c r="G60" s="103">
        <f t="shared" si="27"/>
        <v>52848.159999999996</v>
      </c>
      <c r="H60" s="13"/>
      <c r="I60" s="104">
        <v>5</v>
      </c>
      <c r="J60" s="105">
        <v>3600</v>
      </c>
      <c r="K60" s="106">
        <f t="shared" si="17"/>
        <v>720</v>
      </c>
      <c r="L60" s="107">
        <v>5</v>
      </c>
      <c r="M60" s="105">
        <f t="shared" si="28"/>
        <v>3195.9111494849412</v>
      </c>
      <c r="N60" s="106">
        <f t="shared" si="21"/>
        <v>639.18222989698825</v>
      </c>
      <c r="O60" s="108">
        <f t="shared" si="22"/>
        <v>0</v>
      </c>
      <c r="P60" s="109">
        <f t="shared" si="23"/>
        <v>-80.817770103011753</v>
      </c>
      <c r="Q60" s="110">
        <f t="shared" si="24"/>
        <v>0.88775309707915029</v>
      </c>
      <c r="R60" s="323"/>
      <c r="S60" s="47">
        <v>0.39305555555555566</v>
      </c>
      <c r="T60" s="48">
        <v>0.42209490740740752</v>
      </c>
      <c r="U60" s="111">
        <v>15</v>
      </c>
      <c r="V60" s="112">
        <v>41.82844695840312</v>
      </c>
      <c r="W60" s="113"/>
      <c r="X60" s="116"/>
      <c r="Y60" s="332"/>
      <c r="Z60" s="333"/>
      <c r="AA60" s="117">
        <f t="shared" si="25"/>
        <v>-404.08885051505877</v>
      </c>
      <c r="AB60" s="110">
        <f t="shared" si="26"/>
        <v>0.88775309707915029</v>
      </c>
      <c r="AC60" s="328"/>
    </row>
    <row r="61" spans="1:29" ht="15.75" customHeight="1">
      <c r="A61" s="358"/>
      <c r="B61" s="100" t="s">
        <v>120</v>
      </c>
      <c r="C61" s="330" t="s">
        <v>127</v>
      </c>
      <c r="D61" s="331"/>
      <c r="E61" s="101">
        <v>25.2</v>
      </c>
      <c r="F61" s="102">
        <v>2189</v>
      </c>
      <c r="G61" s="121">
        <f t="shared" si="27"/>
        <v>55162.799999999996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3190.6688959467388</v>
      </c>
      <c r="N61" s="106">
        <f t="shared" si="21"/>
        <v>1063.5562986489128</v>
      </c>
      <c r="O61" s="108">
        <f t="shared" si="22"/>
        <v>0</v>
      </c>
      <c r="P61" s="109">
        <f t="shared" si="23"/>
        <v>-136.44370135108716</v>
      </c>
      <c r="Q61" s="110">
        <f t="shared" si="24"/>
        <v>0.88629691554076073</v>
      </c>
      <c r="R61" s="323"/>
      <c r="S61" s="47">
        <v>0.43194444444444458</v>
      </c>
      <c r="T61" s="120">
        <v>0.46052083333333349</v>
      </c>
      <c r="U61" s="111">
        <v>15</v>
      </c>
      <c r="V61" s="112">
        <v>41.163782355119189</v>
      </c>
      <c r="W61" s="113"/>
      <c r="X61" s="50"/>
      <c r="Y61" s="332"/>
      <c r="Z61" s="333"/>
      <c r="AA61" s="117">
        <f t="shared" si="25"/>
        <v>-409.33110405326124</v>
      </c>
      <c r="AB61" s="110">
        <f t="shared" si="26"/>
        <v>0.88629691554076073</v>
      </c>
      <c r="AC61" s="328"/>
    </row>
    <row r="62" spans="1:29" ht="15.75" customHeight="1">
      <c r="A62" s="358"/>
      <c r="B62" s="100" t="s">
        <v>120</v>
      </c>
      <c r="C62" s="330" t="s">
        <v>126</v>
      </c>
      <c r="D62" s="331"/>
      <c r="E62" s="101">
        <v>17.89</v>
      </c>
      <c r="F62" s="102">
        <v>3471</v>
      </c>
      <c r="G62" s="121">
        <f t="shared" si="27"/>
        <v>62096.19</v>
      </c>
      <c r="H62" s="62"/>
      <c r="I62" s="104">
        <v>4</v>
      </c>
      <c r="J62" s="105">
        <v>3600</v>
      </c>
      <c r="K62" s="106">
        <f t="shared" si="17"/>
        <v>900</v>
      </c>
      <c r="L62" s="107">
        <v>4</v>
      </c>
      <c r="M62" s="105">
        <f t="shared" si="28"/>
        <v>3189.3586706454748</v>
      </c>
      <c r="N62" s="106">
        <f t="shared" si="21"/>
        <v>797.33966766136871</v>
      </c>
      <c r="O62" s="123">
        <f t="shared" si="22"/>
        <v>0</v>
      </c>
      <c r="P62" s="124">
        <f t="shared" si="23"/>
        <v>-102.66033233863129</v>
      </c>
      <c r="Q62" s="125">
        <f t="shared" si="24"/>
        <v>0.88593296406818745</v>
      </c>
      <c r="R62" s="323"/>
      <c r="S62" s="47">
        <v>0.47083333333333349</v>
      </c>
      <c r="T62" s="120">
        <v>0.5161689814814816</v>
      </c>
      <c r="U62" s="111">
        <v>14.850000000000003</v>
      </c>
      <c r="V62" s="112">
        <v>65.298394287479596</v>
      </c>
      <c r="W62" s="113"/>
      <c r="X62" s="116"/>
      <c r="Y62" s="332"/>
      <c r="Z62" s="333"/>
      <c r="AA62" s="117">
        <f t="shared" si="25"/>
        <v>-410.64132935452517</v>
      </c>
      <c r="AB62" s="110">
        <f t="shared" si="26"/>
        <v>0.88593296406818745</v>
      </c>
      <c r="AC62" s="328"/>
    </row>
    <row r="63" spans="1:29" ht="15.75" customHeight="1">
      <c r="A63" s="358"/>
      <c r="B63" s="100" t="s">
        <v>120</v>
      </c>
      <c r="C63" s="330" t="s">
        <v>134</v>
      </c>
      <c r="D63" s="331"/>
      <c r="E63" s="101">
        <v>20.72</v>
      </c>
      <c r="F63" s="102">
        <v>2975</v>
      </c>
      <c r="G63" s="121">
        <f t="shared" si="27"/>
        <v>61642</v>
      </c>
      <c r="H63" s="62"/>
      <c r="I63" s="104">
        <v>3</v>
      </c>
      <c r="J63" s="105">
        <v>3600</v>
      </c>
      <c r="K63" s="106">
        <f t="shared" si="17"/>
        <v>1200</v>
      </c>
      <c r="L63" s="118">
        <v>3</v>
      </c>
      <c r="M63" s="105">
        <f t="shared" si="28"/>
        <v>3196.4779821693842</v>
      </c>
      <c r="N63" s="106">
        <f t="shared" si="21"/>
        <v>1065.492660723128</v>
      </c>
      <c r="O63" s="123">
        <f t="shared" si="22"/>
        <v>0</v>
      </c>
      <c r="P63" s="124">
        <f t="shared" si="23"/>
        <v>-134.50733927687202</v>
      </c>
      <c r="Q63" s="125">
        <f t="shared" si="24"/>
        <v>0.88791055060260671</v>
      </c>
      <c r="R63" s="323"/>
      <c r="S63" s="47">
        <v>0.52638888888888902</v>
      </c>
      <c r="T63" s="120">
        <v>0.56516203703703716</v>
      </c>
      <c r="U63" s="111">
        <v>14.716666666666676</v>
      </c>
      <c r="V63" s="112">
        <v>55.842712196270377</v>
      </c>
      <c r="W63" s="113"/>
      <c r="X63" s="116"/>
      <c r="Y63" s="332"/>
      <c r="Z63" s="333"/>
      <c r="AA63" s="117">
        <f t="shared" si="25"/>
        <v>-403.52201783061582</v>
      </c>
      <c r="AB63" s="110">
        <f t="shared" si="26"/>
        <v>0.88791055060260671</v>
      </c>
      <c r="AC63" s="328"/>
    </row>
    <row r="64" spans="1:29" ht="15.75" customHeight="1">
      <c r="A64" s="358"/>
      <c r="B64" s="100" t="s">
        <v>120</v>
      </c>
      <c r="C64" s="330" t="s">
        <v>138</v>
      </c>
      <c r="D64" s="331"/>
      <c r="E64" s="101">
        <v>16.66</v>
      </c>
      <c r="F64" s="102">
        <v>4470</v>
      </c>
      <c r="G64" s="121">
        <f t="shared" si="27"/>
        <v>74470.2</v>
      </c>
      <c r="H64" s="62"/>
      <c r="I64" s="104">
        <v>5</v>
      </c>
      <c r="J64" s="105">
        <v>3600</v>
      </c>
      <c r="K64" s="106">
        <f t="shared" si="17"/>
        <v>720</v>
      </c>
      <c r="L64" s="118">
        <v>5</v>
      </c>
      <c r="M64" s="105">
        <f t="shared" si="28"/>
        <v>3192.9758276693365</v>
      </c>
      <c r="N64" s="106">
        <f t="shared" si="21"/>
        <v>638.59516553386732</v>
      </c>
      <c r="O64" s="123">
        <f t="shared" si="22"/>
        <v>0</v>
      </c>
      <c r="P64" s="124">
        <f t="shared" si="23"/>
        <v>-81.404834466132684</v>
      </c>
      <c r="Q64" s="125">
        <f t="shared" si="24"/>
        <v>0.88693772990814901</v>
      </c>
      <c r="R64" s="323"/>
      <c r="S64" s="47">
        <v>0.57500000000000007</v>
      </c>
      <c r="T64" s="120">
        <v>0.63332175925925938</v>
      </c>
      <c r="U64" s="111">
        <v>15</v>
      </c>
      <c r="V64" s="112">
        <v>83.996877669997417</v>
      </c>
      <c r="W64" s="126"/>
      <c r="X64" s="127"/>
      <c r="Y64" s="332"/>
      <c r="Z64" s="333"/>
      <c r="AA64" s="117">
        <f t="shared" si="25"/>
        <v>-407.02417233066353</v>
      </c>
      <c r="AB64" s="110">
        <f t="shared" si="26"/>
        <v>0.88693772990814901</v>
      </c>
      <c r="AC64" s="328"/>
    </row>
    <row r="65" spans="1:29" ht="15.75" customHeight="1">
      <c r="A65" s="358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29">AVERAGE(I56:I71)</f>
        <v>4</v>
      </c>
      <c r="J72" s="137">
        <f t="shared" si="29"/>
        <v>3600</v>
      </c>
      <c r="K72" s="138">
        <f t="shared" ref="K72" si="30">J72/I72</f>
        <v>900</v>
      </c>
      <c r="L72" s="136">
        <f t="shared" ref="L72:M72" si="31">AVERAGE(L56:L71)</f>
        <v>4</v>
      </c>
      <c r="M72" s="137">
        <f t="shared" si="31"/>
        <v>3193.1008834394688</v>
      </c>
      <c r="N72" s="138">
        <f>M72/L72</f>
        <v>798.2752208598672</v>
      </c>
      <c r="O72" s="139">
        <f>L72-I72</f>
        <v>0</v>
      </c>
      <c r="P72" s="140">
        <f>N72-K72</f>
        <v>-101.7247791401328</v>
      </c>
      <c r="Q72" s="141">
        <f>N72/K72</f>
        <v>0.88697246762207471</v>
      </c>
      <c r="R72" s="324"/>
      <c r="S72" s="142">
        <v>0.25</v>
      </c>
      <c r="T72" s="143">
        <v>0.63332175925925938</v>
      </c>
      <c r="U72" s="144"/>
      <c r="V72" s="166"/>
      <c r="W72" s="167"/>
      <c r="X72" s="138"/>
      <c r="Y72" s="354"/>
      <c r="Z72" s="355"/>
      <c r="AA72" s="168">
        <f>M72-J72</f>
        <v>-406.89911656053118</v>
      </c>
      <c r="AB72" s="141">
        <f>M72/J72</f>
        <v>0.88697246762207471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1918</v>
      </c>
      <c r="G73" s="148">
        <f t="shared" ref="G73:G74" si="32">E73*F73</f>
        <v>54797.26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3112.4829290740731</v>
      </c>
      <c r="N73" s="152">
        <f>M73/L73</f>
        <v>259.37357742283945</v>
      </c>
      <c r="O73" s="154">
        <f>L73-I73</f>
        <v>0</v>
      </c>
      <c r="P73" s="155">
        <f>N73-K73</f>
        <v>-40.626422577160554</v>
      </c>
      <c r="Q73" s="156">
        <f>N73/K73</f>
        <v>0.8645785914094648</v>
      </c>
      <c r="R73" s="322">
        <f>Q89</f>
        <v>0.88484815243062109</v>
      </c>
      <c r="S73" s="157">
        <v>0.70833333333333337</v>
      </c>
      <c r="T73" s="158">
        <v>0.73400462962962965</v>
      </c>
      <c r="U73" s="159"/>
      <c r="V73" s="160">
        <v>36.973696763128892</v>
      </c>
      <c r="W73" s="158"/>
      <c r="X73" s="169"/>
      <c r="Y73" s="325"/>
      <c r="Z73" s="326"/>
      <c r="AA73" s="115">
        <f>M73-J73</f>
        <v>-487.51707092592687</v>
      </c>
      <c r="AB73" s="156">
        <f>M73/J73</f>
        <v>0.8645785914094648</v>
      </c>
      <c r="AC73" s="327">
        <f>AB89</f>
        <v>0.88484815243062109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949</v>
      </c>
      <c r="G74" s="103">
        <f t="shared" si="32"/>
        <v>19378.580000000002</v>
      </c>
      <c r="H74" s="26"/>
      <c r="I74" s="104">
        <v>13</v>
      </c>
      <c r="J74" s="105">
        <v>3600</v>
      </c>
      <c r="K74" s="106">
        <f t="shared" si="17"/>
        <v>276.92307692307691</v>
      </c>
      <c r="L74" s="107">
        <v>13</v>
      </c>
      <c r="M74" s="105">
        <f>F74/V74*60</f>
        <v>3258.4237684263985</v>
      </c>
      <c r="N74" s="106">
        <f>M74/L74</f>
        <v>250.64798218664603</v>
      </c>
      <c r="O74" s="108">
        <f>L74-I74</f>
        <v>0</v>
      </c>
      <c r="P74" s="109">
        <f>N74-K74</f>
        <v>-26.275094736430873</v>
      </c>
      <c r="Q74" s="110">
        <f>N74/K74</f>
        <v>0.90511771345177738</v>
      </c>
      <c r="R74" s="323"/>
      <c r="S74" s="47">
        <v>0.7368055555555556</v>
      </c>
      <c r="T74" s="48">
        <v>0.7489351851851852</v>
      </c>
      <c r="U74" s="111">
        <v>5</v>
      </c>
      <c r="V74" s="112">
        <v>17.474706805093749</v>
      </c>
      <c r="W74" s="113"/>
      <c r="X74" s="13"/>
      <c r="Y74" s="332"/>
      <c r="Z74" s="333"/>
      <c r="AA74" s="117">
        <f>M74-J74</f>
        <v>-341.57623157360149</v>
      </c>
      <c r="AB74" s="110">
        <f>M74/J74</f>
        <v>0.90511771345177738</v>
      </c>
      <c r="AC74" s="328"/>
    </row>
    <row r="75" spans="1:29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3"/>
      <c r="Y75" s="332"/>
      <c r="Z75" s="333"/>
      <c r="AA75" s="117"/>
      <c r="AB75" s="110"/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3">AVERAGE(I73:I88)</f>
        <v>12.5</v>
      </c>
      <c r="J89" s="137">
        <f t="shared" si="33"/>
        <v>3600</v>
      </c>
      <c r="K89" s="138">
        <f t="shared" ref="K89" si="34">J89/I89</f>
        <v>288</v>
      </c>
      <c r="L89" s="136">
        <f t="shared" ref="L89:M89" si="35">AVERAGE(L73:L88)</f>
        <v>12.5</v>
      </c>
      <c r="M89" s="137">
        <f t="shared" si="35"/>
        <v>3185.4533487502358</v>
      </c>
      <c r="N89" s="138">
        <f>M89/L89</f>
        <v>254.83626790001887</v>
      </c>
      <c r="O89" s="139">
        <f>L89-I89</f>
        <v>0</v>
      </c>
      <c r="P89" s="140">
        <f>N89-K89</f>
        <v>-33.163732099981132</v>
      </c>
      <c r="Q89" s="141">
        <f>N89/K89</f>
        <v>0.88484815243062109</v>
      </c>
      <c r="R89" s="324"/>
      <c r="S89" s="142">
        <v>0.70833333333333337</v>
      </c>
      <c r="T89" s="143">
        <v>0.7489351851851852</v>
      </c>
      <c r="U89" s="144"/>
      <c r="V89" s="166"/>
      <c r="W89" s="167"/>
      <c r="X89" s="138"/>
      <c r="Y89" s="354"/>
      <c r="Z89" s="355"/>
      <c r="AA89" s="168">
        <f>M89-J89</f>
        <v>-414.54665124976418</v>
      </c>
      <c r="AB89" s="141">
        <f>M89/J89</f>
        <v>0.88484815243062109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145</v>
      </c>
      <c r="D90" s="321"/>
      <c r="E90" s="147">
        <v>17.22</v>
      </c>
      <c r="F90" s="97">
        <v>1624</v>
      </c>
      <c r="G90" s="148">
        <f t="shared" ref="G90:G92" si="36">E90*F90</f>
        <v>27965.279999999999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2989.4188307323966</v>
      </c>
      <c r="N90" s="152">
        <f>M90/L90</f>
        <v>996.47294357746557</v>
      </c>
      <c r="O90" s="154">
        <f>L90-I90</f>
        <v>0</v>
      </c>
      <c r="P90" s="155">
        <f>N90-K90</f>
        <v>-103.52705642253443</v>
      </c>
      <c r="Q90" s="156">
        <f>N90/K90</f>
        <v>0.90588449416133232</v>
      </c>
      <c r="R90" s="322">
        <f>Q106</f>
        <v>0.90335319804058378</v>
      </c>
      <c r="S90" s="157">
        <v>0.70833333333333337</v>
      </c>
      <c r="T90" s="158">
        <v>0.73096064814814821</v>
      </c>
      <c r="U90" s="159"/>
      <c r="V90" s="160">
        <v>32.594964278099354</v>
      </c>
      <c r="W90" s="161"/>
      <c r="X90" s="162"/>
      <c r="Y90" s="325"/>
      <c r="Z90" s="326"/>
      <c r="AA90" s="115">
        <f>M90-J90</f>
        <v>-310.5811692676034</v>
      </c>
      <c r="AB90" s="156">
        <f>M90/J90</f>
        <v>0.90588449416133232</v>
      </c>
      <c r="AC90" s="327">
        <f>AB106</f>
        <v>0.90335319804058378</v>
      </c>
    </row>
    <row r="91" spans="1:29" ht="15.75" customHeight="1">
      <c r="A91" s="357"/>
      <c r="B91" s="100" t="s">
        <v>120</v>
      </c>
      <c r="C91" s="330" t="s">
        <v>148</v>
      </c>
      <c r="D91" s="331"/>
      <c r="E91" s="101">
        <v>24.54</v>
      </c>
      <c r="F91" s="102">
        <v>1894</v>
      </c>
      <c r="G91" s="103">
        <f t="shared" si="36"/>
        <v>46478.759999999995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2705.8175020317394</v>
      </c>
      <c r="N91" s="106">
        <f>M91/L91</f>
        <v>676.45437550793486</v>
      </c>
      <c r="O91" s="108">
        <f>L91-I91</f>
        <v>0</v>
      </c>
      <c r="P91" s="109">
        <f>N91-K91</f>
        <v>-73.545624492065144</v>
      </c>
      <c r="Q91" s="110">
        <f>N91/K91</f>
        <v>0.90193916734391311</v>
      </c>
      <c r="R91" s="323"/>
      <c r="S91" s="47">
        <v>0.73402777777777783</v>
      </c>
      <c r="T91" s="48">
        <v>0.76318287037037047</v>
      </c>
      <c r="U91" s="111">
        <v>5</v>
      </c>
      <c r="V91" s="112">
        <v>41.998397864848684</v>
      </c>
      <c r="W91" s="113"/>
      <c r="X91" s="116"/>
      <c r="Y91" s="332"/>
      <c r="Z91" s="333"/>
      <c r="AA91" s="117">
        <f>M91-J91</f>
        <v>-294.18249796826058</v>
      </c>
      <c r="AB91" s="110">
        <f>M91/J91</f>
        <v>0.90193916734391311</v>
      </c>
      <c r="AC91" s="328"/>
    </row>
    <row r="92" spans="1:29" ht="15.75" customHeight="1">
      <c r="A92" s="357"/>
      <c r="B92" s="100" t="s">
        <v>120</v>
      </c>
      <c r="C92" s="330" t="s">
        <v>149</v>
      </c>
      <c r="D92" s="331"/>
      <c r="E92" s="101">
        <v>23.27</v>
      </c>
      <c r="F92" s="102">
        <v>1565</v>
      </c>
      <c r="G92" s="103">
        <f t="shared" si="36"/>
        <v>36417.550000000003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2705.9484090132937</v>
      </c>
      <c r="N92" s="106">
        <f>M92/L92</f>
        <v>541.1896818026587</v>
      </c>
      <c r="O92" s="108">
        <f>L92-I92</f>
        <v>0</v>
      </c>
      <c r="P92" s="109">
        <f>N92-K92</f>
        <v>-58.810318197341303</v>
      </c>
      <c r="Q92" s="110">
        <f>N92/K92</f>
        <v>0.90198280300443112</v>
      </c>
      <c r="R92" s="323"/>
      <c r="S92" s="47">
        <v>0.76597222222222228</v>
      </c>
      <c r="T92" s="48">
        <v>0.79006944444444449</v>
      </c>
      <c r="U92" s="111">
        <v>5</v>
      </c>
      <c r="V92" s="112">
        <v>34.701326783329179</v>
      </c>
      <c r="W92" s="113"/>
      <c r="X92" s="116"/>
      <c r="Y92" s="332"/>
      <c r="Z92" s="333"/>
      <c r="AA92" s="117">
        <f>M92-J92</f>
        <v>-294.05159098670629</v>
      </c>
      <c r="AB92" s="110">
        <f>M92/J92</f>
        <v>0.90198280300443123</v>
      </c>
      <c r="AC92" s="328"/>
    </row>
    <row r="93" spans="1:29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332"/>
      <c r="Z93" s="333"/>
      <c r="AA93" s="117"/>
      <c r="AB93" s="110"/>
      <c r="AC93" s="328"/>
    </row>
    <row r="94" spans="1:29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16"/>
      <c r="Y94" s="332"/>
      <c r="Z94" s="333"/>
      <c r="AA94" s="117"/>
      <c r="AB94" s="110"/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2800.3949139258098</v>
      </c>
      <c r="N106" s="138">
        <f t="shared" ref="N106:N118" si="41">M106/L106</f>
        <v>700.09872848145244</v>
      </c>
      <c r="O106" s="139">
        <f t="shared" ref="O106:O118" si="42">L106-I106</f>
        <v>0</v>
      </c>
      <c r="P106" s="140">
        <f t="shared" ref="P106:P118" si="43">N106-K106</f>
        <v>-74.90127151854756</v>
      </c>
      <c r="Q106" s="141">
        <f t="shared" ref="Q106:Q118" si="44">N106/K106</f>
        <v>0.90335319804058378</v>
      </c>
      <c r="R106" s="324"/>
      <c r="S106" s="142">
        <v>0.70833333333333337</v>
      </c>
      <c r="T106" s="143">
        <v>0.79006944444444449</v>
      </c>
      <c r="U106" s="144"/>
      <c r="V106" s="166"/>
      <c r="W106" s="99"/>
      <c r="X106" s="69"/>
      <c r="Y106" s="354"/>
      <c r="Z106" s="355"/>
      <c r="AA106" s="168">
        <f t="shared" ref="AA106:AA118" si="45">M106-J106</f>
        <v>-299.60508607419024</v>
      </c>
      <c r="AB106" s="141">
        <f t="shared" ref="AB106:AB118" si="46">M106/J106</f>
        <v>0.90335319804058378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146</v>
      </c>
      <c r="D107" s="321"/>
      <c r="E107" s="147">
        <v>22.28</v>
      </c>
      <c r="F107" s="97">
        <v>549</v>
      </c>
      <c r="G107" s="148">
        <f t="shared" ref="G107:G118" si="47">E107*F107</f>
        <v>12231.720000000001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2980.7003830802269</v>
      </c>
      <c r="N107" s="152">
        <f t="shared" si="41"/>
        <v>596.14007661604535</v>
      </c>
      <c r="O107" s="154">
        <f t="shared" si="42"/>
        <v>0</v>
      </c>
      <c r="P107" s="155">
        <f t="shared" si="43"/>
        <v>-63.859923383954651</v>
      </c>
      <c r="Q107" s="156">
        <f t="shared" si="44"/>
        <v>0.90324254032734141</v>
      </c>
      <c r="R107" s="322">
        <f>Q123</f>
        <v>0.89502400574050067</v>
      </c>
      <c r="S107" s="157">
        <v>0.70833333333333337</v>
      </c>
      <c r="T107" s="158">
        <v>0.71600694444444446</v>
      </c>
      <c r="U107" s="159"/>
      <c r="V107" s="160">
        <v>11.051093959990746</v>
      </c>
      <c r="W107" s="161"/>
      <c r="X107" s="162"/>
      <c r="Y107" s="325"/>
      <c r="Z107" s="326"/>
      <c r="AA107" s="115">
        <f t="shared" si="45"/>
        <v>-319.29961691977314</v>
      </c>
      <c r="AB107" s="156">
        <f t="shared" si="46"/>
        <v>0.90324254032734153</v>
      </c>
      <c r="AC107" s="327">
        <f>AB123</f>
        <v>0.89502400574050056</v>
      </c>
    </row>
    <row r="108" spans="1:29" ht="15.75" customHeight="1">
      <c r="A108" s="318"/>
      <c r="B108" s="100" t="s">
        <v>120</v>
      </c>
      <c r="C108" s="330" t="s">
        <v>154</v>
      </c>
      <c r="D108" s="331"/>
      <c r="E108" s="101">
        <v>25.03</v>
      </c>
      <c r="F108" s="102">
        <v>726</v>
      </c>
      <c r="G108" s="103">
        <f t="shared" si="47"/>
        <v>18171.780000000002</v>
      </c>
      <c r="H108" s="26">
        <v>2</v>
      </c>
      <c r="I108" s="104">
        <v>5</v>
      </c>
      <c r="J108" s="105">
        <v>3600</v>
      </c>
      <c r="K108" s="106">
        <f t="shared" si="37"/>
        <v>720</v>
      </c>
      <c r="L108" s="107">
        <v>5</v>
      </c>
      <c r="M108" s="105">
        <f t="shared" si="48"/>
        <v>3199.4974918322191</v>
      </c>
      <c r="N108" s="106">
        <f t="shared" si="41"/>
        <v>639.89949836644382</v>
      </c>
      <c r="O108" s="108">
        <f t="shared" si="42"/>
        <v>0</v>
      </c>
      <c r="P108" s="109">
        <f t="shared" si="43"/>
        <v>-80.100501633556178</v>
      </c>
      <c r="Q108" s="110">
        <f t="shared" si="44"/>
        <v>0.88874930328672752</v>
      </c>
      <c r="R108" s="323"/>
      <c r="S108" s="47">
        <v>0.72638888888888886</v>
      </c>
      <c r="T108" s="48">
        <v>0.73583333333333334</v>
      </c>
      <c r="U108" s="111">
        <v>14.949999999999939</v>
      </c>
      <c r="V108" s="112">
        <v>13.614637958367332</v>
      </c>
      <c r="W108" s="113"/>
      <c r="X108" s="116"/>
      <c r="Y108" s="332"/>
      <c r="Z108" s="333"/>
      <c r="AA108" s="117">
        <f t="shared" si="45"/>
        <v>-400.50250816778089</v>
      </c>
      <c r="AB108" s="110">
        <f t="shared" si="46"/>
        <v>0.88874930328672752</v>
      </c>
      <c r="AC108" s="328"/>
    </row>
    <row r="109" spans="1:29" ht="15.75" customHeight="1">
      <c r="A109" s="318"/>
      <c r="B109" s="100" t="s">
        <v>120</v>
      </c>
      <c r="C109" s="330" t="s">
        <v>160</v>
      </c>
      <c r="D109" s="331"/>
      <c r="E109" s="101">
        <v>18.18</v>
      </c>
      <c r="F109" s="102">
        <v>435</v>
      </c>
      <c r="G109" s="103">
        <f t="shared" si="47"/>
        <v>7908.3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3195.596059801524</v>
      </c>
      <c r="N109" s="106">
        <f t="shared" si="41"/>
        <v>1065.1986866005079</v>
      </c>
      <c r="O109" s="108">
        <f t="shared" si="42"/>
        <v>0</v>
      </c>
      <c r="P109" s="109">
        <f t="shared" si="43"/>
        <v>-134.80131339949207</v>
      </c>
      <c r="Q109" s="110">
        <f t="shared" si="44"/>
        <v>0.88766557216708997</v>
      </c>
      <c r="R109" s="323"/>
      <c r="S109" s="47">
        <v>0.74583333333333324</v>
      </c>
      <c r="T109" s="48">
        <v>0.75150462962962949</v>
      </c>
      <c r="U109" s="111">
        <v>15</v>
      </c>
      <c r="V109" s="112">
        <v>8.1674903559685355</v>
      </c>
      <c r="W109" s="113"/>
      <c r="X109" s="116"/>
      <c r="Y109" s="332"/>
      <c r="Z109" s="333"/>
      <c r="AA109" s="117">
        <f t="shared" si="45"/>
        <v>-404.40394019847599</v>
      </c>
      <c r="AB109" s="110">
        <f t="shared" si="46"/>
        <v>0.88766557216708997</v>
      </c>
      <c r="AC109" s="328"/>
    </row>
    <row r="110" spans="1:29" ht="15.75" customHeight="1">
      <c r="A110" s="318"/>
      <c r="B110" s="100" t="s">
        <v>120</v>
      </c>
      <c r="C110" s="330" t="s">
        <v>155</v>
      </c>
      <c r="D110" s="331"/>
      <c r="E110" s="101">
        <v>18.18</v>
      </c>
      <c r="F110" s="102">
        <v>703</v>
      </c>
      <c r="G110" s="103">
        <f t="shared" si="47"/>
        <v>12780.539999999999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2713.3606521991646</v>
      </c>
      <c r="N110" s="106">
        <f t="shared" si="41"/>
        <v>904.45355073305484</v>
      </c>
      <c r="O110" s="108">
        <f t="shared" si="42"/>
        <v>0</v>
      </c>
      <c r="P110" s="109">
        <f t="shared" si="43"/>
        <v>-95.54644926694516</v>
      </c>
      <c r="Q110" s="110">
        <f t="shared" si="44"/>
        <v>0.90445355073305489</v>
      </c>
      <c r="R110" s="323"/>
      <c r="S110" s="47">
        <v>0.7618055555555554</v>
      </c>
      <c r="T110" s="48">
        <v>0.77259259259259239</v>
      </c>
      <c r="U110" s="111">
        <v>14.833333333333307</v>
      </c>
      <c r="V110" s="112">
        <v>15.545298029516765</v>
      </c>
      <c r="W110" s="113"/>
      <c r="X110" s="116"/>
      <c r="Y110" s="332"/>
      <c r="Z110" s="333"/>
      <c r="AA110" s="117">
        <f t="shared" si="45"/>
        <v>-286.63934780083537</v>
      </c>
      <c r="AB110" s="110">
        <f t="shared" si="46"/>
        <v>0.90445355073305489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2571</v>
      </c>
      <c r="G111" s="103">
        <f t="shared" si="47"/>
        <v>36071.129999999997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2715.9250361065106</v>
      </c>
      <c r="N111" s="106">
        <f t="shared" si="41"/>
        <v>905.30834536883685</v>
      </c>
      <c r="O111" s="108">
        <f t="shared" si="42"/>
        <v>0</v>
      </c>
      <c r="P111" s="109">
        <f t="shared" si="43"/>
        <v>-94.691654631163146</v>
      </c>
      <c r="Q111" s="110">
        <f t="shared" si="44"/>
        <v>0.90530834536883686</v>
      </c>
      <c r="R111" s="323"/>
      <c r="S111" s="47">
        <v>0.78263888888888866</v>
      </c>
      <c r="T111" s="48">
        <v>0.82207175925925902</v>
      </c>
      <c r="U111" s="111">
        <v>15</v>
      </c>
      <c r="V111" s="112">
        <v>56.798327622894803</v>
      </c>
      <c r="W111" s="113"/>
      <c r="X111" s="116"/>
      <c r="Y111" s="332"/>
      <c r="Z111" s="333"/>
      <c r="AA111" s="117">
        <f t="shared" si="45"/>
        <v>-284.07496389348944</v>
      </c>
      <c r="AB111" s="110">
        <f t="shared" si="46"/>
        <v>0.90530834536883686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3273</v>
      </c>
      <c r="G112" s="121">
        <f t="shared" si="47"/>
        <v>46738.439999999995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3184.9314402244936</v>
      </c>
      <c r="N112" s="106">
        <f t="shared" si="41"/>
        <v>1061.6438134081645</v>
      </c>
      <c r="O112" s="108">
        <f t="shared" si="42"/>
        <v>0</v>
      </c>
      <c r="P112" s="109">
        <f t="shared" si="43"/>
        <v>-138.35618659183547</v>
      </c>
      <c r="Q112" s="110">
        <f t="shared" si="44"/>
        <v>0.88470317784013708</v>
      </c>
      <c r="R112" s="323"/>
      <c r="S112" s="47">
        <v>0.83194444444444415</v>
      </c>
      <c r="T112" s="120">
        <v>0.87475694444444418</v>
      </c>
      <c r="U112" s="111">
        <v>15</v>
      </c>
      <c r="V112" s="112">
        <v>61.6590980640255</v>
      </c>
      <c r="W112" s="113"/>
      <c r="X112" s="116"/>
      <c r="Y112" s="332"/>
      <c r="Z112" s="333"/>
      <c r="AA112" s="117">
        <f t="shared" si="45"/>
        <v>-415.0685597755064</v>
      </c>
      <c r="AB112" s="110">
        <f t="shared" si="46"/>
        <v>0.88470317784013708</v>
      </c>
      <c r="AC112" s="328"/>
    </row>
    <row r="113" spans="1:29" ht="15.75" customHeight="1">
      <c r="A113" s="318"/>
      <c r="B113" s="100" t="s">
        <v>120</v>
      </c>
      <c r="C113" s="330" t="s">
        <v>146</v>
      </c>
      <c r="D113" s="331"/>
      <c r="E113" s="101">
        <v>22.28</v>
      </c>
      <c r="F113" s="102">
        <v>1463</v>
      </c>
      <c r="G113" s="121">
        <f t="shared" si="47"/>
        <v>32595.640000000003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2980.7003830802269</v>
      </c>
      <c r="N113" s="106">
        <f t="shared" si="41"/>
        <v>596.14007661604535</v>
      </c>
      <c r="O113" s="123">
        <f t="shared" si="42"/>
        <v>0</v>
      </c>
      <c r="P113" s="124">
        <f t="shared" si="43"/>
        <v>-63.859923383954651</v>
      </c>
      <c r="Q113" s="125">
        <f t="shared" si="44"/>
        <v>0.90324254032734141</v>
      </c>
      <c r="R113" s="323"/>
      <c r="S113" s="47">
        <v>0.88472222222222185</v>
      </c>
      <c r="T113" s="120">
        <v>0.90516203703703668</v>
      </c>
      <c r="U113" s="111">
        <v>15</v>
      </c>
      <c r="V113" s="112">
        <v>29.449454396113772</v>
      </c>
      <c r="W113" s="113"/>
      <c r="X113" s="116"/>
      <c r="Y113" s="332"/>
      <c r="Z113" s="333"/>
      <c r="AA113" s="117">
        <f t="shared" si="45"/>
        <v>-319.29961691977314</v>
      </c>
      <c r="AB113" s="110">
        <f t="shared" si="46"/>
        <v>0.90324254032734153</v>
      </c>
      <c r="AC113" s="328"/>
    </row>
    <row r="114" spans="1:29" ht="15.75" customHeight="1">
      <c r="A114" s="318"/>
      <c r="B114" s="100" t="s">
        <v>120</v>
      </c>
      <c r="C114" s="330" t="s">
        <v>154</v>
      </c>
      <c r="D114" s="331"/>
      <c r="E114" s="101">
        <v>25.03</v>
      </c>
      <c r="F114" s="102">
        <v>1511</v>
      </c>
      <c r="G114" s="121">
        <f t="shared" si="47"/>
        <v>37820.33</v>
      </c>
      <c r="H114" s="26"/>
      <c r="I114" s="104">
        <v>5</v>
      </c>
      <c r="J114" s="105">
        <v>3600</v>
      </c>
      <c r="K114" s="106">
        <f t="shared" si="37"/>
        <v>720</v>
      </c>
      <c r="L114" s="118">
        <v>5</v>
      </c>
      <c r="M114" s="105">
        <f t="shared" si="48"/>
        <v>3199.4974918322187</v>
      </c>
      <c r="N114" s="106">
        <f t="shared" si="41"/>
        <v>639.89949836644371</v>
      </c>
      <c r="O114" s="123">
        <f t="shared" si="42"/>
        <v>0</v>
      </c>
      <c r="P114" s="124">
        <f t="shared" si="43"/>
        <v>-80.100501633556291</v>
      </c>
      <c r="Q114" s="125">
        <f t="shared" si="44"/>
        <v>0.88874930328672741</v>
      </c>
      <c r="R114" s="323"/>
      <c r="S114" s="47">
        <v>0.91527777777777741</v>
      </c>
      <c r="T114" s="120">
        <v>0.93495370370370334</v>
      </c>
      <c r="U114" s="111">
        <v>14.566666666666652</v>
      </c>
      <c r="V114" s="112">
        <v>28.335699662662591</v>
      </c>
      <c r="W114" s="113"/>
      <c r="X114" s="116"/>
      <c r="Y114" s="332"/>
      <c r="Z114" s="333"/>
      <c r="AA114" s="117">
        <f t="shared" si="45"/>
        <v>-400.50250816778134</v>
      </c>
      <c r="AB114" s="110">
        <f t="shared" si="46"/>
        <v>0.88874930328672741</v>
      </c>
      <c r="AC114" s="328"/>
    </row>
    <row r="115" spans="1:29" ht="15.75" customHeight="1">
      <c r="A115" s="318"/>
      <c r="B115" s="100" t="s">
        <v>120</v>
      </c>
      <c r="C115" s="330" t="s">
        <v>160</v>
      </c>
      <c r="D115" s="331"/>
      <c r="E115" s="101">
        <v>18.18</v>
      </c>
      <c r="F115" s="102">
        <v>924</v>
      </c>
      <c r="G115" s="121">
        <f t="shared" si="47"/>
        <v>16798.32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3195.596059801524</v>
      </c>
      <c r="N115" s="106">
        <f t="shared" si="41"/>
        <v>1065.1986866005079</v>
      </c>
      <c r="O115" s="123">
        <f t="shared" si="42"/>
        <v>0</v>
      </c>
      <c r="P115" s="124">
        <f t="shared" si="43"/>
        <v>-134.80131339949207</v>
      </c>
      <c r="Q115" s="125">
        <f t="shared" si="44"/>
        <v>0.88766557216708997</v>
      </c>
      <c r="R115" s="323"/>
      <c r="S115" s="47">
        <v>0.94513888888888853</v>
      </c>
      <c r="T115" s="120">
        <v>0.9571759259259256</v>
      </c>
      <c r="U115" s="111">
        <v>14.666666666666668</v>
      </c>
      <c r="V115" s="112">
        <v>17.348876066471096</v>
      </c>
      <c r="W115" s="113"/>
      <c r="X115" s="116"/>
      <c r="Y115" s="332"/>
      <c r="Z115" s="333"/>
      <c r="AA115" s="117">
        <f t="shared" si="45"/>
        <v>-404.40394019847599</v>
      </c>
      <c r="AB115" s="110">
        <f t="shared" si="46"/>
        <v>0.88766557216708997</v>
      </c>
      <c r="AC115" s="328"/>
    </row>
    <row r="116" spans="1:29" ht="15.75" customHeight="1">
      <c r="A116" s="318"/>
      <c r="B116" s="100" t="s">
        <v>120</v>
      </c>
      <c r="C116" s="330" t="s">
        <v>155</v>
      </c>
      <c r="D116" s="331"/>
      <c r="E116" s="101">
        <v>18.18</v>
      </c>
      <c r="F116" s="102">
        <v>1379</v>
      </c>
      <c r="G116" s="121">
        <f t="shared" si="47"/>
        <v>25070.22</v>
      </c>
      <c r="H116" s="26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2713.3606521991642</v>
      </c>
      <c r="N116" s="106">
        <f t="shared" si="41"/>
        <v>904.45355073305473</v>
      </c>
      <c r="O116" s="123">
        <f t="shared" si="42"/>
        <v>0</v>
      </c>
      <c r="P116" s="124">
        <f t="shared" si="43"/>
        <v>-95.546449266945274</v>
      </c>
      <c r="Q116" s="125">
        <f t="shared" si="44"/>
        <v>0.90445355073305478</v>
      </c>
      <c r="R116" s="323"/>
      <c r="S116" s="47">
        <v>0.96736111111111067</v>
      </c>
      <c r="T116" s="120">
        <v>0.98853009259259217</v>
      </c>
      <c r="U116" s="111">
        <v>14.666666666666508</v>
      </c>
      <c r="V116" s="112">
        <v>30.493550473262619</v>
      </c>
      <c r="W116" s="113"/>
      <c r="X116" s="116"/>
      <c r="Y116" s="332"/>
      <c r="Z116" s="333"/>
      <c r="AA116" s="117">
        <f t="shared" si="45"/>
        <v>-286.63934780083582</v>
      </c>
      <c r="AB116" s="110">
        <f t="shared" si="46"/>
        <v>0.90445355073305478</v>
      </c>
      <c r="AC116" s="328"/>
    </row>
    <row r="117" spans="1:29" ht="15.75" customHeight="1">
      <c r="A117" s="318"/>
      <c r="B117" s="100" t="s">
        <v>120</v>
      </c>
      <c r="C117" s="330" t="s">
        <v>152</v>
      </c>
      <c r="D117" s="331"/>
      <c r="E117" s="101">
        <v>14.03</v>
      </c>
      <c r="F117" s="102">
        <v>6499</v>
      </c>
      <c r="G117" s="121">
        <f t="shared" si="47"/>
        <v>91180.97</v>
      </c>
      <c r="H117" s="62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2715.925036106511</v>
      </c>
      <c r="N117" s="106">
        <f t="shared" si="41"/>
        <v>905.30834536883697</v>
      </c>
      <c r="O117" s="123">
        <f t="shared" si="42"/>
        <v>0</v>
      </c>
      <c r="P117" s="124">
        <f t="shared" si="43"/>
        <v>-94.691654631163033</v>
      </c>
      <c r="Q117" s="125">
        <f t="shared" si="44"/>
        <v>0.90530834536883698</v>
      </c>
      <c r="R117" s="323"/>
      <c r="S117" s="47">
        <v>0.99861111111111067</v>
      </c>
      <c r="T117" s="120">
        <v>1.0983101851851846</v>
      </c>
      <c r="U117" s="111">
        <v>14.516666666666644</v>
      </c>
      <c r="V117" s="112">
        <v>143.57539137347075</v>
      </c>
      <c r="W117" s="126"/>
      <c r="X117" s="127"/>
      <c r="Y117" s="332"/>
      <c r="Z117" s="333"/>
      <c r="AA117" s="117">
        <f t="shared" si="45"/>
        <v>-284.07496389348898</v>
      </c>
      <c r="AB117" s="110">
        <f t="shared" si="46"/>
        <v>0.90530834536883698</v>
      </c>
      <c r="AC117" s="328"/>
    </row>
    <row r="118" spans="1:29" ht="15.75" customHeight="1">
      <c r="A118" s="318"/>
      <c r="B118" s="100" t="s">
        <v>120</v>
      </c>
      <c r="C118" s="330" t="s">
        <v>153</v>
      </c>
      <c r="D118" s="331"/>
      <c r="E118" s="101">
        <v>14.28</v>
      </c>
      <c r="F118" s="102">
        <v>8712</v>
      </c>
      <c r="G118" s="121">
        <f t="shared" si="47"/>
        <v>124407.36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3184.8743445043397</v>
      </c>
      <c r="N118" s="106">
        <f t="shared" si="41"/>
        <v>1061.6247815014465</v>
      </c>
      <c r="O118" s="123">
        <f t="shared" si="42"/>
        <v>0</v>
      </c>
      <c r="P118" s="124">
        <f t="shared" si="43"/>
        <v>-138.37521849855352</v>
      </c>
      <c r="Q118" s="125">
        <f t="shared" si="44"/>
        <v>0.88468731791787203</v>
      </c>
      <c r="R118" s="323"/>
      <c r="S118" s="47">
        <v>1.1083333333333329</v>
      </c>
      <c r="T118" s="120">
        <v>1.2223032407407404</v>
      </c>
      <c r="U118" s="111">
        <v>15</v>
      </c>
      <c r="V118" s="112">
        <v>164.125784397736</v>
      </c>
      <c r="W118" s="126"/>
      <c r="X118" s="127"/>
      <c r="Y118" s="332"/>
      <c r="Z118" s="333"/>
      <c r="AA118" s="117">
        <f t="shared" si="45"/>
        <v>-415.12565549566034</v>
      </c>
      <c r="AB118" s="110">
        <f t="shared" si="46"/>
        <v>0.88468731791787214</v>
      </c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49">AVERAGE(I107:I122)</f>
        <v>3.6666666666666665</v>
      </c>
      <c r="J123" s="137">
        <f t="shared" si="49"/>
        <v>3350</v>
      </c>
      <c r="K123" s="138">
        <f t="shared" ref="K123" si="50">J123/I123</f>
        <v>913.63636363636363</v>
      </c>
      <c r="L123" s="136">
        <f t="shared" ref="L123:M123" si="51">AVERAGE(L107:L122)</f>
        <v>3.6666666666666665</v>
      </c>
      <c r="M123" s="137">
        <f t="shared" si="51"/>
        <v>2998.3304192306769</v>
      </c>
      <c r="N123" s="138">
        <f t="shared" ref="N123:N135" si="52">M123/L123</f>
        <v>817.72647797200284</v>
      </c>
      <c r="O123" s="139">
        <f t="shared" ref="O123:O135" si="53">L123-I123</f>
        <v>0</v>
      </c>
      <c r="P123" s="140">
        <f t="shared" ref="P123:P135" si="54">N123-K123</f>
        <v>-95.909885664360786</v>
      </c>
      <c r="Q123" s="141">
        <f t="shared" ref="Q123:Q135" si="55">N123/K123</f>
        <v>0.89502400574050067</v>
      </c>
      <c r="R123" s="324"/>
      <c r="S123" s="142">
        <v>0.70833333333333337</v>
      </c>
      <c r="T123" s="143">
        <v>1.2223032407407404</v>
      </c>
      <c r="U123" s="144"/>
      <c r="V123" s="166"/>
      <c r="W123" s="99"/>
      <c r="X123" s="69"/>
      <c r="Y123" s="354"/>
      <c r="Z123" s="355"/>
      <c r="AA123" s="168">
        <f t="shared" ref="AA123:AA135" si="56">M123-J123</f>
        <v>-351.66958076932315</v>
      </c>
      <c r="AB123" s="141">
        <f t="shared" ref="AB123:AB135" si="57">M123/J123</f>
        <v>0.89502400574050056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158</v>
      </c>
      <c r="D124" s="321"/>
      <c r="E124" s="147">
        <v>30</v>
      </c>
      <c r="F124" s="97">
        <v>963</v>
      </c>
      <c r="G124" s="148">
        <f t="shared" ref="G124:G135" si="58">E124*F124</f>
        <v>28890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3193.5599999999977</v>
      </c>
      <c r="N124" s="152">
        <f t="shared" si="52"/>
        <v>798.38999999999942</v>
      </c>
      <c r="O124" s="154">
        <f t="shared" si="53"/>
        <v>0</v>
      </c>
      <c r="P124" s="155">
        <f t="shared" si="54"/>
        <v>-101.61000000000058</v>
      </c>
      <c r="Q124" s="156">
        <f t="shared" si="55"/>
        <v>0.88709999999999933</v>
      </c>
      <c r="R124" s="322">
        <f>Q140</f>
        <v>0.88695153247225234</v>
      </c>
      <c r="S124" s="157">
        <v>0.70833333333333337</v>
      </c>
      <c r="T124" s="158">
        <v>0.72089120370370374</v>
      </c>
      <c r="U124" s="159"/>
      <c r="V124" s="160">
        <v>18.092661481230991</v>
      </c>
      <c r="W124" s="158"/>
      <c r="X124" s="169"/>
      <c r="Y124" s="325"/>
      <c r="Z124" s="326"/>
      <c r="AA124" s="171">
        <f t="shared" si="56"/>
        <v>-406.44000000000233</v>
      </c>
      <c r="AB124" s="156">
        <f t="shared" si="57"/>
        <v>0.88709999999999933</v>
      </c>
      <c r="AC124" s="327">
        <f>AB140</f>
        <v>0.88695153247225234</v>
      </c>
    </row>
    <row r="125" spans="1:29" ht="15.75" customHeight="1">
      <c r="A125" s="357"/>
      <c r="B125" s="100" t="s">
        <v>120</v>
      </c>
      <c r="C125" s="330" t="s">
        <v>162</v>
      </c>
      <c r="D125" s="331"/>
      <c r="E125" s="101">
        <v>18.18</v>
      </c>
      <c r="F125" s="102">
        <v>1160</v>
      </c>
      <c r="G125" s="103">
        <f t="shared" si="58"/>
        <v>21088.799999999999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3194.2834037646644</v>
      </c>
      <c r="N125" s="106">
        <f t="shared" si="52"/>
        <v>1064.7611345882215</v>
      </c>
      <c r="O125" s="108">
        <f t="shared" si="53"/>
        <v>0</v>
      </c>
      <c r="P125" s="109">
        <f t="shared" si="54"/>
        <v>-135.23886541177853</v>
      </c>
      <c r="Q125" s="110">
        <f t="shared" si="55"/>
        <v>0.88730094549018457</v>
      </c>
      <c r="R125" s="323"/>
      <c r="S125" s="47">
        <v>0.73124999999999996</v>
      </c>
      <c r="T125" s="48">
        <v>0.74637731481481473</v>
      </c>
      <c r="U125" s="111">
        <v>14.916666666666547</v>
      </c>
      <c r="V125" s="112">
        <v>21.788924526224573</v>
      </c>
      <c r="W125" s="113"/>
      <c r="X125" s="13"/>
      <c r="Y125" s="332"/>
      <c r="Z125" s="333"/>
      <c r="AA125" s="172">
        <f t="shared" si="56"/>
        <v>-405.7165962353356</v>
      </c>
      <c r="AB125" s="110">
        <f t="shared" si="57"/>
        <v>0.88730094549018457</v>
      </c>
      <c r="AC125" s="328"/>
    </row>
    <row r="126" spans="1:29" ht="15.75" customHeight="1">
      <c r="A126" s="357"/>
      <c r="B126" s="100" t="s">
        <v>120</v>
      </c>
      <c r="C126" s="330" t="s">
        <v>161</v>
      </c>
      <c r="D126" s="331"/>
      <c r="E126" s="101">
        <v>16.7</v>
      </c>
      <c r="F126" s="102">
        <v>695</v>
      </c>
      <c r="G126" s="103">
        <f t="shared" si="58"/>
        <v>11606.5</v>
      </c>
      <c r="H126" s="26">
        <v>2</v>
      </c>
      <c r="I126" s="104">
        <v>3</v>
      </c>
      <c r="J126" s="105">
        <v>3600</v>
      </c>
      <c r="K126" s="106">
        <f t="shared" si="37"/>
        <v>1200</v>
      </c>
      <c r="L126" s="107">
        <v>3</v>
      </c>
      <c r="M126" s="105">
        <f t="shared" si="59"/>
        <v>3197.9623507222032</v>
      </c>
      <c r="N126" s="106">
        <f t="shared" si="52"/>
        <v>1065.9874502407345</v>
      </c>
      <c r="O126" s="108">
        <f t="shared" si="53"/>
        <v>0</v>
      </c>
      <c r="P126" s="109">
        <f t="shared" si="54"/>
        <v>-134.01254975926554</v>
      </c>
      <c r="Q126" s="110">
        <f t="shared" si="55"/>
        <v>0.88832287520061204</v>
      </c>
      <c r="R126" s="323"/>
      <c r="S126" s="47">
        <v>0.75624999999999987</v>
      </c>
      <c r="T126" s="48">
        <v>0.7653009259259258</v>
      </c>
      <c r="U126" s="111">
        <v>15</v>
      </c>
      <c r="V126" s="112">
        <v>13.039553136259654</v>
      </c>
      <c r="W126" s="113"/>
      <c r="X126" s="13"/>
      <c r="Y126" s="332"/>
      <c r="Z126" s="333"/>
      <c r="AA126" s="172">
        <f t="shared" si="56"/>
        <v>-402.03764927779685</v>
      </c>
      <c r="AB126" s="110">
        <f t="shared" si="57"/>
        <v>0.88832287520061204</v>
      </c>
      <c r="AC126" s="328"/>
    </row>
    <row r="127" spans="1:29" ht="15.75" customHeight="1">
      <c r="A127" s="357"/>
      <c r="B127" s="100" t="s">
        <v>120</v>
      </c>
      <c r="C127" s="330" t="s">
        <v>159</v>
      </c>
      <c r="D127" s="331"/>
      <c r="E127" s="101">
        <v>24.82</v>
      </c>
      <c r="F127" s="102">
        <v>957</v>
      </c>
      <c r="G127" s="103">
        <f t="shared" si="58"/>
        <v>23752.74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3191.5517796373847</v>
      </c>
      <c r="N127" s="106">
        <f t="shared" si="52"/>
        <v>638.31035592747696</v>
      </c>
      <c r="O127" s="108">
        <f t="shared" si="53"/>
        <v>0</v>
      </c>
      <c r="P127" s="109">
        <f t="shared" si="54"/>
        <v>-81.689644072523038</v>
      </c>
      <c r="Q127" s="110">
        <f t="shared" si="55"/>
        <v>0.88654216101038463</v>
      </c>
      <c r="R127" s="323"/>
      <c r="S127" s="47">
        <v>0.77569444444444424</v>
      </c>
      <c r="T127" s="48">
        <v>0.78818287037037016</v>
      </c>
      <c r="U127" s="111">
        <v>14.966666666666555</v>
      </c>
      <c r="V127" s="112">
        <v>17.991248134010817</v>
      </c>
      <c r="W127" s="113"/>
      <c r="X127" s="13"/>
      <c r="Y127" s="332"/>
      <c r="Z127" s="333"/>
      <c r="AA127" s="172">
        <f t="shared" si="56"/>
        <v>-408.4482203626153</v>
      </c>
      <c r="AB127" s="110">
        <f t="shared" si="57"/>
        <v>0.88654216101038463</v>
      </c>
      <c r="AC127" s="328"/>
    </row>
    <row r="128" spans="1:29" ht="15.75" customHeight="1">
      <c r="A128" s="358"/>
      <c r="B128" s="100" t="s">
        <v>120</v>
      </c>
      <c r="C128" s="330" t="s">
        <v>147</v>
      </c>
      <c r="D128" s="331"/>
      <c r="E128" s="101">
        <v>17.89</v>
      </c>
      <c r="F128" s="102">
        <v>1711</v>
      </c>
      <c r="G128" s="103">
        <f t="shared" si="58"/>
        <v>30609.79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3189.0876699049486</v>
      </c>
      <c r="N128" s="106">
        <f t="shared" si="52"/>
        <v>797.27191747623715</v>
      </c>
      <c r="O128" s="108">
        <f t="shared" si="53"/>
        <v>0</v>
      </c>
      <c r="P128" s="109">
        <f t="shared" si="54"/>
        <v>-102.72808252376285</v>
      </c>
      <c r="Q128" s="110">
        <f t="shared" si="55"/>
        <v>0.88585768608470794</v>
      </c>
      <c r="R128" s="323"/>
      <c r="S128" s="47">
        <v>0.79791666666666639</v>
      </c>
      <c r="T128" s="48">
        <v>0.8202662037037034</v>
      </c>
      <c r="U128" s="111">
        <v>15</v>
      </c>
      <c r="V128" s="112">
        <v>32.191024714933533</v>
      </c>
      <c r="W128" s="113"/>
      <c r="X128" s="116"/>
      <c r="Y128" s="332"/>
      <c r="Z128" s="333"/>
      <c r="AA128" s="172">
        <f t="shared" si="56"/>
        <v>-410.9123300950514</v>
      </c>
      <c r="AB128" s="110">
        <f t="shared" si="57"/>
        <v>0.88585768608470794</v>
      </c>
      <c r="AC128" s="328"/>
    </row>
    <row r="129" spans="1:29" ht="15.75" customHeight="1">
      <c r="A129" s="358"/>
      <c r="B129" s="100" t="s">
        <v>120</v>
      </c>
      <c r="C129" s="330" t="s">
        <v>157</v>
      </c>
      <c r="D129" s="331"/>
      <c r="E129" s="101">
        <v>16.66</v>
      </c>
      <c r="F129" s="102">
        <v>2773</v>
      </c>
      <c r="G129" s="121">
        <f t="shared" si="58"/>
        <v>46198.18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3191.7078973714533</v>
      </c>
      <c r="N129" s="106">
        <f t="shared" si="52"/>
        <v>638.34157947429071</v>
      </c>
      <c r="O129" s="108">
        <f t="shared" si="53"/>
        <v>0</v>
      </c>
      <c r="P129" s="109">
        <f t="shared" si="54"/>
        <v>-81.658420525709289</v>
      </c>
      <c r="Q129" s="110">
        <f t="shared" si="55"/>
        <v>0.88658552704762594</v>
      </c>
      <c r="R129" s="323"/>
      <c r="S129" s="47">
        <v>0.83055555555555527</v>
      </c>
      <c r="T129" s="120">
        <v>0.86674768518518486</v>
      </c>
      <c r="U129" s="111">
        <v>14.816666666666691</v>
      </c>
      <c r="V129" s="112">
        <v>52.128830503888857</v>
      </c>
      <c r="W129" s="113"/>
      <c r="X129" s="50"/>
      <c r="Y129" s="332"/>
      <c r="Z129" s="333"/>
      <c r="AA129" s="172">
        <f t="shared" si="56"/>
        <v>-408.29210262854667</v>
      </c>
      <c r="AB129" s="110">
        <f t="shared" si="57"/>
        <v>0.88658552704762594</v>
      </c>
      <c r="AC129" s="328"/>
    </row>
    <row r="130" spans="1:29" ht="15.75" customHeight="1">
      <c r="A130" s="358"/>
      <c r="B130" s="100" t="s">
        <v>120</v>
      </c>
      <c r="C130" s="330" t="s">
        <v>158</v>
      </c>
      <c r="D130" s="331"/>
      <c r="E130" s="101">
        <v>30</v>
      </c>
      <c r="F130" s="102">
        <v>2273</v>
      </c>
      <c r="G130" s="121">
        <f t="shared" si="58"/>
        <v>68190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3193.5599999999977</v>
      </c>
      <c r="N130" s="106">
        <f t="shared" si="52"/>
        <v>798.38999999999942</v>
      </c>
      <c r="O130" s="123">
        <f t="shared" si="53"/>
        <v>0</v>
      </c>
      <c r="P130" s="124">
        <f t="shared" si="54"/>
        <v>-101.61000000000058</v>
      </c>
      <c r="Q130" s="125">
        <f t="shared" si="55"/>
        <v>0.88709999999999933</v>
      </c>
      <c r="R130" s="323"/>
      <c r="S130" s="47">
        <v>0.87708333333333299</v>
      </c>
      <c r="T130" s="120">
        <v>0.90673611111111074</v>
      </c>
      <c r="U130" s="111">
        <v>14.883333333333315</v>
      </c>
      <c r="V130" s="112">
        <v>42.704693195055079</v>
      </c>
      <c r="W130" s="113"/>
      <c r="X130" s="116"/>
      <c r="Y130" s="332"/>
      <c r="Z130" s="333"/>
      <c r="AA130" s="172">
        <f t="shared" si="56"/>
        <v>-406.44000000000233</v>
      </c>
      <c r="AB130" s="110">
        <f t="shared" si="57"/>
        <v>0.88709999999999933</v>
      </c>
      <c r="AC130" s="328"/>
    </row>
    <row r="131" spans="1:29" ht="15.75" customHeight="1">
      <c r="A131" s="358"/>
      <c r="B131" s="100" t="s">
        <v>120</v>
      </c>
      <c r="C131" s="330" t="s">
        <v>162</v>
      </c>
      <c r="D131" s="331"/>
      <c r="E131" s="101">
        <v>18.18</v>
      </c>
      <c r="F131" s="102">
        <v>2934</v>
      </c>
      <c r="G131" s="121">
        <f t="shared" si="58"/>
        <v>53340.12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3194.2834037646649</v>
      </c>
      <c r="N131" s="106">
        <f t="shared" si="52"/>
        <v>1064.7611345882217</v>
      </c>
      <c r="O131" s="123">
        <f t="shared" si="53"/>
        <v>0</v>
      </c>
      <c r="P131" s="124">
        <f t="shared" si="54"/>
        <v>-135.23886541177831</v>
      </c>
      <c r="Q131" s="125">
        <f t="shared" si="55"/>
        <v>0.88730094549018479</v>
      </c>
      <c r="R131" s="323"/>
      <c r="S131" s="47">
        <v>0.9166666666666663</v>
      </c>
      <c r="T131" s="120">
        <v>0.95493055555555517</v>
      </c>
      <c r="U131" s="111">
        <v>15</v>
      </c>
      <c r="V131" s="112">
        <v>55.110952206847315</v>
      </c>
      <c r="W131" s="113"/>
      <c r="X131" s="116"/>
      <c r="Y131" s="332"/>
      <c r="Z131" s="333"/>
      <c r="AA131" s="172">
        <f t="shared" si="56"/>
        <v>-405.71659623533515</v>
      </c>
      <c r="AB131" s="110">
        <f t="shared" si="57"/>
        <v>0.88730094549018468</v>
      </c>
      <c r="AC131" s="328"/>
    </row>
    <row r="132" spans="1:29" ht="15.75" customHeight="1">
      <c r="A132" s="358"/>
      <c r="B132" s="100" t="s">
        <v>120</v>
      </c>
      <c r="C132" s="330" t="s">
        <v>161</v>
      </c>
      <c r="D132" s="331"/>
      <c r="E132" s="101">
        <v>16.7</v>
      </c>
      <c r="F132" s="102">
        <v>1603</v>
      </c>
      <c r="G132" s="121">
        <f t="shared" si="58"/>
        <v>26770.1</v>
      </c>
      <c r="H132" s="26"/>
      <c r="I132" s="104">
        <v>3</v>
      </c>
      <c r="J132" s="105">
        <v>3600</v>
      </c>
      <c r="K132" s="106">
        <f t="shared" si="37"/>
        <v>1200</v>
      </c>
      <c r="L132" s="118">
        <v>3</v>
      </c>
      <c r="M132" s="105">
        <f t="shared" si="59"/>
        <v>3197.9623507222036</v>
      </c>
      <c r="N132" s="106">
        <f t="shared" si="52"/>
        <v>1065.9874502407345</v>
      </c>
      <c r="O132" s="123">
        <f t="shared" si="53"/>
        <v>0</v>
      </c>
      <c r="P132" s="124">
        <f t="shared" si="54"/>
        <v>-134.01254975926554</v>
      </c>
      <c r="Q132" s="125">
        <f t="shared" si="55"/>
        <v>0.88832287520061204</v>
      </c>
      <c r="R132" s="323"/>
      <c r="S132" s="47">
        <v>0.96527777777777735</v>
      </c>
      <c r="T132" s="120">
        <v>0.98615740740740698</v>
      </c>
      <c r="U132" s="111">
        <v>14.899999999999931</v>
      </c>
      <c r="V132" s="112">
        <v>30.075400974711112</v>
      </c>
      <c r="W132" s="126"/>
      <c r="X132" s="127"/>
      <c r="Y132" s="332"/>
      <c r="Z132" s="333"/>
      <c r="AA132" s="172">
        <f t="shared" si="56"/>
        <v>-402.03764927779639</v>
      </c>
      <c r="AB132" s="110">
        <f t="shared" si="57"/>
        <v>0.88832287520061215</v>
      </c>
      <c r="AC132" s="328"/>
    </row>
    <row r="133" spans="1:29" ht="15.75" customHeight="1">
      <c r="A133" s="358"/>
      <c r="B133" s="100" t="s">
        <v>120</v>
      </c>
      <c r="C133" s="330" t="s">
        <v>159</v>
      </c>
      <c r="D133" s="331"/>
      <c r="E133" s="101">
        <v>24.82</v>
      </c>
      <c r="F133" s="102">
        <v>2123</v>
      </c>
      <c r="G133" s="121">
        <f t="shared" si="58"/>
        <v>52692.86</v>
      </c>
      <c r="H133" s="26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3191.5517796373847</v>
      </c>
      <c r="N133" s="106">
        <f t="shared" si="52"/>
        <v>638.31035592747696</v>
      </c>
      <c r="O133" s="123">
        <f t="shared" si="53"/>
        <v>0</v>
      </c>
      <c r="P133" s="124">
        <f t="shared" si="54"/>
        <v>-81.689644072523038</v>
      </c>
      <c r="Q133" s="125">
        <f t="shared" si="55"/>
        <v>0.88654216101038463</v>
      </c>
      <c r="R133" s="323"/>
      <c r="S133" s="47">
        <v>0.99652777777777735</v>
      </c>
      <c r="T133" s="120">
        <v>1.0242361111111107</v>
      </c>
      <c r="U133" s="111">
        <v>14.933333333333323</v>
      </c>
      <c r="V133" s="112">
        <v>39.911619423725142</v>
      </c>
      <c r="W133" s="126"/>
      <c r="X133" s="127"/>
      <c r="Y133" s="332"/>
      <c r="Z133" s="333"/>
      <c r="AA133" s="172">
        <f t="shared" si="56"/>
        <v>-408.4482203626153</v>
      </c>
      <c r="AB133" s="110">
        <f t="shared" si="57"/>
        <v>0.88654216101038463</v>
      </c>
      <c r="AC133" s="328"/>
    </row>
    <row r="134" spans="1:29" ht="15.75" customHeight="1">
      <c r="A134" s="358"/>
      <c r="B134" s="100" t="s">
        <v>120</v>
      </c>
      <c r="C134" s="330" t="s">
        <v>147</v>
      </c>
      <c r="D134" s="331"/>
      <c r="E134" s="101">
        <v>17.89</v>
      </c>
      <c r="F134" s="102">
        <v>4430</v>
      </c>
      <c r="G134" s="121">
        <f t="shared" si="58"/>
        <v>79252.7</v>
      </c>
      <c r="H134" s="62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3189.0876699049491</v>
      </c>
      <c r="N134" s="106">
        <f t="shared" si="52"/>
        <v>797.27191747623726</v>
      </c>
      <c r="O134" s="123">
        <f t="shared" si="53"/>
        <v>0</v>
      </c>
      <c r="P134" s="124">
        <f t="shared" si="54"/>
        <v>-102.72808252376274</v>
      </c>
      <c r="Q134" s="125">
        <f t="shared" si="55"/>
        <v>0.88585768608470805</v>
      </c>
      <c r="R134" s="323"/>
      <c r="S134" s="47">
        <v>1.0340277777777773</v>
      </c>
      <c r="T134" s="120">
        <v>1.0918981481481478</v>
      </c>
      <c r="U134" s="111">
        <v>15</v>
      </c>
      <c r="V134" s="112">
        <v>83.346720915929595</v>
      </c>
      <c r="W134" s="126"/>
      <c r="X134" s="127"/>
      <c r="Y134" s="332"/>
      <c r="Z134" s="333"/>
      <c r="AA134" s="172">
        <f t="shared" si="56"/>
        <v>-410.91233009505095</v>
      </c>
      <c r="AB134" s="110">
        <f t="shared" si="57"/>
        <v>0.88585768608470805</v>
      </c>
      <c r="AC134" s="328"/>
    </row>
    <row r="135" spans="1:29" ht="15.75" customHeight="1">
      <c r="A135" s="358"/>
      <c r="B135" s="100" t="s">
        <v>120</v>
      </c>
      <c r="C135" s="330" t="s">
        <v>157</v>
      </c>
      <c r="D135" s="331"/>
      <c r="E135" s="101">
        <v>16.66</v>
      </c>
      <c r="F135" s="102">
        <v>7074</v>
      </c>
      <c r="G135" s="121">
        <f t="shared" si="58"/>
        <v>117852.84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3191.7078973714538</v>
      </c>
      <c r="N135" s="106">
        <f t="shared" si="52"/>
        <v>638.34157947429071</v>
      </c>
      <c r="O135" s="123">
        <f t="shared" si="53"/>
        <v>0</v>
      </c>
      <c r="P135" s="124">
        <f t="shared" si="54"/>
        <v>-81.658420525709289</v>
      </c>
      <c r="Q135" s="125">
        <f t="shared" si="55"/>
        <v>0.88658552704762594</v>
      </c>
      <c r="R135" s="323"/>
      <c r="S135" s="47">
        <v>1.1020833333333329</v>
      </c>
      <c r="T135" s="120">
        <v>1.1944212962962959</v>
      </c>
      <c r="U135" s="111">
        <v>14.666666666666508</v>
      </c>
      <c r="V135" s="112">
        <v>132.98209411630356</v>
      </c>
      <c r="W135" s="126"/>
      <c r="X135" s="127"/>
      <c r="Y135" s="332"/>
      <c r="Z135" s="333"/>
      <c r="AA135" s="172">
        <f t="shared" si="56"/>
        <v>-408.29210262854622</v>
      </c>
      <c r="AB135" s="110">
        <f t="shared" si="57"/>
        <v>0.88658552704762605</v>
      </c>
      <c r="AC135" s="328"/>
    </row>
    <row r="136" spans="1:29" ht="15.75" customHeight="1">
      <c r="A136" s="358"/>
      <c r="B136" s="100"/>
      <c r="C136" s="330"/>
      <c r="D136" s="33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26"/>
      <c r="X136" s="127"/>
      <c r="Y136" s="332"/>
      <c r="Z136" s="333"/>
      <c r="AA136" s="172"/>
      <c r="AB136" s="110"/>
      <c r="AC136" s="328"/>
    </row>
    <row r="137" spans="1:29" ht="15.75" customHeight="1">
      <c r="A137" s="358"/>
      <c r="B137" s="100"/>
      <c r="C137" s="330"/>
      <c r="D137" s="33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13"/>
      <c r="X137" s="116"/>
      <c r="Y137" s="332"/>
      <c r="Z137" s="333"/>
      <c r="AA137" s="172"/>
      <c r="AB137" s="110"/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0">AVERAGE(I124:I139)</f>
        <v>4</v>
      </c>
      <c r="J140" s="137">
        <f t="shared" si="60"/>
        <v>3600</v>
      </c>
      <c r="K140" s="138">
        <f t="shared" ref="K140" si="61">J140/I140</f>
        <v>900</v>
      </c>
      <c r="L140" s="136">
        <f t="shared" ref="L140:M140" si="62">AVERAGE(L124:L139)</f>
        <v>4</v>
      </c>
      <c r="M140" s="137">
        <f t="shared" si="62"/>
        <v>3193.0255169001084</v>
      </c>
      <c r="N140" s="138">
        <f>M140/L140</f>
        <v>798.2563792250271</v>
      </c>
      <c r="O140" s="139">
        <f>L140-I140</f>
        <v>0</v>
      </c>
      <c r="P140" s="140">
        <f>N140-K140</f>
        <v>-101.7436207749729</v>
      </c>
      <c r="Q140" s="141">
        <f>N140/K140</f>
        <v>0.88695153247225234</v>
      </c>
      <c r="R140" s="324"/>
      <c r="S140" s="142">
        <v>0.70833333333333337</v>
      </c>
      <c r="T140" s="143">
        <v>1.1944212962962959</v>
      </c>
      <c r="U140" s="144"/>
      <c r="V140" s="166"/>
      <c r="W140" s="167"/>
      <c r="X140" s="138"/>
      <c r="Y140" s="354"/>
      <c r="Z140" s="355"/>
      <c r="AA140" s="174">
        <f>M140-J140</f>
        <v>-406.97448309989159</v>
      </c>
      <c r="AB140" s="141">
        <f>M140/J140</f>
        <v>0.88695153247225234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183" priority="1" operator="greaterThan">
      <formula>0</formula>
    </cfRule>
  </conditionalFormatting>
  <conditionalFormatting sqref="P5:P140 AA5:AA140">
    <cfRule type="cellIs" dxfId="182" priority="4" operator="lessThan">
      <formula>0</formula>
    </cfRule>
  </conditionalFormatting>
  <conditionalFormatting sqref="Q5:Q140 AB5:AB140">
    <cfRule type="cellIs" dxfId="181" priority="2" operator="greaterThan">
      <formula>1</formula>
    </cfRule>
    <cfRule type="cellIs" dxfId="180" priority="3" operator="lessThan">
      <formula>0.8</formula>
    </cfRule>
  </conditionalFormatting>
  <conditionalFormatting sqref="AC5:AC6 R5:R140 AC73:AC78">
    <cfRule type="cellIs" dxfId="179" priority="5" operator="lessThan">
      <formula>0.8</formula>
    </cfRule>
  </conditionalFormatting>
  <conditionalFormatting sqref="AC12:AC20">
    <cfRule type="cellIs" dxfId="178" priority="12" operator="lessThan">
      <formula>0.8</formula>
    </cfRule>
  </conditionalFormatting>
  <conditionalFormatting sqref="AC22">
    <cfRule type="cellIs" dxfId="177" priority="11" operator="lessThan">
      <formula>0.8</formula>
    </cfRule>
  </conditionalFormatting>
  <conditionalFormatting sqref="AC39">
    <cfRule type="cellIs" dxfId="176" priority="7" operator="lessThan">
      <formula>0.8</formula>
    </cfRule>
  </conditionalFormatting>
  <conditionalFormatting sqref="AC56:AC61">
    <cfRule type="cellIs" dxfId="175" priority="6" operator="lessThan">
      <formula>0.8</formula>
    </cfRule>
  </conditionalFormatting>
  <conditionalFormatting sqref="AC90">
    <cfRule type="cellIs" dxfId="174" priority="10" operator="lessThan">
      <formula>0.8</formula>
    </cfRule>
  </conditionalFormatting>
  <conditionalFormatting sqref="AC107">
    <cfRule type="cellIs" dxfId="173" priority="9" operator="lessThan">
      <formula>0.8</formula>
    </cfRule>
  </conditionalFormatting>
  <conditionalFormatting sqref="AC124:AC129">
    <cfRule type="cellIs" dxfId="172" priority="8" operator="lessThan">
      <formula>0.8</formula>
    </cfRule>
  </conditionalFormatting>
  <dataValidations count="1">
    <dataValidation type="list" allowBlank="1" showInputMessage="1" showErrorMessage="1" sqref="Y5:Z140" xr:uid="{6E98F3CF-CE4B-4EFC-9B97-F26099B3E12A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7CF5-F44B-4627-AF2F-4F0FB3BDD9F7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R22" sqref="P22:X3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SUM(F5:F140)</f>
        <v>106566</v>
      </c>
      <c r="E1" s="88" t="s">
        <v>4</v>
      </c>
      <c r="F1" s="89">
        <f>SUM(G5:G140)</f>
        <v>4652876.6599999992</v>
      </c>
      <c r="G1" s="90" t="s">
        <v>85</v>
      </c>
      <c r="H1" s="91">
        <f>L21+L38+L55+L72+L89+L106+L123+L140</f>
        <v>137.86666666666667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46181</v>
      </c>
      <c r="B2" s="295"/>
      <c r="C2" s="92" t="s">
        <v>41</v>
      </c>
      <c r="D2" s="93">
        <f>AVERAGE(N21,N38,N55,N72,N89,N106,N123,N140)</f>
        <v>184.31963261165848</v>
      </c>
      <c r="E2" s="93" t="s">
        <v>92</v>
      </c>
      <c r="F2" s="94">
        <f>F1/D1</f>
        <v>43.661924628868491</v>
      </c>
      <c r="G2" s="95" t="s">
        <v>93</v>
      </c>
      <c r="H2" s="96">
        <f>COUNT(H5:H140)</f>
        <v>3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SUM(Y21,Y38,Y55,Y72,Y89,Y106,Y123,Y140)</f>
        <v>0</v>
      </c>
      <c r="Z2" s="193">
        <f>SUM(Z21,Z38,Z55,Z72,Z89,Z106,Z123,Z140)</f>
        <v>0</v>
      </c>
      <c r="AA2" s="363"/>
      <c r="AB2" s="364"/>
      <c r="AC2" s="201">
        <f>SUM(AC21,AC38,AC55,AC72,AC89,AC106,AC123,AC140)</f>
        <v>54</v>
      </c>
      <c r="AD2" s="202">
        <f>SUM(AD21,AD38,AD55,AD72,AD89,AD106,AD123,AD140)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201</v>
      </c>
      <c r="C5" s="367" t="s">
        <v>202</v>
      </c>
      <c r="D5" s="367"/>
      <c r="E5" s="147">
        <v>29.97</v>
      </c>
      <c r="F5" s="151">
        <v>2788</v>
      </c>
      <c r="G5" s="148">
        <f t="shared" ref="G5:G9" si="0">E5*F5</f>
        <v>83556.36</v>
      </c>
      <c r="H5" s="149"/>
      <c r="I5" s="150">
        <v>21</v>
      </c>
      <c r="J5" s="151">
        <v>2790</v>
      </c>
      <c r="K5" s="152">
        <f>J5/I5</f>
        <v>132.85714285714286</v>
      </c>
      <c r="L5" s="153">
        <v>25</v>
      </c>
      <c r="M5" s="151">
        <f>F5/V5*60</f>
        <v>2964.9807692307691</v>
      </c>
      <c r="N5" s="152">
        <f>M5/L5</f>
        <v>118.59923076923076</v>
      </c>
      <c r="O5" s="154">
        <f>L5-I5</f>
        <v>4</v>
      </c>
      <c r="P5" s="155">
        <f>N5-K5</f>
        <v>-14.257912087912104</v>
      </c>
      <c r="Q5" s="156">
        <f>N5/K5</f>
        <v>0.89268238213399498</v>
      </c>
      <c r="R5" s="322">
        <f>Q21</f>
        <v>0.90800618525605648</v>
      </c>
      <c r="S5" s="157">
        <v>0.20833333333333334</v>
      </c>
      <c r="T5" s="158">
        <v>0.24751157407407409</v>
      </c>
      <c r="U5" s="159"/>
      <c r="V5" s="160">
        <v>56.418578405619449</v>
      </c>
      <c r="W5" s="181"/>
      <c r="X5" s="152"/>
      <c r="Y5" s="12"/>
      <c r="Z5" s="198"/>
      <c r="AA5" s="325"/>
      <c r="AB5" s="326"/>
      <c r="AC5" s="12">
        <v>0</v>
      </c>
      <c r="AD5" s="198"/>
      <c r="AE5" s="178">
        <f>M5-J5</f>
        <v>174.98076923076906</v>
      </c>
      <c r="AF5" s="132">
        <f>M5/J5</f>
        <v>1.0627171215880893</v>
      </c>
      <c r="AG5" s="368">
        <f>AF21</f>
        <v>0.93904913176053706</v>
      </c>
    </row>
    <row r="6" spans="1:33" ht="15.75" customHeight="1">
      <c r="A6" s="318"/>
      <c r="B6" s="100" t="s">
        <v>187</v>
      </c>
      <c r="C6" s="371" t="s">
        <v>188</v>
      </c>
      <c r="D6" s="371"/>
      <c r="E6" s="101">
        <v>56.77</v>
      </c>
      <c r="F6" s="102">
        <v>4198</v>
      </c>
      <c r="G6" s="103">
        <f t="shared" si="0"/>
        <v>238320.46000000002</v>
      </c>
      <c r="H6" s="26"/>
      <c r="I6" s="104">
        <v>24</v>
      </c>
      <c r="J6" s="105">
        <v>2000</v>
      </c>
      <c r="K6" s="106">
        <f t="shared" ref="K6:K44" si="1">J6/I6</f>
        <v>83.333333333333329</v>
      </c>
      <c r="L6" s="107">
        <v>24</v>
      </c>
      <c r="M6" s="105">
        <f>F6/V6*60</f>
        <v>1789.5622576585788</v>
      </c>
      <c r="N6" s="106">
        <f>M6/L6</f>
        <v>74.565094069107445</v>
      </c>
      <c r="O6" s="108">
        <f>L6-I6</f>
        <v>0</v>
      </c>
      <c r="P6" s="109">
        <f>N6-K6</f>
        <v>-8.7682392642258833</v>
      </c>
      <c r="Q6" s="110">
        <f>N6/K6</f>
        <v>0.8947811288292894</v>
      </c>
      <c r="R6" s="323"/>
      <c r="S6" s="47">
        <v>0.25138888888888888</v>
      </c>
      <c r="T6" s="48">
        <v>0.34912037037037036</v>
      </c>
      <c r="U6" s="111">
        <v>5.5833333333333002</v>
      </c>
      <c r="V6" s="112">
        <v>140.74950392033517</v>
      </c>
      <c r="W6" s="113"/>
      <c r="X6" s="116"/>
      <c r="Y6" s="12"/>
      <c r="Z6" s="198"/>
      <c r="AA6" s="332"/>
      <c r="AB6" s="333"/>
      <c r="AC6" s="12">
        <v>2</v>
      </c>
      <c r="AD6" s="198"/>
      <c r="AE6" s="117">
        <f>M6-J6</f>
        <v>-210.4377423414212</v>
      </c>
      <c r="AF6" s="110">
        <f>M6/J6</f>
        <v>0.8947811288292894</v>
      </c>
      <c r="AG6" s="369"/>
    </row>
    <row r="7" spans="1:33" ht="15.75" customHeight="1">
      <c r="A7" s="318"/>
      <c r="B7" s="100" t="s">
        <v>189</v>
      </c>
      <c r="C7" s="371" t="s">
        <v>190</v>
      </c>
      <c r="D7" s="371"/>
      <c r="E7" s="101">
        <v>77.349999999999994</v>
      </c>
      <c r="F7" s="102">
        <v>1465</v>
      </c>
      <c r="G7" s="103">
        <f t="shared" si="0"/>
        <v>113317.74999999999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1790.7662025924174</v>
      </c>
      <c r="N7" s="106">
        <f>M7/L7</f>
        <v>71.6306481036967</v>
      </c>
      <c r="O7" s="108">
        <f>L7-I7</f>
        <v>0</v>
      </c>
      <c r="P7" s="109">
        <f>N7-K7</f>
        <v>-8.3693518963033</v>
      </c>
      <c r="Q7" s="110">
        <f>N7/K7</f>
        <v>0.89538310129620879</v>
      </c>
      <c r="R7" s="323"/>
      <c r="S7" s="47">
        <v>0.35277777777777775</v>
      </c>
      <c r="T7" s="48">
        <v>0.38686342592592587</v>
      </c>
      <c r="U7" s="111">
        <v>5.2666666666666373</v>
      </c>
      <c r="V7" s="112">
        <v>49.085134548971745</v>
      </c>
      <c r="W7" s="113"/>
      <c r="X7" s="116"/>
      <c r="Y7" s="12"/>
      <c r="Z7" s="198"/>
      <c r="AA7" s="332"/>
      <c r="AB7" s="333"/>
      <c r="AC7" s="12">
        <v>1</v>
      </c>
      <c r="AD7" s="198"/>
      <c r="AE7" s="117">
        <f>M7-J7</f>
        <v>-209.23379740758264</v>
      </c>
      <c r="AF7" s="110">
        <f>M7/J7</f>
        <v>0.89538310129620868</v>
      </c>
      <c r="AG7" s="369"/>
    </row>
    <row r="8" spans="1:33" ht="15.75" customHeight="1">
      <c r="A8" s="318"/>
      <c r="B8" s="100" t="s">
        <v>189</v>
      </c>
      <c r="C8" s="371" t="s">
        <v>192</v>
      </c>
      <c r="D8" s="371"/>
      <c r="E8" s="101">
        <v>77.34</v>
      </c>
      <c r="F8" s="102">
        <v>2897</v>
      </c>
      <c r="G8" s="103">
        <f t="shared" si="0"/>
        <v>224053.98</v>
      </c>
      <c r="H8" s="26"/>
      <c r="I8" s="104">
        <v>23</v>
      </c>
      <c r="J8" s="105">
        <v>2000</v>
      </c>
      <c r="K8" s="106">
        <f t="shared" si="1"/>
        <v>86.956521739130437</v>
      </c>
      <c r="L8" s="107">
        <v>23</v>
      </c>
      <c r="M8" s="105">
        <f>F8/V8*60</f>
        <v>1790.8192297084643</v>
      </c>
      <c r="N8" s="106">
        <f>M8/L8</f>
        <v>77.861705639498453</v>
      </c>
      <c r="O8" s="108">
        <f>L8-I8</f>
        <v>0</v>
      </c>
      <c r="P8" s="109">
        <f>N8-K8</f>
        <v>-9.0948160996319842</v>
      </c>
      <c r="Q8" s="110">
        <f>N8/K8</f>
        <v>0.89540961485423221</v>
      </c>
      <c r="R8" s="323"/>
      <c r="S8" s="47">
        <v>0.39027777777777772</v>
      </c>
      <c r="T8" s="48">
        <v>0.45767361111111104</v>
      </c>
      <c r="U8" s="111">
        <v>4.9166666666666625</v>
      </c>
      <c r="V8" s="112">
        <v>97.061722990486842</v>
      </c>
      <c r="W8" s="113">
        <v>0.45767361111111104</v>
      </c>
      <c r="X8" s="116">
        <v>0.49652777777777768</v>
      </c>
      <c r="Y8" s="12"/>
      <c r="Z8" s="198"/>
      <c r="AA8" s="332"/>
      <c r="AB8" s="333"/>
      <c r="AC8" s="12">
        <v>2</v>
      </c>
      <c r="AD8" s="198"/>
      <c r="AE8" s="117">
        <f>M8-J8</f>
        <v>-209.18077029153574</v>
      </c>
      <c r="AF8" s="110">
        <f>M8/J8</f>
        <v>0.89540961485423209</v>
      </c>
      <c r="AG8" s="369"/>
    </row>
    <row r="9" spans="1:33" ht="15.75" customHeight="1">
      <c r="A9" s="318"/>
      <c r="B9" s="100" t="s">
        <v>189</v>
      </c>
      <c r="C9" s="371" t="s">
        <v>193</v>
      </c>
      <c r="D9" s="371"/>
      <c r="E9" s="101">
        <v>59.52</v>
      </c>
      <c r="F9" s="102">
        <v>5636</v>
      </c>
      <c r="G9" s="103">
        <f t="shared" si="0"/>
        <v>335454.72000000003</v>
      </c>
      <c r="H9" s="13"/>
      <c r="I9" s="104">
        <v>24</v>
      </c>
      <c r="J9" s="105">
        <v>2000</v>
      </c>
      <c r="K9" s="106">
        <f t="shared" si="1"/>
        <v>83.333333333333329</v>
      </c>
      <c r="L9" s="107">
        <v>24</v>
      </c>
      <c r="M9" s="105">
        <f>F9/V9*60</f>
        <v>1796.2116725059659</v>
      </c>
      <c r="N9" s="106">
        <f>M9/L9</f>
        <v>74.842153021081913</v>
      </c>
      <c r="O9" s="108">
        <f>L9-I9</f>
        <v>0</v>
      </c>
      <c r="P9" s="109">
        <f>N9-K9</f>
        <v>-8.4911803122514158</v>
      </c>
      <c r="Q9" s="110">
        <f>N9/K9</f>
        <v>0.89810583625298301</v>
      </c>
      <c r="R9" s="323"/>
      <c r="S9" s="47">
        <v>0.49652777777777768</v>
      </c>
      <c r="T9" s="48">
        <v>0.62725694444444435</v>
      </c>
      <c r="U9" s="111">
        <v>55.949999999999953</v>
      </c>
      <c r="V9" s="112">
        <v>188.26288971177857</v>
      </c>
      <c r="W9" s="113"/>
      <c r="X9" s="116"/>
      <c r="Y9" s="12"/>
      <c r="Z9" s="198"/>
      <c r="AA9" s="332"/>
      <c r="AB9" s="333"/>
      <c r="AC9" s="12">
        <v>3</v>
      </c>
      <c r="AD9" s="198"/>
      <c r="AE9" s="117">
        <f>M9-J9</f>
        <v>-203.78832749403409</v>
      </c>
      <c r="AF9" s="110">
        <f>M9/J9</f>
        <v>0.8981058362529829</v>
      </c>
      <c r="AG9" s="369"/>
    </row>
    <row r="10" spans="1:33" ht="15.75" customHeight="1">
      <c r="A10" s="318"/>
      <c r="B10" s="100"/>
      <c r="C10" s="371"/>
      <c r="D10" s="37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12"/>
      <c r="Z10" s="198"/>
      <c r="AA10" s="332"/>
      <c r="AB10" s="333"/>
      <c r="AC10" s="12"/>
      <c r="AD10" s="198"/>
      <c r="AE10" s="117"/>
      <c r="AF10" s="110"/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23.4</v>
      </c>
      <c r="J21" s="137">
        <f t="shared" si="2"/>
        <v>2158</v>
      </c>
      <c r="K21" s="138">
        <f t="shared" ref="K21" si="3">J21/I21</f>
        <v>92.222222222222229</v>
      </c>
      <c r="L21" s="136">
        <f t="shared" ref="L21:M21" si="4">AVERAGE(L5:L20)</f>
        <v>24.2</v>
      </c>
      <c r="M21" s="137">
        <f t="shared" si="4"/>
        <v>2026.468026339239</v>
      </c>
      <c r="N21" s="138">
        <f t="shared" ref="N21:N28" si="5">M21/L21</f>
        <v>83.738348195836323</v>
      </c>
      <c r="O21" s="139">
        <f t="shared" ref="O21:O28" si="6">L21-I21</f>
        <v>0.80000000000000071</v>
      </c>
      <c r="P21" s="140">
        <f t="shared" ref="P21:P28" si="7">N21-K21</f>
        <v>-8.4838740263859052</v>
      </c>
      <c r="Q21" s="141">
        <f t="shared" ref="Q21:Q28" si="8">N21/K21</f>
        <v>0.90800618525605648</v>
      </c>
      <c r="R21" s="324"/>
      <c r="S21" s="142">
        <v>0.20833333333333334</v>
      </c>
      <c r="T21" s="143">
        <v>0.62725694444444435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8</v>
      </c>
      <c r="AD21" s="180">
        <f>SUM(AD5:AD20)</f>
        <v>0</v>
      </c>
      <c r="AE21" s="168">
        <f t="shared" ref="AE21:AE28" si="9">M21-J21</f>
        <v>-131.53197366076097</v>
      </c>
      <c r="AF21" s="141">
        <f t="shared" ref="AF21:AF28" si="10">M21/J21</f>
        <v>0.93904913176053706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2019</v>
      </c>
      <c r="G22" s="148">
        <f t="shared" ref="G22:G28" si="11">E22*F22</f>
        <v>73592.55</v>
      </c>
      <c r="H22" s="149">
        <v>2</v>
      </c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8" si="12">F22/V22*60</f>
        <v>1894.4858710424935</v>
      </c>
      <c r="N22" s="152">
        <f t="shared" si="5"/>
        <v>94.724293552124678</v>
      </c>
      <c r="O22" s="154">
        <f t="shared" si="6"/>
        <v>0</v>
      </c>
      <c r="P22" s="155">
        <f t="shared" si="7"/>
        <v>-10.275706447875322</v>
      </c>
      <c r="Q22" s="156">
        <f t="shared" si="8"/>
        <v>0.90213612906785412</v>
      </c>
      <c r="R22" s="322">
        <f>Q38</f>
        <v>0.90010774986903319</v>
      </c>
      <c r="S22" s="157">
        <v>0.16666666666666666</v>
      </c>
      <c r="T22" s="158">
        <v>0.21106481481481482</v>
      </c>
      <c r="U22" s="159"/>
      <c r="V22" s="160">
        <v>63.943469756963324</v>
      </c>
      <c r="W22" s="97"/>
      <c r="X22" s="98"/>
      <c r="Y22" s="12"/>
      <c r="Z22" s="198"/>
      <c r="AA22" s="325"/>
      <c r="AB22" s="326"/>
      <c r="AC22" s="12">
        <v>0</v>
      </c>
      <c r="AD22" s="198"/>
      <c r="AE22" s="115">
        <f t="shared" si="9"/>
        <v>-205.5141289575065</v>
      </c>
      <c r="AF22" s="156">
        <f t="shared" si="10"/>
        <v>0.90213612906785401</v>
      </c>
      <c r="AG22" s="376">
        <f>AF38</f>
        <v>0.9001077498690333</v>
      </c>
    </row>
    <row r="23" spans="1:33" ht="15.75" customHeight="1">
      <c r="A23" s="357"/>
      <c r="B23" s="163" t="s">
        <v>185</v>
      </c>
      <c r="C23" s="330" t="s">
        <v>199</v>
      </c>
      <c r="D23" s="331"/>
      <c r="E23" s="101">
        <v>33.200000000000003</v>
      </c>
      <c r="F23" s="111">
        <v>3779</v>
      </c>
      <c r="G23" s="103">
        <f t="shared" si="11"/>
        <v>125462.80000000002</v>
      </c>
      <c r="H23" s="26"/>
      <c r="I23" s="107">
        <v>11</v>
      </c>
      <c r="J23" s="105">
        <v>2000</v>
      </c>
      <c r="K23" s="106">
        <f t="shared" si="1"/>
        <v>181.81818181818181</v>
      </c>
      <c r="L23" s="107">
        <v>11</v>
      </c>
      <c r="M23" s="105">
        <f t="shared" si="12"/>
        <v>1806.6556379158665</v>
      </c>
      <c r="N23" s="106">
        <f t="shared" si="5"/>
        <v>164.24142162871513</v>
      </c>
      <c r="O23" s="108">
        <f t="shared" si="6"/>
        <v>0</v>
      </c>
      <c r="P23" s="109">
        <f t="shared" si="7"/>
        <v>-17.576760189466683</v>
      </c>
      <c r="Q23" s="110">
        <f t="shared" si="8"/>
        <v>0.90332781895793324</v>
      </c>
      <c r="R23" s="323"/>
      <c r="S23" s="47">
        <v>0.21458333333333332</v>
      </c>
      <c r="T23" s="48">
        <v>0.30173611111111109</v>
      </c>
      <c r="U23" s="111">
        <v>5.066666666666646</v>
      </c>
      <c r="V23" s="112">
        <v>125.50261114595375</v>
      </c>
      <c r="W23" s="113"/>
      <c r="X23" s="116"/>
      <c r="Y23" s="12"/>
      <c r="Z23" s="198"/>
      <c r="AA23" s="332"/>
      <c r="AB23" s="333"/>
      <c r="AC23" s="12">
        <v>2</v>
      </c>
      <c r="AD23" s="198"/>
      <c r="AE23" s="117">
        <f t="shared" si="9"/>
        <v>-193.34436208413354</v>
      </c>
      <c r="AF23" s="110">
        <f t="shared" si="10"/>
        <v>0.90332781895793324</v>
      </c>
      <c r="AG23" s="369"/>
    </row>
    <row r="24" spans="1:33" ht="15.75" customHeight="1">
      <c r="A24" s="357"/>
      <c r="B24" s="163" t="s">
        <v>185</v>
      </c>
      <c r="C24" s="330" t="s">
        <v>197</v>
      </c>
      <c r="D24" s="331"/>
      <c r="E24" s="101">
        <v>31.72</v>
      </c>
      <c r="F24" s="111">
        <v>2161</v>
      </c>
      <c r="G24" s="103">
        <f t="shared" si="11"/>
        <v>68546.92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 t="shared" si="12"/>
        <v>1800.8631418892912</v>
      </c>
      <c r="N24" s="106">
        <f t="shared" si="5"/>
        <v>81.857415540422323</v>
      </c>
      <c r="O24" s="108">
        <f t="shared" si="6"/>
        <v>0</v>
      </c>
      <c r="P24" s="109">
        <f t="shared" si="7"/>
        <v>-9.0516753686685831</v>
      </c>
      <c r="Q24" s="110">
        <f t="shared" si="8"/>
        <v>0.90043157094464554</v>
      </c>
      <c r="R24" s="323"/>
      <c r="S24" s="47">
        <v>0.30555555555555552</v>
      </c>
      <c r="T24" s="48">
        <v>0.35554398148148147</v>
      </c>
      <c r="U24" s="111">
        <v>5.4999999999999805</v>
      </c>
      <c r="V24" s="112">
        <v>71.998808229243494</v>
      </c>
      <c r="W24" s="113"/>
      <c r="X24" s="116"/>
      <c r="Y24" s="12"/>
      <c r="Z24" s="198"/>
      <c r="AA24" s="332"/>
      <c r="AB24" s="333"/>
      <c r="AC24" s="12">
        <v>1</v>
      </c>
      <c r="AD24" s="198"/>
      <c r="AE24" s="117">
        <f t="shared" si="9"/>
        <v>-199.13685811070877</v>
      </c>
      <c r="AF24" s="110">
        <f t="shared" si="10"/>
        <v>0.90043157094464565</v>
      </c>
      <c r="AG24" s="369"/>
    </row>
    <row r="25" spans="1:33" ht="15.75" customHeight="1">
      <c r="A25" s="357"/>
      <c r="B25" s="163" t="s">
        <v>185</v>
      </c>
      <c r="C25" s="330" t="s">
        <v>198</v>
      </c>
      <c r="D25" s="331"/>
      <c r="E25" s="101">
        <v>34.79</v>
      </c>
      <c r="F25" s="111">
        <v>2381</v>
      </c>
      <c r="G25" s="103">
        <f t="shared" si="11"/>
        <v>82834.990000000005</v>
      </c>
      <c r="H25" s="26"/>
      <c r="I25" s="107">
        <v>11</v>
      </c>
      <c r="J25" s="105">
        <v>2000</v>
      </c>
      <c r="K25" s="106">
        <f t="shared" si="1"/>
        <v>181.81818181818181</v>
      </c>
      <c r="L25" s="107">
        <v>11</v>
      </c>
      <c r="M25" s="105">
        <f t="shared" si="12"/>
        <v>1807.4477300916667</v>
      </c>
      <c r="N25" s="106">
        <f t="shared" si="5"/>
        <v>164.31343000833334</v>
      </c>
      <c r="O25" s="108">
        <f t="shared" si="6"/>
        <v>0</v>
      </c>
      <c r="P25" s="109">
        <f t="shared" si="7"/>
        <v>-17.504751809848472</v>
      </c>
      <c r="Q25" s="110">
        <f t="shared" si="8"/>
        <v>0.90372386504583335</v>
      </c>
      <c r="R25" s="323"/>
      <c r="S25" s="47">
        <v>0.35833333333333328</v>
      </c>
      <c r="T25" s="48">
        <v>0.41321759259259255</v>
      </c>
      <c r="U25" s="111">
        <v>5</v>
      </c>
      <c r="V25" s="112">
        <v>79.039630093620858</v>
      </c>
      <c r="W25" s="113"/>
      <c r="X25" s="116"/>
      <c r="Y25" s="12"/>
      <c r="Z25" s="198"/>
      <c r="AA25" s="332"/>
      <c r="AB25" s="333"/>
      <c r="AC25" s="12">
        <v>1</v>
      </c>
      <c r="AD25" s="198"/>
      <c r="AE25" s="117">
        <f t="shared" si="9"/>
        <v>-192.5522699083333</v>
      </c>
      <c r="AF25" s="110">
        <f t="shared" si="10"/>
        <v>0.90372386504583335</v>
      </c>
      <c r="AG25" s="369"/>
    </row>
    <row r="26" spans="1:33" ht="15.75" customHeight="1">
      <c r="A26" s="358"/>
      <c r="B26" s="163" t="s">
        <v>189</v>
      </c>
      <c r="C26" s="330" t="s">
        <v>206</v>
      </c>
      <c r="D26" s="331"/>
      <c r="E26" s="101">
        <v>71.55</v>
      </c>
      <c r="F26" s="111">
        <v>2604</v>
      </c>
      <c r="G26" s="103">
        <f t="shared" si="11"/>
        <v>186316.19999999998</v>
      </c>
      <c r="H26" s="13"/>
      <c r="I26" s="118">
        <v>22</v>
      </c>
      <c r="J26" s="105">
        <v>2000</v>
      </c>
      <c r="K26" s="106">
        <f t="shared" si="1"/>
        <v>90.909090909090907</v>
      </c>
      <c r="L26" s="107">
        <v>22</v>
      </c>
      <c r="M26" s="105">
        <f t="shared" si="12"/>
        <v>1785.2462102904913</v>
      </c>
      <c r="N26" s="106">
        <f t="shared" si="5"/>
        <v>81.147555013204155</v>
      </c>
      <c r="O26" s="108">
        <f t="shared" si="6"/>
        <v>0</v>
      </c>
      <c r="P26" s="109">
        <f t="shared" si="7"/>
        <v>-9.7615358958867517</v>
      </c>
      <c r="Q26" s="110">
        <f t="shared" si="8"/>
        <v>0.89262310514524568</v>
      </c>
      <c r="R26" s="323"/>
      <c r="S26" s="47">
        <v>0.41666666666666663</v>
      </c>
      <c r="T26" s="48">
        <v>0.47744212962962962</v>
      </c>
      <c r="U26" s="111">
        <v>4.9666666666666703</v>
      </c>
      <c r="V26" s="112">
        <v>87.517340241028705</v>
      </c>
      <c r="W26" s="113">
        <v>0.47744212962962962</v>
      </c>
      <c r="X26" s="116">
        <v>0.51666666666666661</v>
      </c>
      <c r="Y26" s="12"/>
      <c r="Z26" s="198"/>
      <c r="AA26" s="332"/>
      <c r="AB26" s="333"/>
      <c r="AC26" s="12">
        <v>2</v>
      </c>
      <c r="AD26" s="198"/>
      <c r="AE26" s="117">
        <f t="shared" si="9"/>
        <v>-214.75378970950874</v>
      </c>
      <c r="AF26" s="110">
        <f t="shared" si="10"/>
        <v>0.89262310514524568</v>
      </c>
      <c r="AG26" s="369"/>
    </row>
    <row r="27" spans="1:33" ht="15.75" customHeight="1">
      <c r="A27" s="358"/>
      <c r="B27" s="163" t="s">
        <v>189</v>
      </c>
      <c r="C27" s="330" t="s">
        <v>209</v>
      </c>
      <c r="D27" s="331"/>
      <c r="E27" s="101">
        <v>61.09</v>
      </c>
      <c r="F27" s="111">
        <v>3331</v>
      </c>
      <c r="G27" s="121">
        <f t="shared" si="11"/>
        <v>203490.79</v>
      </c>
      <c r="H27" s="122"/>
      <c r="I27" s="107">
        <v>20</v>
      </c>
      <c r="J27" s="105">
        <v>2000</v>
      </c>
      <c r="K27" s="106">
        <f t="shared" si="1"/>
        <v>100</v>
      </c>
      <c r="L27" s="107">
        <v>20</v>
      </c>
      <c r="M27" s="105">
        <f t="shared" si="12"/>
        <v>1792.345585867972</v>
      </c>
      <c r="N27" s="106">
        <f t="shared" si="5"/>
        <v>89.617279293398596</v>
      </c>
      <c r="O27" s="108">
        <f t="shared" si="6"/>
        <v>0</v>
      </c>
      <c r="P27" s="109">
        <f t="shared" si="7"/>
        <v>-10.382720706601404</v>
      </c>
      <c r="Q27" s="110">
        <f t="shared" si="8"/>
        <v>0.896172792933986</v>
      </c>
      <c r="R27" s="323"/>
      <c r="S27" s="47">
        <v>0.51666666666666661</v>
      </c>
      <c r="T27" s="120">
        <v>0.59409722222222217</v>
      </c>
      <c r="U27" s="111">
        <v>56.483333333333263</v>
      </c>
      <c r="V27" s="112">
        <v>111.5075137160084</v>
      </c>
      <c r="W27" s="113"/>
      <c r="X27" s="116"/>
      <c r="Y27" s="12"/>
      <c r="Z27" s="198"/>
      <c r="AA27" s="332"/>
      <c r="AB27" s="333"/>
      <c r="AC27" s="12">
        <v>3</v>
      </c>
      <c r="AD27" s="198"/>
      <c r="AE27" s="117">
        <f t="shared" si="9"/>
        <v>-207.65441413202802</v>
      </c>
      <c r="AF27" s="110">
        <f t="shared" si="10"/>
        <v>0.896172792933986</v>
      </c>
      <c r="AG27" s="369"/>
    </row>
    <row r="28" spans="1:33" ht="15.75" customHeight="1">
      <c r="A28" s="358"/>
      <c r="B28" s="163" t="s">
        <v>195</v>
      </c>
      <c r="C28" s="330" t="s">
        <v>196</v>
      </c>
      <c r="D28" s="331"/>
      <c r="E28" s="101">
        <v>36.450000000000003</v>
      </c>
      <c r="F28" s="111">
        <v>2534</v>
      </c>
      <c r="G28" s="121">
        <f t="shared" si="11"/>
        <v>92364.3</v>
      </c>
      <c r="H28" s="62"/>
      <c r="I28" s="118">
        <v>20</v>
      </c>
      <c r="J28" s="105">
        <v>2100</v>
      </c>
      <c r="K28" s="106">
        <f t="shared" si="1"/>
        <v>105</v>
      </c>
      <c r="L28" s="107">
        <v>20</v>
      </c>
      <c r="M28" s="105">
        <f t="shared" si="12"/>
        <v>1894.485871042493</v>
      </c>
      <c r="N28" s="106">
        <f t="shared" si="5"/>
        <v>94.724293552124649</v>
      </c>
      <c r="O28" s="123">
        <f t="shared" si="6"/>
        <v>0</v>
      </c>
      <c r="P28" s="124">
        <f t="shared" si="7"/>
        <v>-10.275706447875351</v>
      </c>
      <c r="Q28" s="125">
        <f t="shared" si="8"/>
        <v>0.90213612906785379</v>
      </c>
      <c r="R28" s="323"/>
      <c r="S28" s="47">
        <v>0.59791666666666665</v>
      </c>
      <c r="T28" s="120">
        <v>0.65364583333333337</v>
      </c>
      <c r="U28" s="111">
        <v>5.5000000000000604</v>
      </c>
      <c r="V28" s="112">
        <v>80.25396352855131</v>
      </c>
      <c r="W28" s="113"/>
      <c r="X28" s="116"/>
      <c r="Y28" s="12"/>
      <c r="Z28" s="198"/>
      <c r="AA28" s="332"/>
      <c r="AB28" s="333"/>
      <c r="AC28" s="12">
        <v>1</v>
      </c>
      <c r="AD28" s="198"/>
      <c r="AE28" s="117">
        <f t="shared" si="9"/>
        <v>-205.51412895750695</v>
      </c>
      <c r="AF28" s="110">
        <f t="shared" si="10"/>
        <v>0.90213612906785379</v>
      </c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13">AVERAGE(I22:I37)</f>
        <v>18</v>
      </c>
      <c r="J38" s="137">
        <f t="shared" si="13"/>
        <v>2028.5714285714287</v>
      </c>
      <c r="K38" s="138">
        <f t="shared" ref="K38" si="14">J38/I38</f>
        <v>112.69841269841271</v>
      </c>
      <c r="L38" s="136">
        <f t="shared" ref="L38:M38" si="15">AVERAGE(L22:L37)</f>
        <v>18</v>
      </c>
      <c r="M38" s="137">
        <f t="shared" si="15"/>
        <v>1825.932864020039</v>
      </c>
      <c r="N38" s="138">
        <f t="shared" ref="N38:N44" si="16">M38/L38</f>
        <v>101.44071466777994</v>
      </c>
      <c r="O38" s="139">
        <f t="shared" ref="O38:O44" si="17">L38-I38</f>
        <v>0</v>
      </c>
      <c r="P38" s="140">
        <f t="shared" ref="P38:P44" si="18">N38-K38</f>
        <v>-11.257698030632767</v>
      </c>
      <c r="Q38" s="141">
        <f t="shared" ref="Q38:Q44" si="19">N38/K38</f>
        <v>0.90010774986903319</v>
      </c>
      <c r="R38" s="324"/>
      <c r="S38" s="142">
        <v>0.16666666666666666</v>
      </c>
      <c r="T38" s="143">
        <v>0.65364583333333337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10</v>
      </c>
      <c r="AD38" s="180">
        <f>SUM(AD22:AD37)</f>
        <v>0</v>
      </c>
      <c r="AE38" s="168">
        <f t="shared" ref="AE38:AE44" si="20">M38-J38</f>
        <v>-202.63856455138966</v>
      </c>
      <c r="AF38" s="141">
        <f t="shared" ref="AF38:AF44" si="21">M38/J38</f>
        <v>0.9001077498690333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3801</v>
      </c>
      <c r="G39" s="148">
        <f t="shared" ref="G39:G44" si="22">E39*F39</f>
        <v>74879.7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4" si="23">F39/V39*60</f>
        <v>1079.5677035037922</v>
      </c>
      <c r="N39" s="152">
        <f t="shared" si="16"/>
        <v>83.043669500291713</v>
      </c>
      <c r="O39" s="154">
        <f t="shared" si="17"/>
        <v>0</v>
      </c>
      <c r="P39" s="155">
        <f t="shared" si="18"/>
        <v>-9.2640228074005933</v>
      </c>
      <c r="Q39" s="156">
        <f t="shared" si="19"/>
        <v>0.8996397529198269</v>
      </c>
      <c r="R39" s="322">
        <f>Q55</f>
        <v>0.89573733950037548</v>
      </c>
      <c r="S39" s="157">
        <v>0.16666666666666666</v>
      </c>
      <c r="T39" s="158">
        <v>0.31336805555555558</v>
      </c>
      <c r="U39" s="159"/>
      <c r="V39" s="160">
        <v>211.25122515227122</v>
      </c>
      <c r="W39" s="158"/>
      <c r="X39" s="169"/>
      <c r="Y39" s="12"/>
      <c r="Z39" s="198"/>
      <c r="AA39" s="325"/>
      <c r="AB39" s="326"/>
      <c r="AC39" s="12">
        <v>3</v>
      </c>
      <c r="AD39" s="198"/>
      <c r="AE39" s="115">
        <f t="shared" si="20"/>
        <v>-120.43229649620775</v>
      </c>
      <c r="AF39" s="156">
        <f t="shared" si="21"/>
        <v>0.8996397529198269</v>
      </c>
      <c r="AG39" s="327">
        <f>AF55</f>
        <v>0.89573733950037548</v>
      </c>
    </row>
    <row r="40" spans="1:33" ht="15.75" customHeight="1">
      <c r="A40" s="318"/>
      <c r="B40" s="163" t="s">
        <v>189</v>
      </c>
      <c r="C40" s="330" t="s">
        <v>191</v>
      </c>
      <c r="D40" s="331"/>
      <c r="E40" s="101">
        <v>59.34</v>
      </c>
      <c r="F40" s="102">
        <v>1673</v>
      </c>
      <c r="G40" s="103">
        <f t="shared" si="22"/>
        <v>99275.82</v>
      </c>
      <c r="H40" s="26"/>
      <c r="I40" s="104">
        <v>24</v>
      </c>
      <c r="J40" s="105">
        <v>2000</v>
      </c>
      <c r="K40" s="106">
        <f t="shared" si="1"/>
        <v>83.333333333333329</v>
      </c>
      <c r="L40" s="107">
        <v>24</v>
      </c>
      <c r="M40" s="105">
        <f t="shared" si="23"/>
        <v>1790.408231319509</v>
      </c>
      <c r="N40" s="106">
        <f t="shared" si="16"/>
        <v>74.600342971646214</v>
      </c>
      <c r="O40" s="108">
        <f t="shared" si="17"/>
        <v>0</v>
      </c>
      <c r="P40" s="109">
        <f t="shared" si="18"/>
        <v>-8.732990361687115</v>
      </c>
      <c r="Q40" s="110">
        <f t="shared" si="19"/>
        <v>0.89520411565975466</v>
      </c>
      <c r="R40" s="323"/>
      <c r="S40" s="47">
        <v>0.31666666666666665</v>
      </c>
      <c r="T40" s="48">
        <v>0.35559027777777774</v>
      </c>
      <c r="U40" s="111">
        <v>4.7499999999999432</v>
      </c>
      <c r="V40" s="112">
        <v>56.065425886710294</v>
      </c>
      <c r="W40" s="113"/>
      <c r="X40" s="116"/>
      <c r="Y40" s="12"/>
      <c r="Z40" s="198"/>
      <c r="AA40" s="332"/>
      <c r="AB40" s="333"/>
      <c r="AC40" s="12">
        <v>1</v>
      </c>
      <c r="AD40" s="198"/>
      <c r="AE40" s="117">
        <f t="shared" si="20"/>
        <v>-209.59176868049099</v>
      </c>
      <c r="AF40" s="110">
        <f t="shared" si="21"/>
        <v>0.89520411565975455</v>
      </c>
      <c r="AG40" s="328"/>
    </row>
    <row r="41" spans="1:33" ht="15.75" customHeight="1">
      <c r="A41" s="318"/>
      <c r="B41" s="163" t="s">
        <v>189</v>
      </c>
      <c r="C41" s="330" t="s">
        <v>207</v>
      </c>
      <c r="D41" s="331"/>
      <c r="E41" s="101">
        <v>58.67</v>
      </c>
      <c r="F41" s="102">
        <v>1224</v>
      </c>
      <c r="G41" s="103">
        <f t="shared" si="22"/>
        <v>71812.08</v>
      </c>
      <c r="H41" s="26">
        <v>2</v>
      </c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 t="shared" si="23"/>
        <v>1791.127005255609</v>
      </c>
      <c r="N41" s="106">
        <f t="shared" si="16"/>
        <v>77.875087185026473</v>
      </c>
      <c r="O41" s="108">
        <f t="shared" si="17"/>
        <v>0</v>
      </c>
      <c r="P41" s="109">
        <f t="shared" si="18"/>
        <v>-9.0814345541039643</v>
      </c>
      <c r="Q41" s="110">
        <f t="shared" si="19"/>
        <v>0.89556350262780438</v>
      </c>
      <c r="R41" s="323"/>
      <c r="S41" s="47">
        <v>0.35902777777777772</v>
      </c>
      <c r="T41" s="48">
        <v>0.38749999999999996</v>
      </c>
      <c r="U41" s="111">
        <v>4.9499999999999744</v>
      </c>
      <c r="V41" s="112">
        <v>41.002117540804704</v>
      </c>
      <c r="W41" s="113"/>
      <c r="X41" s="116"/>
      <c r="Y41" s="12"/>
      <c r="Z41" s="198"/>
      <c r="AA41" s="332"/>
      <c r="AB41" s="333"/>
      <c r="AC41" s="12">
        <v>1</v>
      </c>
      <c r="AD41" s="198"/>
      <c r="AE41" s="117">
        <f t="shared" si="20"/>
        <v>-208.87299474439101</v>
      </c>
      <c r="AF41" s="110">
        <f t="shared" si="21"/>
        <v>0.89556350262780449</v>
      </c>
      <c r="AG41" s="328"/>
    </row>
    <row r="42" spans="1:33" ht="15.75" customHeight="1">
      <c r="A42" s="318"/>
      <c r="B42" s="163" t="s">
        <v>189</v>
      </c>
      <c r="C42" s="330" t="s">
        <v>208</v>
      </c>
      <c r="D42" s="331"/>
      <c r="E42" s="101">
        <v>59.54</v>
      </c>
      <c r="F42" s="102">
        <v>3413</v>
      </c>
      <c r="G42" s="103">
        <f t="shared" si="22"/>
        <v>203210.02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 t="shared" si="23"/>
        <v>1796.0815964524711</v>
      </c>
      <c r="N42" s="106">
        <f t="shared" si="16"/>
        <v>78.090504193585701</v>
      </c>
      <c r="O42" s="108">
        <f t="shared" si="17"/>
        <v>0</v>
      </c>
      <c r="P42" s="109">
        <f t="shared" si="18"/>
        <v>-8.8660175455447359</v>
      </c>
      <c r="Q42" s="110">
        <f t="shared" si="19"/>
        <v>0.8980407982262355</v>
      </c>
      <c r="R42" s="323"/>
      <c r="S42" s="47">
        <v>0.39166666666666661</v>
      </c>
      <c r="T42" s="48">
        <v>0.47083333333333327</v>
      </c>
      <c r="U42" s="111">
        <v>5.9999999999999787</v>
      </c>
      <c r="V42" s="112">
        <v>114.01486458325225</v>
      </c>
      <c r="W42" s="113">
        <v>0.47083333333333327</v>
      </c>
      <c r="X42" s="116">
        <v>0.50972222222222208</v>
      </c>
      <c r="Y42" s="12"/>
      <c r="Z42" s="198"/>
      <c r="AA42" s="332"/>
      <c r="AB42" s="333"/>
      <c r="AC42" s="12">
        <v>2</v>
      </c>
      <c r="AD42" s="198"/>
      <c r="AE42" s="117">
        <f t="shared" si="20"/>
        <v>-203.9184035475289</v>
      </c>
      <c r="AF42" s="110">
        <f t="shared" si="21"/>
        <v>0.8980407982262355</v>
      </c>
      <c r="AG42" s="328"/>
    </row>
    <row r="43" spans="1:33" ht="15.75" customHeight="1">
      <c r="A43" s="318"/>
      <c r="B43" s="163" t="s">
        <v>189</v>
      </c>
      <c r="C43" s="330" t="s">
        <v>205</v>
      </c>
      <c r="D43" s="331"/>
      <c r="E43" s="101">
        <v>53.76</v>
      </c>
      <c r="F43" s="102">
        <v>3497</v>
      </c>
      <c r="G43" s="103">
        <f t="shared" si="22"/>
        <v>187998.72</v>
      </c>
      <c r="H43" s="13"/>
      <c r="I43" s="104">
        <v>20</v>
      </c>
      <c r="J43" s="105">
        <v>2000</v>
      </c>
      <c r="K43" s="106">
        <f t="shared" si="1"/>
        <v>100</v>
      </c>
      <c r="L43" s="107">
        <v>20</v>
      </c>
      <c r="M43" s="105">
        <f t="shared" si="23"/>
        <v>1783.9466606172166</v>
      </c>
      <c r="N43" s="106">
        <f t="shared" si="16"/>
        <v>89.197333030860833</v>
      </c>
      <c r="O43" s="108">
        <f t="shared" si="17"/>
        <v>0</v>
      </c>
      <c r="P43" s="109">
        <f t="shared" si="18"/>
        <v>-10.802666969139167</v>
      </c>
      <c r="Q43" s="110">
        <f t="shared" si="19"/>
        <v>0.89197333030860837</v>
      </c>
      <c r="R43" s="323"/>
      <c r="S43" s="47">
        <v>0.50972222222222208</v>
      </c>
      <c r="T43" s="48">
        <v>0.59138888888888874</v>
      </c>
      <c r="U43" s="111">
        <v>55.999999999999879</v>
      </c>
      <c r="V43" s="112">
        <v>117.61562418430475</v>
      </c>
      <c r="W43" s="113"/>
      <c r="X43" s="116"/>
      <c r="Y43" s="12"/>
      <c r="Z43" s="198"/>
      <c r="AA43" s="332"/>
      <c r="AB43" s="333"/>
      <c r="AC43" s="12">
        <v>3</v>
      </c>
      <c r="AD43" s="198"/>
      <c r="AE43" s="117">
        <f t="shared" si="20"/>
        <v>-216.05333938278341</v>
      </c>
      <c r="AF43" s="110">
        <f t="shared" si="21"/>
        <v>0.89197333030860826</v>
      </c>
      <c r="AG43" s="328"/>
    </row>
    <row r="44" spans="1:33" ht="15.75" customHeight="1">
      <c r="A44" s="318"/>
      <c r="B44" s="163" t="s">
        <v>189</v>
      </c>
      <c r="C44" s="330" t="s">
        <v>207</v>
      </c>
      <c r="D44" s="331"/>
      <c r="E44" s="101">
        <v>58.67</v>
      </c>
      <c r="F44" s="102">
        <v>3028</v>
      </c>
      <c r="G44" s="121">
        <f t="shared" si="22"/>
        <v>177652.76</v>
      </c>
      <c r="H44" s="122"/>
      <c r="I44" s="104">
        <v>23</v>
      </c>
      <c r="J44" s="105">
        <v>2000</v>
      </c>
      <c r="K44" s="106">
        <f t="shared" si="1"/>
        <v>86.956521739130437</v>
      </c>
      <c r="L44" s="107">
        <v>23</v>
      </c>
      <c r="M44" s="105">
        <f t="shared" si="23"/>
        <v>1791.1270052556088</v>
      </c>
      <c r="N44" s="106">
        <f t="shared" si="16"/>
        <v>77.875087185026473</v>
      </c>
      <c r="O44" s="108">
        <f t="shared" si="17"/>
        <v>0</v>
      </c>
      <c r="P44" s="109">
        <f t="shared" si="18"/>
        <v>-9.0814345541039643</v>
      </c>
      <c r="Q44" s="110">
        <f t="shared" si="19"/>
        <v>0.89556350262780438</v>
      </c>
      <c r="R44" s="323"/>
      <c r="S44" s="47">
        <v>0.59513888888888877</v>
      </c>
      <c r="T44" s="120">
        <v>0.66557870370370353</v>
      </c>
      <c r="U44" s="111">
        <v>5.4000000000000448</v>
      </c>
      <c r="V44" s="112">
        <v>101.43334306663125</v>
      </c>
      <c r="W44" s="113"/>
      <c r="X44" s="116"/>
      <c r="Y44" s="12"/>
      <c r="Z44" s="198"/>
      <c r="AA44" s="332"/>
      <c r="AB44" s="333"/>
      <c r="AC44" s="12">
        <v>2</v>
      </c>
      <c r="AD44" s="198"/>
      <c r="AE44" s="117">
        <f t="shared" si="20"/>
        <v>-208.87299474439124</v>
      </c>
      <c r="AF44" s="110">
        <f t="shared" si="21"/>
        <v>0.89556350262780438</v>
      </c>
      <c r="AG44" s="328"/>
    </row>
    <row r="45" spans="1:33" ht="15.75" customHeight="1">
      <c r="A45" s="318"/>
      <c r="B45" s="163"/>
      <c r="C45" s="330"/>
      <c r="D45" s="33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3"/>
      <c r="S45" s="119"/>
      <c r="T45" s="120"/>
      <c r="U45" s="111"/>
      <c r="V45" s="112"/>
      <c r="W45" s="120"/>
      <c r="X45" s="189"/>
      <c r="Y45" s="12"/>
      <c r="Z45" s="198"/>
      <c r="AA45" s="332"/>
      <c r="AB45" s="333"/>
      <c r="AC45" s="12"/>
      <c r="AD45" s="198"/>
      <c r="AE45" s="117"/>
      <c r="AF45" s="110"/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24">AVERAGE(I39:I54)</f>
        <v>21</v>
      </c>
      <c r="J55" s="137">
        <f t="shared" si="24"/>
        <v>1866.6666666666667</v>
      </c>
      <c r="K55" s="138">
        <f t="shared" ref="K55" si="25">J55/I55</f>
        <v>88.888888888888886</v>
      </c>
      <c r="L55" s="136">
        <f t="shared" ref="L55:M55" si="26">AVERAGE(L39:L54)</f>
        <v>21</v>
      </c>
      <c r="M55" s="137">
        <f t="shared" si="26"/>
        <v>1672.0430337340342</v>
      </c>
      <c r="N55" s="138">
        <f t="shared" ref="N55:N64" si="27">M55/L55</f>
        <v>79.621096844477819</v>
      </c>
      <c r="O55" s="139">
        <f t="shared" ref="O55:O64" si="28">L55-I55</f>
        <v>0</v>
      </c>
      <c r="P55" s="140">
        <f t="shared" ref="P55:P64" si="29">N55-K55</f>
        <v>-9.2677920444110669</v>
      </c>
      <c r="Q55" s="141">
        <f t="shared" ref="Q55:Q64" si="30">N55/K55</f>
        <v>0.89573733950037548</v>
      </c>
      <c r="R55" s="324"/>
      <c r="S55" s="142">
        <v>0.16666666666666666</v>
      </c>
      <c r="T55" s="143">
        <v>0.66557870370370353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12</v>
      </c>
      <c r="AD55" s="191">
        <f>SUM(AD39:AD54)</f>
        <v>0</v>
      </c>
      <c r="AE55" s="168">
        <f t="shared" ref="AE55:AE64" si="31">M55-J55</f>
        <v>-194.62363293263252</v>
      </c>
      <c r="AF55" s="141">
        <f t="shared" ref="AF55:AF64" si="32">M55/J55</f>
        <v>0.89573733950037548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2413</v>
      </c>
      <c r="G56" s="148">
        <f t="shared" ref="G56:G64" si="33">E56*F56</f>
        <v>69639.179999999993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34">F56/V56*60</f>
        <v>3183.3655878308364</v>
      </c>
      <c r="N56" s="152">
        <f t="shared" si="27"/>
        <v>167.54555725425453</v>
      </c>
      <c r="O56" s="154">
        <f t="shared" si="28"/>
        <v>0</v>
      </c>
      <c r="P56" s="155">
        <f t="shared" si="29"/>
        <v>-21.928126956271797</v>
      </c>
      <c r="Q56" s="156">
        <f t="shared" si="30"/>
        <v>0.88426821884189888</v>
      </c>
      <c r="R56" s="322">
        <f>Q72</f>
        <v>0.8959731437840851</v>
      </c>
      <c r="S56" s="157">
        <v>0.16666666666666666</v>
      </c>
      <c r="T56" s="158">
        <v>0.19824074074074072</v>
      </c>
      <c r="U56" s="159"/>
      <c r="V56" s="160">
        <v>45.480167453419618</v>
      </c>
      <c r="W56" s="158"/>
      <c r="X56" s="169"/>
      <c r="Y56" s="12"/>
      <c r="Z56" s="198"/>
      <c r="AA56" s="325"/>
      <c r="AB56" s="326"/>
      <c r="AC56" s="12">
        <v>1</v>
      </c>
      <c r="AD56" s="198"/>
      <c r="AE56" s="115">
        <f t="shared" si="31"/>
        <v>-416.63441216916362</v>
      </c>
      <c r="AF56" s="156">
        <f t="shared" si="32"/>
        <v>0.88426821884189899</v>
      </c>
      <c r="AG56" s="327">
        <f>AF72</f>
        <v>0.89597314378408499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3967</v>
      </c>
      <c r="G57" s="103">
        <f t="shared" si="33"/>
        <v>123413.37</v>
      </c>
      <c r="H57" s="26"/>
      <c r="I57" s="104">
        <v>19</v>
      </c>
      <c r="J57" s="105">
        <v>3600</v>
      </c>
      <c r="K57" s="106">
        <f t="shared" ref="K57:K91" si="35">J57/I57</f>
        <v>189.47368421052633</v>
      </c>
      <c r="L57" s="107">
        <v>19</v>
      </c>
      <c r="M57" s="105">
        <f t="shared" si="34"/>
        <v>3184.8370890825604</v>
      </c>
      <c r="N57" s="106">
        <f t="shared" si="27"/>
        <v>167.62300468855582</v>
      </c>
      <c r="O57" s="108">
        <f t="shared" si="28"/>
        <v>0</v>
      </c>
      <c r="P57" s="109">
        <f t="shared" si="29"/>
        <v>-21.850679521970505</v>
      </c>
      <c r="Q57" s="110">
        <f t="shared" si="30"/>
        <v>0.88467696918960015</v>
      </c>
      <c r="R57" s="323"/>
      <c r="S57" s="47">
        <v>0.20208333333333334</v>
      </c>
      <c r="T57" s="48">
        <v>0.25398148148148147</v>
      </c>
      <c r="U57" s="111">
        <v>5.5333333333333723</v>
      </c>
      <c r="V57" s="112">
        <v>74.735376831649873</v>
      </c>
      <c r="W57" s="113"/>
      <c r="X57" s="116"/>
      <c r="Y57" s="12"/>
      <c r="Z57" s="198"/>
      <c r="AA57" s="332"/>
      <c r="AB57" s="333"/>
      <c r="AC57" s="12">
        <v>2</v>
      </c>
      <c r="AD57" s="198"/>
      <c r="AE57" s="117">
        <f t="shared" si="31"/>
        <v>-415.1629109174396</v>
      </c>
      <c r="AF57" s="110">
        <f t="shared" si="32"/>
        <v>0.88467696918960015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1847</v>
      </c>
      <c r="G58" s="103">
        <f t="shared" si="33"/>
        <v>72014.53</v>
      </c>
      <c r="H58" s="26"/>
      <c r="I58" s="104">
        <v>19</v>
      </c>
      <c r="J58" s="105">
        <v>3600</v>
      </c>
      <c r="K58" s="106">
        <f t="shared" si="35"/>
        <v>189.47368421052633</v>
      </c>
      <c r="L58" s="107">
        <v>19</v>
      </c>
      <c r="M58" s="105">
        <f t="shared" si="34"/>
        <v>3185.784495390812</v>
      </c>
      <c r="N58" s="106">
        <f t="shared" si="27"/>
        <v>167.6728681784638</v>
      </c>
      <c r="O58" s="108">
        <f t="shared" si="28"/>
        <v>0</v>
      </c>
      <c r="P58" s="109">
        <f t="shared" si="29"/>
        <v>-21.800816032062528</v>
      </c>
      <c r="Q58" s="110">
        <f t="shared" si="30"/>
        <v>0.88494013760855894</v>
      </c>
      <c r="R58" s="323"/>
      <c r="S58" s="47">
        <v>0.25763888888888886</v>
      </c>
      <c r="T58" s="48">
        <v>0.28179398148148144</v>
      </c>
      <c r="U58" s="111">
        <v>5.2666666666666373</v>
      </c>
      <c r="V58" s="112">
        <v>34.785780444450715</v>
      </c>
      <c r="W58" s="113"/>
      <c r="X58" s="116"/>
      <c r="Y58" s="12"/>
      <c r="Z58" s="198"/>
      <c r="AA58" s="332"/>
      <c r="AB58" s="333"/>
      <c r="AC58" s="12">
        <v>1</v>
      </c>
      <c r="AD58" s="198"/>
      <c r="AE58" s="117">
        <f t="shared" si="31"/>
        <v>-414.21550460918797</v>
      </c>
      <c r="AF58" s="110">
        <f t="shared" si="32"/>
        <v>0.88494013760855894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3900</v>
      </c>
      <c r="G59" s="103">
        <f t="shared" si="33"/>
        <v>139971</v>
      </c>
      <c r="H59" s="26"/>
      <c r="I59" s="104">
        <v>19</v>
      </c>
      <c r="J59" s="105">
        <v>3600</v>
      </c>
      <c r="K59" s="106">
        <f t="shared" si="35"/>
        <v>189.47368421052633</v>
      </c>
      <c r="L59" s="107">
        <v>19</v>
      </c>
      <c r="M59" s="105">
        <f t="shared" si="34"/>
        <v>3186.4753767506895</v>
      </c>
      <c r="N59" s="106">
        <f t="shared" si="27"/>
        <v>167.70923035529944</v>
      </c>
      <c r="O59" s="108">
        <f t="shared" si="28"/>
        <v>0</v>
      </c>
      <c r="P59" s="109">
        <f t="shared" si="29"/>
        <v>-21.76445385522689</v>
      </c>
      <c r="Q59" s="110">
        <f t="shared" si="30"/>
        <v>0.88513204909741361</v>
      </c>
      <c r="R59" s="323"/>
      <c r="S59" s="47">
        <v>0.28541666666666665</v>
      </c>
      <c r="T59" s="48">
        <v>0.33641203703703704</v>
      </c>
      <c r="U59" s="111">
        <v>5.2166666666667094</v>
      </c>
      <c r="V59" s="112">
        <v>73.435370537403713</v>
      </c>
      <c r="W59" s="113"/>
      <c r="X59" s="116"/>
      <c r="Y59" s="12"/>
      <c r="Z59" s="198"/>
      <c r="AA59" s="332"/>
      <c r="AB59" s="333"/>
      <c r="AC59" s="12">
        <v>2</v>
      </c>
      <c r="AD59" s="198"/>
      <c r="AE59" s="199">
        <f t="shared" si="31"/>
        <v>-413.52462324931048</v>
      </c>
      <c r="AF59" s="200">
        <f t="shared" si="32"/>
        <v>0.88513204909741372</v>
      </c>
      <c r="AG59" s="328"/>
    </row>
    <row r="60" spans="1:33" ht="15.75" customHeight="1">
      <c r="A60" s="358"/>
      <c r="B60" s="100" t="s">
        <v>211</v>
      </c>
      <c r="C60" s="371" t="s">
        <v>217</v>
      </c>
      <c r="D60" s="371"/>
      <c r="E60" s="101">
        <v>46.93</v>
      </c>
      <c r="F60" s="105">
        <v>2565</v>
      </c>
      <c r="G60" s="103">
        <f t="shared" si="33"/>
        <v>120375.45</v>
      </c>
      <c r="H60" s="13"/>
      <c r="I60" s="104">
        <v>24</v>
      </c>
      <c r="J60" s="105">
        <v>3600</v>
      </c>
      <c r="K60" s="106">
        <f t="shared" si="35"/>
        <v>150</v>
      </c>
      <c r="L60" s="107">
        <v>24</v>
      </c>
      <c r="M60" s="105">
        <f t="shared" si="34"/>
        <v>3258.3179729030776</v>
      </c>
      <c r="N60" s="106">
        <f t="shared" si="27"/>
        <v>135.76324887096158</v>
      </c>
      <c r="O60" s="108">
        <f t="shared" si="28"/>
        <v>0</v>
      </c>
      <c r="P60" s="109">
        <f t="shared" si="29"/>
        <v>-14.236751129038424</v>
      </c>
      <c r="Q60" s="110">
        <f t="shared" si="30"/>
        <v>0.90508832580641052</v>
      </c>
      <c r="R60" s="323"/>
      <c r="S60" s="47">
        <v>0.34027777777777773</v>
      </c>
      <c r="T60" s="48">
        <v>0.37306712962962957</v>
      </c>
      <c r="U60" s="111">
        <v>5.5666666666666043</v>
      </c>
      <c r="V60" s="112">
        <v>47.232959238437694</v>
      </c>
      <c r="W60" s="113"/>
      <c r="X60" s="116"/>
      <c r="Y60" s="12"/>
      <c r="Z60" s="198"/>
      <c r="AA60" s="332"/>
      <c r="AB60" s="333"/>
      <c r="AC60" s="12">
        <v>1</v>
      </c>
      <c r="AD60" s="198"/>
      <c r="AE60" s="199">
        <f t="shared" si="31"/>
        <v>-341.68202709692241</v>
      </c>
      <c r="AF60" s="200">
        <f t="shared" si="32"/>
        <v>0.90508832580641041</v>
      </c>
      <c r="AG60" s="328"/>
    </row>
    <row r="61" spans="1:33" ht="15.75" customHeight="1">
      <c r="A61" s="358"/>
      <c r="B61" s="100" t="s">
        <v>211</v>
      </c>
      <c r="C61" s="371" t="s">
        <v>216</v>
      </c>
      <c r="D61" s="371"/>
      <c r="E61" s="101">
        <v>43.96</v>
      </c>
      <c r="F61" s="105">
        <v>2546</v>
      </c>
      <c r="G61" s="121">
        <f t="shared" si="33"/>
        <v>111922.16</v>
      </c>
      <c r="H61" s="122"/>
      <c r="I61" s="104">
        <v>24</v>
      </c>
      <c r="J61" s="105">
        <v>3600</v>
      </c>
      <c r="K61" s="106">
        <f t="shared" si="35"/>
        <v>150</v>
      </c>
      <c r="L61" s="107">
        <v>24</v>
      </c>
      <c r="M61" s="105">
        <f t="shared" si="34"/>
        <v>3259.5131485149404</v>
      </c>
      <c r="N61" s="106">
        <f t="shared" si="27"/>
        <v>135.81304785478918</v>
      </c>
      <c r="O61" s="108">
        <f t="shared" si="28"/>
        <v>0</v>
      </c>
      <c r="P61" s="109">
        <f t="shared" si="29"/>
        <v>-14.186952145210824</v>
      </c>
      <c r="Q61" s="110">
        <f t="shared" si="30"/>
        <v>0.90542031903192788</v>
      </c>
      <c r="R61" s="323"/>
      <c r="S61" s="47">
        <v>0.37638888888888888</v>
      </c>
      <c r="T61" s="120">
        <v>0.40892361111111108</v>
      </c>
      <c r="U61" s="111">
        <v>4.7833333333334149</v>
      </c>
      <c r="V61" s="112">
        <v>46.865894702587298</v>
      </c>
      <c r="W61" s="113"/>
      <c r="X61" s="116"/>
      <c r="Y61" s="12"/>
      <c r="Z61" s="198"/>
      <c r="AA61" s="332"/>
      <c r="AB61" s="333"/>
      <c r="AC61" s="12">
        <v>1</v>
      </c>
      <c r="AD61" s="198"/>
      <c r="AE61" s="199">
        <f t="shared" si="31"/>
        <v>-340.48685148505956</v>
      </c>
      <c r="AF61" s="200">
        <f t="shared" si="32"/>
        <v>0.90542031903192788</v>
      </c>
      <c r="AG61" s="328"/>
    </row>
    <row r="62" spans="1:33" ht="15.75" customHeight="1">
      <c r="A62" s="358"/>
      <c r="B62" s="100" t="s">
        <v>211</v>
      </c>
      <c r="C62" s="371" t="s">
        <v>219</v>
      </c>
      <c r="D62" s="371"/>
      <c r="E62" s="101">
        <v>37.799999999999997</v>
      </c>
      <c r="F62" s="105">
        <v>2110</v>
      </c>
      <c r="G62" s="121">
        <f t="shared" si="33"/>
        <v>79758</v>
      </c>
      <c r="H62" s="62">
        <v>2</v>
      </c>
      <c r="I62" s="104">
        <v>21</v>
      </c>
      <c r="J62" s="105">
        <v>3600</v>
      </c>
      <c r="K62" s="106">
        <f t="shared" si="35"/>
        <v>171.42857142857142</v>
      </c>
      <c r="L62" s="107">
        <v>21</v>
      </c>
      <c r="M62" s="105">
        <f t="shared" si="34"/>
        <v>3258.1323791053701</v>
      </c>
      <c r="N62" s="106">
        <f t="shared" si="27"/>
        <v>155.14916090977954</v>
      </c>
      <c r="O62" s="123">
        <f t="shared" si="28"/>
        <v>0</v>
      </c>
      <c r="P62" s="124">
        <f t="shared" si="29"/>
        <v>-16.279410518791877</v>
      </c>
      <c r="Q62" s="125">
        <f t="shared" si="30"/>
        <v>0.90503677197371402</v>
      </c>
      <c r="R62" s="323"/>
      <c r="S62" s="47">
        <v>0.41180555555555548</v>
      </c>
      <c r="T62" s="120">
        <v>0.43878472222222215</v>
      </c>
      <c r="U62" s="111">
        <v>5</v>
      </c>
      <c r="V62" s="112">
        <v>38.856616389160436</v>
      </c>
      <c r="W62" s="113">
        <v>0.43878472222222215</v>
      </c>
      <c r="X62" s="116">
        <v>0.47777777777777769</v>
      </c>
      <c r="Y62" s="12"/>
      <c r="Z62" s="198"/>
      <c r="AA62" s="332"/>
      <c r="AB62" s="333"/>
      <c r="AC62" s="12">
        <v>1</v>
      </c>
      <c r="AD62" s="198"/>
      <c r="AE62" s="199">
        <f t="shared" si="31"/>
        <v>-341.86762089462991</v>
      </c>
      <c r="AF62" s="200">
        <f t="shared" si="32"/>
        <v>0.9050367719737139</v>
      </c>
      <c r="AG62" s="328"/>
    </row>
    <row r="63" spans="1:33" ht="15.75" customHeight="1">
      <c r="A63" s="358"/>
      <c r="B63" s="100" t="s">
        <v>211</v>
      </c>
      <c r="C63" s="371" t="s">
        <v>218</v>
      </c>
      <c r="D63" s="371"/>
      <c r="E63" s="101">
        <v>38.479999999999997</v>
      </c>
      <c r="F63" s="105">
        <v>5666</v>
      </c>
      <c r="G63" s="121">
        <f t="shared" si="33"/>
        <v>218027.68</v>
      </c>
      <c r="H63" s="62"/>
      <c r="I63" s="104">
        <v>20</v>
      </c>
      <c r="J63" s="105">
        <v>3600</v>
      </c>
      <c r="K63" s="106">
        <f t="shared" si="35"/>
        <v>180</v>
      </c>
      <c r="L63" s="118">
        <v>20</v>
      </c>
      <c r="M63" s="105">
        <f t="shared" si="34"/>
        <v>3254.9714299206994</v>
      </c>
      <c r="N63" s="106">
        <f t="shared" si="27"/>
        <v>162.74857149603497</v>
      </c>
      <c r="O63" s="123">
        <f t="shared" si="28"/>
        <v>0</v>
      </c>
      <c r="P63" s="124">
        <f t="shared" si="29"/>
        <v>-17.25142850396503</v>
      </c>
      <c r="Q63" s="125">
        <f t="shared" si="30"/>
        <v>0.90415873053352758</v>
      </c>
      <c r="R63" s="323"/>
      <c r="S63" s="47">
        <v>0.47777777777777769</v>
      </c>
      <c r="T63" s="120">
        <v>0.55030092592592583</v>
      </c>
      <c r="U63" s="111">
        <v>56.149999999999984</v>
      </c>
      <c r="V63" s="112">
        <v>104.44331304262245</v>
      </c>
      <c r="W63" s="113"/>
      <c r="X63" s="116"/>
      <c r="Y63" s="12"/>
      <c r="Z63" s="198"/>
      <c r="AA63" s="332"/>
      <c r="AB63" s="333"/>
      <c r="AC63" s="12">
        <v>2</v>
      </c>
      <c r="AD63" s="198"/>
      <c r="AE63" s="199">
        <f t="shared" si="31"/>
        <v>-345.02857007930061</v>
      </c>
      <c r="AF63" s="200">
        <f t="shared" si="32"/>
        <v>0.90415873053352758</v>
      </c>
      <c r="AG63" s="328"/>
    </row>
    <row r="64" spans="1:33" ht="15.75" customHeight="1">
      <c r="A64" s="358"/>
      <c r="B64" s="100" t="s">
        <v>211</v>
      </c>
      <c r="C64" s="371" t="s">
        <v>219</v>
      </c>
      <c r="D64" s="371"/>
      <c r="E64" s="101">
        <v>37.799999999999997</v>
      </c>
      <c r="F64" s="105">
        <v>5261</v>
      </c>
      <c r="G64" s="121">
        <f t="shared" si="33"/>
        <v>198865.8</v>
      </c>
      <c r="H64" s="62"/>
      <c r="I64" s="104">
        <v>21</v>
      </c>
      <c r="J64" s="105">
        <v>3600</v>
      </c>
      <c r="K64" s="106">
        <f t="shared" si="35"/>
        <v>171.42857142857142</v>
      </c>
      <c r="L64" s="118">
        <v>21</v>
      </c>
      <c r="M64" s="105">
        <f t="shared" si="34"/>
        <v>3258.1323791053696</v>
      </c>
      <c r="N64" s="106">
        <f t="shared" si="27"/>
        <v>155.14916090977951</v>
      </c>
      <c r="O64" s="123">
        <f t="shared" si="28"/>
        <v>0</v>
      </c>
      <c r="P64" s="124">
        <f t="shared" si="29"/>
        <v>-16.279410518791906</v>
      </c>
      <c r="Q64" s="125">
        <f t="shared" si="30"/>
        <v>0.9050367719737139</v>
      </c>
      <c r="R64" s="323"/>
      <c r="S64" s="47">
        <v>0.55416666666666659</v>
      </c>
      <c r="T64" s="120">
        <v>0.62144675925925918</v>
      </c>
      <c r="U64" s="111">
        <v>5.5666666666666842</v>
      </c>
      <c r="V64" s="112">
        <v>96.883724560840321</v>
      </c>
      <c r="W64" s="113"/>
      <c r="X64" s="116"/>
      <c r="Y64" s="12"/>
      <c r="Z64" s="198"/>
      <c r="AA64" s="332"/>
      <c r="AB64" s="333"/>
      <c r="AC64" s="12">
        <v>2</v>
      </c>
      <c r="AD64" s="198"/>
      <c r="AE64" s="199">
        <f t="shared" si="31"/>
        <v>-341.86762089463036</v>
      </c>
      <c r="AF64" s="200">
        <f t="shared" si="32"/>
        <v>0.90503677197371379</v>
      </c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36">AVERAGE(I56:I71)</f>
        <v>20.666666666666668</v>
      </c>
      <c r="J72" s="137">
        <f t="shared" si="36"/>
        <v>3600</v>
      </c>
      <c r="K72" s="138">
        <f t="shared" ref="K72:K74" si="37">J72/I72</f>
        <v>174.19354838709677</v>
      </c>
      <c r="L72" s="136">
        <f t="shared" ref="L72:M72" si="38">AVERAGE(L56:L71)</f>
        <v>20.666666666666668</v>
      </c>
      <c r="M72" s="137">
        <f t="shared" si="38"/>
        <v>3225.5033176227062</v>
      </c>
      <c r="N72" s="138">
        <f>M72/L72</f>
        <v>156.07274117529224</v>
      </c>
      <c r="O72" s="139">
        <f>L72-I72</f>
        <v>0</v>
      </c>
      <c r="P72" s="140">
        <f>N72-K72</f>
        <v>-18.120807211804532</v>
      </c>
      <c r="Q72" s="141">
        <f>N72/K72</f>
        <v>0.8959731437840851</v>
      </c>
      <c r="R72" s="324"/>
      <c r="S72" s="142">
        <v>0.16666666666666666</v>
      </c>
      <c r="T72" s="143">
        <v>0.62144675925925918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13</v>
      </c>
      <c r="AD72" s="191">
        <f>SUM(AD56:AD71)</f>
        <v>0</v>
      </c>
      <c r="AE72" s="168">
        <f>M72-J72</f>
        <v>-374.49668237729384</v>
      </c>
      <c r="AF72" s="141">
        <f>M72/J72</f>
        <v>0.89597314378408499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220</v>
      </c>
      <c r="D73" s="331"/>
      <c r="E73" s="101">
        <v>27.05</v>
      </c>
      <c r="F73" s="102">
        <v>1962</v>
      </c>
      <c r="G73" s="103">
        <f t="shared" ref="G73:G74" si="39">E73*F73</f>
        <v>53072.1</v>
      </c>
      <c r="H73" s="13"/>
      <c r="I73" s="104">
        <v>6</v>
      </c>
      <c r="J73" s="105">
        <v>3273</v>
      </c>
      <c r="K73" s="106">
        <f t="shared" si="37"/>
        <v>545.5</v>
      </c>
      <c r="L73" s="107">
        <v>6</v>
      </c>
      <c r="M73" s="105">
        <f>F73/V73*60</f>
        <v>2960.9872775921904</v>
      </c>
      <c r="N73" s="106">
        <f>M73/L73</f>
        <v>493.49787959869838</v>
      </c>
      <c r="O73" s="108">
        <f>L73-I73</f>
        <v>0</v>
      </c>
      <c r="P73" s="109">
        <f>N73-K73</f>
        <v>-52.002120401301624</v>
      </c>
      <c r="Q73" s="110">
        <f>N73/K73</f>
        <v>0.90467072337066612</v>
      </c>
      <c r="R73" s="322">
        <f>Q89</f>
        <v>0.90479476842525886</v>
      </c>
      <c r="S73" s="47">
        <v>0.37013888888888885</v>
      </c>
      <c r="T73" s="48">
        <v>0.3977430555555555</v>
      </c>
      <c r="U73" s="111">
        <v>5.5166666666666764</v>
      </c>
      <c r="V73" s="112">
        <v>39.757009728095596</v>
      </c>
      <c r="W73" s="113"/>
      <c r="X73" s="162"/>
      <c r="Y73" s="12"/>
      <c r="Z73" s="198"/>
      <c r="AA73" s="325"/>
      <c r="AB73" s="326"/>
      <c r="AC73" s="12">
        <v>0</v>
      </c>
      <c r="AD73" s="198"/>
      <c r="AE73" s="115">
        <f>M73-J73</f>
        <v>-312.01272240780963</v>
      </c>
      <c r="AF73" s="156">
        <f>M73/J73</f>
        <v>0.90467072337066612</v>
      </c>
      <c r="AG73" s="327">
        <f>AF89</f>
        <v>0.90479476842525886</v>
      </c>
    </row>
    <row r="74" spans="1:33" ht="15.75" customHeight="1">
      <c r="A74" s="318"/>
      <c r="B74" s="100" t="s">
        <v>195</v>
      </c>
      <c r="C74" s="330" t="s">
        <v>221</v>
      </c>
      <c r="D74" s="331"/>
      <c r="E74" s="101">
        <v>27.05</v>
      </c>
      <c r="F74" s="102">
        <v>3585</v>
      </c>
      <c r="G74" s="121">
        <f t="shared" si="39"/>
        <v>96974.25</v>
      </c>
      <c r="H74" s="122"/>
      <c r="I74" s="104">
        <v>6</v>
      </c>
      <c r="J74" s="105">
        <v>3273</v>
      </c>
      <c r="K74" s="106">
        <f t="shared" si="37"/>
        <v>545.5</v>
      </c>
      <c r="L74" s="107">
        <v>6</v>
      </c>
      <c r="M74" s="105">
        <f>F74/V74*60</f>
        <v>2961.7992765195536</v>
      </c>
      <c r="N74" s="106">
        <f>M74/L74</f>
        <v>493.63321275325893</v>
      </c>
      <c r="O74" s="108">
        <f>L74-I74</f>
        <v>0</v>
      </c>
      <c r="P74" s="109">
        <f>N74-K74</f>
        <v>-51.866787246741069</v>
      </c>
      <c r="Q74" s="110">
        <f>N74/K74</f>
        <v>0.90491881347985137</v>
      </c>
      <c r="R74" s="323"/>
      <c r="S74" s="47">
        <v>0.40069444444444441</v>
      </c>
      <c r="T74" s="120">
        <v>0.45112268518518517</v>
      </c>
      <c r="U74" s="111">
        <v>5</v>
      </c>
      <c r="V74" s="112">
        <v>72.624772956513993</v>
      </c>
      <c r="W74" s="113"/>
      <c r="X74" s="116"/>
      <c r="Y74" s="12"/>
      <c r="Z74" s="198"/>
      <c r="AA74" s="332"/>
      <c r="AB74" s="333"/>
      <c r="AC74" s="12">
        <v>1</v>
      </c>
      <c r="AD74" s="198"/>
      <c r="AE74" s="117">
        <f>M74-J74</f>
        <v>-311.20072348044641</v>
      </c>
      <c r="AF74" s="110">
        <f>M74/J74</f>
        <v>0.90491881347985137</v>
      </c>
      <c r="AG74" s="328"/>
    </row>
    <row r="75" spans="1:33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16"/>
      <c r="Y75" s="12"/>
      <c r="Z75" s="198"/>
      <c r="AA75" s="332"/>
      <c r="AB75" s="333"/>
      <c r="AC75" s="12"/>
      <c r="AD75" s="198"/>
      <c r="AE75" s="117"/>
      <c r="AF75" s="110"/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0">AVERAGE(I73:I88)</f>
        <v>6</v>
      </c>
      <c r="J89" s="137">
        <f t="shared" si="40"/>
        <v>3273</v>
      </c>
      <c r="K89" s="138">
        <f t="shared" ref="K89" si="41">J89/I89</f>
        <v>545.5</v>
      </c>
      <c r="L89" s="136">
        <f t="shared" ref="L89:M89" si="42">AVERAGE(L73:L88)</f>
        <v>6</v>
      </c>
      <c r="M89" s="137">
        <f t="shared" si="42"/>
        <v>2961.3932770558722</v>
      </c>
      <c r="N89" s="138">
        <f>M89/L89</f>
        <v>493.56554617597868</v>
      </c>
      <c r="O89" s="139">
        <f>L89-I89</f>
        <v>0</v>
      </c>
      <c r="P89" s="140">
        <f>N89-K89</f>
        <v>-51.934453824021318</v>
      </c>
      <c r="Q89" s="141">
        <f>N89/K89</f>
        <v>0.90479476842525886</v>
      </c>
      <c r="R89" s="324"/>
      <c r="S89" s="142">
        <v>0.20833333333333334</v>
      </c>
      <c r="T89" s="143">
        <v>0.45112268518518517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1</v>
      </c>
      <c r="AD89" s="191">
        <f>SUM(AD73:AD88)</f>
        <v>0</v>
      </c>
      <c r="AE89" s="168">
        <f>M89-J89</f>
        <v>-311.6067229441278</v>
      </c>
      <c r="AF89" s="141">
        <f>M89/J89</f>
        <v>0.90479476842525886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3176</v>
      </c>
      <c r="G90" s="148">
        <f t="shared" ref="G90:G91" si="43">E90*F90</f>
        <v>49259.76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2348.5587562395394</v>
      </c>
      <c r="N90" s="152">
        <f>M90/L90</f>
        <v>391.42645937325659</v>
      </c>
      <c r="O90" s="154">
        <f>L90-I90</f>
        <v>0</v>
      </c>
      <c r="P90" s="155">
        <f>N90-K90</f>
        <v>-41.906873960076723</v>
      </c>
      <c r="Q90" s="156">
        <f>N90/K90</f>
        <v>0.90329182932289986</v>
      </c>
      <c r="R90" s="322">
        <f>Q106</f>
        <v>0.90316067780109777</v>
      </c>
      <c r="S90" s="157">
        <v>0.25</v>
      </c>
      <c r="T90" s="158">
        <v>0.30634259259259261</v>
      </c>
      <c r="U90" s="159"/>
      <c r="V90" s="160">
        <v>81.139123938768506</v>
      </c>
      <c r="W90" s="158"/>
      <c r="X90" s="169"/>
      <c r="Y90" s="12"/>
      <c r="Z90" s="198"/>
      <c r="AA90" s="325"/>
      <c r="AB90" s="326"/>
      <c r="AC90" s="12">
        <v>1</v>
      </c>
      <c r="AD90" s="198"/>
      <c r="AE90" s="115">
        <f>M90-J90</f>
        <v>-251.44124376046057</v>
      </c>
      <c r="AF90" s="156">
        <f>M90/J90</f>
        <v>0.90329182932289975</v>
      </c>
      <c r="AG90" s="327">
        <f>AF106</f>
        <v>0.90316067780109766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3348</v>
      </c>
      <c r="G91" s="103">
        <f t="shared" si="43"/>
        <v>50253.479999999996</v>
      </c>
      <c r="H91" s="26"/>
      <c r="I91" s="104">
        <v>6</v>
      </c>
      <c r="J91" s="105">
        <v>2600</v>
      </c>
      <c r="K91" s="106">
        <f t="shared" si="35"/>
        <v>433.33333333333331</v>
      </c>
      <c r="L91" s="107">
        <v>6</v>
      </c>
      <c r="M91" s="105">
        <f>F91/V91*60</f>
        <v>2347.876768326169</v>
      </c>
      <c r="N91" s="106">
        <f>M91/L91</f>
        <v>391.31279472102818</v>
      </c>
      <c r="O91" s="108">
        <f>L91-I91</f>
        <v>0</v>
      </c>
      <c r="P91" s="109">
        <f>N91-K91</f>
        <v>-42.020538612305131</v>
      </c>
      <c r="Q91" s="110">
        <f>N91/K91</f>
        <v>0.90302952627929589</v>
      </c>
      <c r="R91" s="323"/>
      <c r="S91" s="47">
        <v>0.31041666666666667</v>
      </c>
      <c r="T91" s="48">
        <v>0.36982638888888891</v>
      </c>
      <c r="U91" s="111">
        <v>5.8666666666666512</v>
      </c>
      <c r="V91" s="112">
        <v>85.558153098132948</v>
      </c>
      <c r="W91" s="113"/>
      <c r="X91" s="13"/>
      <c r="Y91" s="12"/>
      <c r="Z91" s="198"/>
      <c r="AA91" s="332"/>
      <c r="AB91" s="333"/>
      <c r="AC91" s="12">
        <v>1</v>
      </c>
      <c r="AD91" s="198"/>
      <c r="AE91" s="117">
        <f>M91-J91</f>
        <v>-252.12323167383101</v>
      </c>
      <c r="AF91" s="110">
        <f>M91/J91</f>
        <v>0.90302952627929578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44">AVERAGE(I90:I105)</f>
        <v>6</v>
      </c>
      <c r="J106" s="137">
        <f t="shared" si="44"/>
        <v>2600</v>
      </c>
      <c r="K106" s="138">
        <f t="shared" ref="K106" si="45">J106/I106</f>
        <v>433.33333333333331</v>
      </c>
      <c r="L106" s="136">
        <f t="shared" ref="L106:M106" si="46">AVERAGE(L90:L105)</f>
        <v>6</v>
      </c>
      <c r="M106" s="137">
        <f t="shared" si="46"/>
        <v>2348.217762282854</v>
      </c>
      <c r="N106" s="138">
        <f>M106/L106</f>
        <v>391.36962704714233</v>
      </c>
      <c r="O106" s="139">
        <f>L106-I106</f>
        <v>0</v>
      </c>
      <c r="P106" s="140">
        <f>N106-K106</f>
        <v>-41.963706286190984</v>
      </c>
      <c r="Q106" s="141">
        <f>N106/K106</f>
        <v>0.90316067780109777</v>
      </c>
      <c r="R106" s="324"/>
      <c r="S106" s="142">
        <v>0.25</v>
      </c>
      <c r="T106" s="143">
        <v>0.36982638888888891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2</v>
      </c>
      <c r="AD106" s="191">
        <f>SUM(AD90:AD105)</f>
        <v>0</v>
      </c>
      <c r="AE106" s="168">
        <f>M106-J106</f>
        <v>-251.78223771714602</v>
      </c>
      <c r="AF106" s="141">
        <f>M106/J106</f>
        <v>0.90316067780109766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1517</v>
      </c>
      <c r="G107" s="148">
        <f t="shared" ref="G107:G109" si="47">E107*F107</f>
        <v>68234.659999999989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1610.9333572074067</v>
      </c>
      <c r="N107" s="152">
        <f>M107/L107</f>
        <v>76.711112247971755</v>
      </c>
      <c r="O107" s="154">
        <f>L107-I107</f>
        <v>0</v>
      </c>
      <c r="P107" s="155">
        <f>N107-K107</f>
        <v>-9.0031734663139531</v>
      </c>
      <c r="Q107" s="156">
        <f>N107/K107</f>
        <v>0.89496297622633725</v>
      </c>
      <c r="R107" s="322">
        <f>Q123</f>
        <v>0.92567776187307027</v>
      </c>
      <c r="S107" s="157">
        <v>0.70833333333333337</v>
      </c>
      <c r="T107" s="158">
        <v>0.74756944444444451</v>
      </c>
      <c r="U107" s="159"/>
      <c r="V107" s="160">
        <v>56.501406214460324</v>
      </c>
      <c r="W107" s="158"/>
      <c r="X107" s="169"/>
      <c r="Y107" s="196"/>
      <c r="Z107" s="197"/>
      <c r="AA107" s="325"/>
      <c r="AB107" s="326"/>
      <c r="AC107" s="196">
        <v>1</v>
      </c>
      <c r="AD107" s="197"/>
      <c r="AE107" s="115">
        <f>M107-J107</f>
        <v>-189.06664279259326</v>
      </c>
      <c r="AF107" s="156">
        <f>M107/J107</f>
        <v>0.89496297622633703</v>
      </c>
      <c r="AG107" s="327">
        <f>AF123</f>
        <v>0.89429885469093218</v>
      </c>
    </row>
    <row r="108" spans="1:33" ht="15.75" customHeight="1">
      <c r="A108" s="318"/>
      <c r="B108" s="163" t="s">
        <v>187</v>
      </c>
      <c r="C108" s="330" t="s">
        <v>235</v>
      </c>
      <c r="D108" s="331"/>
      <c r="E108" s="101">
        <v>50.67</v>
      </c>
      <c r="F108" s="102">
        <v>1615</v>
      </c>
      <c r="G108" s="103">
        <f t="shared" si="47"/>
        <v>81832.05</v>
      </c>
      <c r="H108" s="26"/>
      <c r="I108" s="104">
        <v>20</v>
      </c>
      <c r="J108" s="105">
        <v>2000</v>
      </c>
      <c r="K108" s="106">
        <f t="shared" ref="K108:K109" si="48">J108/I108</f>
        <v>100</v>
      </c>
      <c r="L108" s="107">
        <v>19</v>
      </c>
      <c r="M108" s="105">
        <f>F108/V108*60</f>
        <v>1787.9999999999998</v>
      </c>
      <c r="N108" s="106">
        <f>M108/L108</f>
        <v>94.105263157894726</v>
      </c>
      <c r="O108" s="108">
        <f>L108-I108</f>
        <v>-1</v>
      </c>
      <c r="P108" s="109">
        <f>N108-K108</f>
        <v>-5.8947368421052744</v>
      </c>
      <c r="Q108" s="110">
        <f>N108/K108</f>
        <v>0.94105263157894725</v>
      </c>
      <c r="R108" s="323"/>
      <c r="S108" s="47">
        <v>0.75138888888888888</v>
      </c>
      <c r="T108" s="48">
        <v>0.78901620370370373</v>
      </c>
      <c r="U108" s="111">
        <v>5.4999999999999005</v>
      </c>
      <c r="V108" s="112">
        <v>54.194630872483224</v>
      </c>
      <c r="W108" s="113"/>
      <c r="X108" s="116"/>
      <c r="Y108" s="12"/>
      <c r="Z108" s="198"/>
      <c r="AA108" s="332"/>
      <c r="AB108" s="333"/>
      <c r="AC108" s="12">
        <v>1</v>
      </c>
      <c r="AD108" s="198"/>
      <c r="AE108" s="117">
        <f>M108-J108</f>
        <v>-212.00000000000023</v>
      </c>
      <c r="AF108" s="110">
        <f>M108/J108</f>
        <v>0.89399999999999991</v>
      </c>
      <c r="AG108" s="328"/>
    </row>
    <row r="109" spans="1:33" ht="15.75" customHeight="1">
      <c r="A109" s="318"/>
      <c r="B109" s="163" t="s">
        <v>187</v>
      </c>
      <c r="C109" s="330" t="s">
        <v>234</v>
      </c>
      <c r="D109" s="331"/>
      <c r="E109" s="101">
        <v>58.17</v>
      </c>
      <c r="F109" s="102">
        <v>2597</v>
      </c>
      <c r="G109" s="103">
        <f t="shared" si="47"/>
        <v>151067.49</v>
      </c>
      <c r="H109" s="26"/>
      <c r="I109" s="104">
        <v>18</v>
      </c>
      <c r="J109" s="105">
        <v>2000</v>
      </c>
      <c r="K109" s="106">
        <f t="shared" si="48"/>
        <v>111.11111111111111</v>
      </c>
      <c r="L109" s="107">
        <v>17</v>
      </c>
      <c r="M109" s="105">
        <f>F109/V109*60</f>
        <v>1787.9999999999998</v>
      </c>
      <c r="N109" s="106">
        <f>M109/L109</f>
        <v>105.17647058823528</v>
      </c>
      <c r="O109" s="108">
        <f>L109-I109</f>
        <v>-1</v>
      </c>
      <c r="P109" s="109">
        <f>N109-K109</f>
        <v>-5.9346405228758385</v>
      </c>
      <c r="Q109" s="110">
        <f>N109/K109</f>
        <v>0.94658823529411751</v>
      </c>
      <c r="R109" s="323"/>
      <c r="S109" s="47">
        <v>0.79236111111111107</v>
      </c>
      <c r="T109" s="48">
        <v>0.85287037037037039</v>
      </c>
      <c r="U109" s="111">
        <v>4.816666666666567</v>
      </c>
      <c r="V109" s="112">
        <v>87.147651006711413</v>
      </c>
      <c r="W109" s="113"/>
      <c r="X109" s="116"/>
      <c r="Y109" s="12"/>
      <c r="Z109" s="198"/>
      <c r="AA109" s="332"/>
      <c r="AB109" s="333"/>
      <c r="AC109" s="12">
        <v>2</v>
      </c>
      <c r="AD109" s="198"/>
      <c r="AE109" s="117">
        <f>M109-J109</f>
        <v>-212.00000000000023</v>
      </c>
      <c r="AF109" s="110">
        <f>M109/J109</f>
        <v>0.89399999999999991</v>
      </c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49">AVERAGE(I107:I122)</f>
        <v>19.666666666666668</v>
      </c>
      <c r="J123" s="137">
        <f t="shared" si="49"/>
        <v>1933.3333333333333</v>
      </c>
      <c r="K123" s="138">
        <f t="shared" ref="K123" si="50">J123/I123</f>
        <v>98.305084745762699</v>
      </c>
      <c r="L123" s="136">
        <f t="shared" ref="L123:M123" si="51">AVERAGE(L107:L122)</f>
        <v>19</v>
      </c>
      <c r="M123" s="137">
        <f t="shared" si="51"/>
        <v>1728.9777857358022</v>
      </c>
      <c r="N123" s="138">
        <f>M123/L123</f>
        <v>90.998830828200113</v>
      </c>
      <c r="O123" s="139">
        <f>L123-I123</f>
        <v>-0.66666666666666785</v>
      </c>
      <c r="P123" s="140">
        <f>N123-K123</f>
        <v>-7.3062539175625858</v>
      </c>
      <c r="Q123" s="141">
        <f>N123/K123</f>
        <v>0.92567776187307027</v>
      </c>
      <c r="R123" s="324"/>
      <c r="S123" s="142">
        <v>0.70833333333333337</v>
      </c>
      <c r="T123" s="143">
        <v>0.85287037037037039</v>
      </c>
      <c r="U123" s="144"/>
      <c r="V123" s="166"/>
      <c r="W123" s="167"/>
      <c r="X123" s="138"/>
      <c r="Y123" s="179">
        <f t="shared" ref="Y123:Z123" si="52">SUM(Y107:Y122)</f>
        <v>0</v>
      </c>
      <c r="Z123" s="180">
        <f t="shared" si="52"/>
        <v>0</v>
      </c>
      <c r="AA123" s="354"/>
      <c r="AB123" s="355"/>
      <c r="AC123" s="179">
        <f t="shared" ref="AC123" si="53">SUM(AC107:AC122)</f>
        <v>4</v>
      </c>
      <c r="AD123" s="180">
        <f t="shared" ref="AD123" si="54">SUM(AD107:AD122)</f>
        <v>0</v>
      </c>
      <c r="AE123" s="168">
        <f>M123-J123</f>
        <v>-204.35554759753109</v>
      </c>
      <c r="AF123" s="141">
        <f>M123/J123</f>
        <v>0.89429885469093218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231</v>
      </c>
      <c r="D124" s="321"/>
      <c r="E124" s="147">
        <v>47.6</v>
      </c>
      <c r="F124" s="159">
        <v>1996</v>
      </c>
      <c r="G124" s="148">
        <f t="shared" ref="G124:G126" si="55">E124*F124</f>
        <v>95009.600000000006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1784.6000000000013</v>
      </c>
      <c r="N124" s="152">
        <f>M124/L124</f>
        <v>77.591304347826139</v>
      </c>
      <c r="O124" s="154">
        <f>L124-I124</f>
        <v>0</v>
      </c>
      <c r="P124" s="155">
        <f>N124-K124</f>
        <v>-9.3652173913042986</v>
      </c>
      <c r="Q124" s="156">
        <f>N124/K124</f>
        <v>0.89230000000000054</v>
      </c>
      <c r="R124" s="322">
        <f>Q140</f>
        <v>0.8941267935234426</v>
      </c>
      <c r="S124" s="157">
        <v>0.70833333333333337</v>
      </c>
      <c r="T124" s="158">
        <v>0.75493055555555555</v>
      </c>
      <c r="U124" s="159"/>
      <c r="V124" s="160">
        <v>67.107475064440166</v>
      </c>
      <c r="W124" s="97"/>
      <c r="X124" s="98"/>
      <c r="Y124" s="196"/>
      <c r="Z124" s="197"/>
      <c r="AA124" s="325"/>
      <c r="AB124" s="326"/>
      <c r="AC124" s="196">
        <v>1</v>
      </c>
      <c r="AD124" s="197"/>
      <c r="AE124" s="115">
        <f>M124-J124</f>
        <v>-215.39999999999873</v>
      </c>
      <c r="AF124" s="156">
        <f>M124/J124</f>
        <v>0.89230000000000065</v>
      </c>
      <c r="AG124" s="376">
        <f>AF140</f>
        <v>0.8941267935234426</v>
      </c>
    </row>
    <row r="125" spans="1:33" ht="15.75" customHeight="1">
      <c r="A125" s="357"/>
      <c r="B125" s="163" t="s">
        <v>187</v>
      </c>
      <c r="C125" s="330" t="s">
        <v>229</v>
      </c>
      <c r="D125" s="331"/>
      <c r="E125" s="101">
        <v>56.87</v>
      </c>
      <c r="F125" s="111">
        <v>1713</v>
      </c>
      <c r="G125" s="103">
        <f t="shared" si="55"/>
        <v>97418.31</v>
      </c>
      <c r="H125" s="26"/>
      <c r="I125" s="104">
        <v>23</v>
      </c>
      <c r="J125" s="105">
        <v>2000</v>
      </c>
      <c r="K125" s="106">
        <f t="shared" ref="K125:K126" si="56">J125/I125</f>
        <v>86.956521739130437</v>
      </c>
      <c r="L125" s="107">
        <v>23</v>
      </c>
      <c r="M125" s="105">
        <f>F125/V125*60</f>
        <v>1792.160761140655</v>
      </c>
      <c r="N125" s="106">
        <f>M125/L125</f>
        <v>77.920033093071964</v>
      </c>
      <c r="O125" s="108">
        <f>L125-I125</f>
        <v>0</v>
      </c>
      <c r="P125" s="109">
        <f>N125-K125</f>
        <v>-9.0364886460584728</v>
      </c>
      <c r="Q125" s="110">
        <f>N125/K125</f>
        <v>0.89608038057032757</v>
      </c>
      <c r="R125" s="323"/>
      <c r="S125" s="47">
        <v>0.75833333333333341</v>
      </c>
      <c r="T125" s="48">
        <v>0.79814814814814827</v>
      </c>
      <c r="U125" s="111">
        <v>4.9000000000001265</v>
      </c>
      <c r="V125" s="112">
        <v>57.349765840528562</v>
      </c>
      <c r="W125" s="113"/>
      <c r="X125" s="116"/>
      <c r="Y125" s="12"/>
      <c r="Z125" s="198"/>
      <c r="AA125" s="332"/>
      <c r="AB125" s="333"/>
      <c r="AC125" s="12">
        <v>1</v>
      </c>
      <c r="AD125" s="198"/>
      <c r="AE125" s="117">
        <f>M125-J125</f>
        <v>-207.83923885934496</v>
      </c>
      <c r="AF125" s="110">
        <f>M125/J125</f>
        <v>0.89608038057032757</v>
      </c>
      <c r="AG125" s="369"/>
    </row>
    <row r="126" spans="1:33" ht="15.75" customHeight="1">
      <c r="A126" s="357"/>
      <c r="B126" s="163" t="s">
        <v>187</v>
      </c>
      <c r="C126" s="330" t="s">
        <v>230</v>
      </c>
      <c r="D126" s="331"/>
      <c r="E126" s="101">
        <v>56.79</v>
      </c>
      <c r="F126" s="111">
        <v>2353</v>
      </c>
      <c r="G126" s="103">
        <f t="shared" si="55"/>
        <v>133626.87</v>
      </c>
      <c r="H126" s="26"/>
      <c r="I126" s="104">
        <v>23</v>
      </c>
      <c r="J126" s="105">
        <v>2000</v>
      </c>
      <c r="K126" s="106">
        <f t="shared" si="56"/>
        <v>86.956521739130437</v>
      </c>
      <c r="L126" s="107">
        <v>23</v>
      </c>
      <c r="M126" s="105">
        <f>F126/V126*60</f>
        <v>1787.9999999999989</v>
      </c>
      <c r="N126" s="106">
        <f>M126/L126</f>
        <v>77.739130434782552</v>
      </c>
      <c r="O126" s="108">
        <f>L126-I126</f>
        <v>0</v>
      </c>
      <c r="P126" s="109">
        <f>N126-K126</f>
        <v>-9.2173913043478848</v>
      </c>
      <c r="Q126" s="110">
        <f>N126/K126</f>
        <v>0.89399999999999935</v>
      </c>
      <c r="R126" s="323"/>
      <c r="S126" s="47">
        <v>0.80208333333333337</v>
      </c>
      <c r="T126" s="48">
        <v>0.85690972222222228</v>
      </c>
      <c r="U126" s="111">
        <v>5.66666666666654</v>
      </c>
      <c r="V126" s="112">
        <v>78.959731543624216</v>
      </c>
      <c r="W126" s="113"/>
      <c r="X126" s="116"/>
      <c r="Y126" s="12"/>
      <c r="Z126" s="198"/>
      <c r="AA126" s="332"/>
      <c r="AB126" s="333"/>
      <c r="AC126" s="12">
        <v>2</v>
      </c>
      <c r="AD126" s="198"/>
      <c r="AE126" s="117">
        <f>M126-J126</f>
        <v>-212.00000000000114</v>
      </c>
      <c r="AF126" s="110">
        <f>M126/J126</f>
        <v>0.89399999999999946</v>
      </c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57">AVERAGE(I124:I139)</f>
        <v>23</v>
      </c>
      <c r="J140" s="137">
        <f t="shared" si="57"/>
        <v>2000</v>
      </c>
      <c r="K140" s="138">
        <f t="shared" ref="K140" si="58">J140/I140</f>
        <v>86.956521739130437</v>
      </c>
      <c r="L140" s="136">
        <f t="shared" ref="L140:M140" si="59">AVERAGE(L124:L139)</f>
        <v>23</v>
      </c>
      <c r="M140" s="137">
        <f t="shared" si="59"/>
        <v>1788.2535870468853</v>
      </c>
      <c r="N140" s="138">
        <f>M140/L140</f>
        <v>77.750155958560228</v>
      </c>
      <c r="O140" s="139">
        <f>L140-I140</f>
        <v>0</v>
      </c>
      <c r="P140" s="140">
        <f>N140-K140</f>
        <v>-9.2063657805702093</v>
      </c>
      <c r="Q140" s="141">
        <f>N140/K140</f>
        <v>0.8941267935234426</v>
      </c>
      <c r="R140" s="324"/>
      <c r="S140" s="142">
        <v>0.70833333333333337</v>
      </c>
      <c r="T140" s="143">
        <v>0.85690972222222228</v>
      </c>
      <c r="U140" s="144"/>
      <c r="V140" s="166"/>
      <c r="W140" s="187"/>
      <c r="X140" s="188"/>
      <c r="Y140" s="179">
        <f t="shared" ref="Y140:Z140" si="60">SUM(Y124:Y139)</f>
        <v>0</v>
      </c>
      <c r="Z140" s="180">
        <f t="shared" si="60"/>
        <v>0</v>
      </c>
      <c r="AA140" s="354"/>
      <c r="AB140" s="355"/>
      <c r="AC140" s="179">
        <f t="shared" ref="AC140" si="61">SUM(AC124:AC139)</f>
        <v>4</v>
      </c>
      <c r="AD140" s="180">
        <f t="shared" ref="AD140" si="62">SUM(AD124:AD139)</f>
        <v>0</v>
      </c>
      <c r="AE140" s="168">
        <f>M140-J140</f>
        <v>-211.74641295311471</v>
      </c>
      <c r="AF140" s="141">
        <f>M140/J140</f>
        <v>0.8941267935234426</v>
      </c>
      <c r="AG140" s="370"/>
    </row>
    <row r="142" spans="1:33">
      <c r="AA142" s="360" t="s">
        <v>163</v>
      </c>
      <c r="AB142" s="360"/>
    </row>
    <row r="143" spans="1:33">
      <c r="AA143" s="360" t="s">
        <v>164</v>
      </c>
      <c r="AB143" s="360"/>
    </row>
    <row r="144" spans="1:33">
      <c r="AA144" s="360" t="s">
        <v>165</v>
      </c>
      <c r="AB144" s="360"/>
    </row>
    <row r="145" spans="27:28">
      <c r="AA145" s="360" t="s">
        <v>166</v>
      </c>
      <c r="AB145" s="360"/>
    </row>
    <row r="146" spans="27:28">
      <c r="AA146" s="360" t="s">
        <v>167</v>
      </c>
      <c r="AB146" s="360"/>
    </row>
    <row r="147" spans="27:28">
      <c r="AA147" s="360" t="s">
        <v>168</v>
      </c>
      <c r="AB147" s="360"/>
    </row>
    <row r="148" spans="27:28">
      <c r="AA148" s="360" t="s">
        <v>169</v>
      </c>
      <c r="AB148" s="360"/>
    </row>
    <row r="149" spans="27:28">
      <c r="AA149" s="360" t="s">
        <v>170</v>
      </c>
      <c r="AB149" s="360"/>
    </row>
    <row r="150" spans="27:28">
      <c r="AA150" s="360" t="s">
        <v>171</v>
      </c>
      <c r="AB150" s="360"/>
    </row>
    <row r="151" spans="27:28">
      <c r="AA151" s="360" t="s">
        <v>172</v>
      </c>
      <c r="AB151" s="360"/>
    </row>
    <row r="152" spans="27:28">
      <c r="AA152" s="360" t="s">
        <v>173</v>
      </c>
      <c r="AB152" s="360"/>
    </row>
    <row r="153" spans="27:28">
      <c r="AA153" s="360" t="s">
        <v>174</v>
      </c>
      <c r="AB153" s="360"/>
    </row>
    <row r="154" spans="27:28">
      <c r="AA154" s="360" t="s">
        <v>175</v>
      </c>
      <c r="AB154" s="360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71" priority="2" operator="greaterThan">
      <formula>0</formula>
    </cfRule>
  </conditionalFormatting>
  <conditionalFormatting sqref="P5:P140 AE5:AE140">
    <cfRule type="cellIs" dxfId="170" priority="5" operator="lessThan">
      <formula>0</formula>
    </cfRule>
  </conditionalFormatting>
  <conditionalFormatting sqref="Q5:Q140 AF5:AF140">
    <cfRule type="cellIs" dxfId="169" priority="3" operator="greaterThan">
      <formula>1</formula>
    </cfRule>
    <cfRule type="cellIs" dxfId="168" priority="4" operator="lessThan">
      <formula>0.8</formula>
    </cfRule>
  </conditionalFormatting>
  <conditionalFormatting sqref="AG5 R5:R140 AG107:AG124">
    <cfRule type="cellIs" dxfId="167" priority="6" operator="lessThan">
      <formula>0.8</formula>
    </cfRule>
  </conditionalFormatting>
  <conditionalFormatting sqref="AG22">
    <cfRule type="cellIs" dxfId="166" priority="11" operator="lessThan">
      <formula>0.8</formula>
    </cfRule>
  </conditionalFormatting>
  <conditionalFormatting sqref="AG37">
    <cfRule type="cellIs" dxfId="165" priority="10" operator="lessThan">
      <formula>0.8</formula>
    </cfRule>
  </conditionalFormatting>
  <conditionalFormatting sqref="AG39:AG74">
    <cfRule type="cellIs" dxfId="164" priority="8" operator="lessThan">
      <formula>0.8</formula>
    </cfRule>
  </conditionalFormatting>
  <conditionalFormatting sqref="AG80:AG88">
    <cfRule type="cellIs" dxfId="163" priority="9" operator="lessThan">
      <formula>0.8</formula>
    </cfRule>
  </conditionalFormatting>
  <conditionalFormatting sqref="AG90:AG95">
    <cfRule type="cellIs" dxfId="162" priority="7" operator="lessThan">
      <formula>0.8</formula>
    </cfRule>
  </conditionalFormatting>
  <conditionalFormatting sqref="AG139">
    <cfRule type="cellIs" dxfId="161" priority="1" operator="lessThan">
      <formula>0.8</formula>
    </cfRule>
  </conditionalFormatting>
  <dataValidations count="1">
    <dataValidation type="list" allowBlank="1" showInputMessage="1" showErrorMessage="1" sqref="AA5:AB140" xr:uid="{6A2633F0-1DB6-422B-A441-2B7A673A84BD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A36CB-3DFD-44B2-A5D6-13AFBF772BE9}">
  <sheetPr>
    <tabColor theme="9" tint="0.59999389629810485"/>
  </sheetPr>
  <dimension ref="B1:AR42"/>
  <sheetViews>
    <sheetView zoomScale="70" zoomScaleNormal="70" workbookViewId="0">
      <selection activeCell="O42" sqref="O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259</v>
      </c>
      <c r="D3" s="209"/>
      <c r="E3" s="3" t="s">
        <v>3</v>
      </c>
      <c r="F3" s="210">
        <f>'0607(18度C)'!D1+'0607(4度C)'!D1</f>
        <v>246810</v>
      </c>
      <c r="G3" s="211"/>
      <c r="H3" s="3" t="s">
        <v>4</v>
      </c>
      <c r="I3" s="212">
        <f>'0607(18度C)'!F1+'0607(4度C)'!F1</f>
        <v>7640961.5299999993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484.33204115496835</v>
      </c>
      <c r="F6" s="246" t="e">
        <f>AVERAGE(#REF!,D14:K14)</f>
        <v>#REF!</v>
      </c>
      <c r="G6" s="247">
        <f>AVERAGE(D14:K14)</f>
        <v>233.9819935142516</v>
      </c>
      <c r="H6" s="248"/>
      <c r="I6" s="247">
        <f>AVERAGE(L14:O14)</f>
        <v>92.630803242446575</v>
      </c>
      <c r="J6" s="248"/>
      <c r="K6" s="247">
        <f>AVERAGE(D32:O32)</f>
        <v>820.88068181818176</v>
      </c>
      <c r="L6" s="248"/>
      <c r="M6" s="247">
        <f>AVERAGE(P32:X32)</f>
        <v>719.15909090909088</v>
      </c>
      <c r="N6" s="248"/>
      <c r="O6" s="236">
        <f>'0607(4度C)'!Y2</f>
        <v>0</v>
      </c>
      <c r="P6" s="236">
        <f>'0607(4度C)'!Z2</f>
        <v>0</v>
      </c>
      <c r="Q6" s="236">
        <f>'0607(4度C)'!AC2</f>
        <v>60</v>
      </c>
      <c r="R6" s="236">
        <f>'0607(4度C)'!AD2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433.85504237391649</v>
      </c>
      <c r="F7" s="242" t="e">
        <f>AVERAGE(#REF!,D15:K15)</f>
        <v>#REF!</v>
      </c>
      <c r="G7" s="243">
        <f>AVERAGE(D15:K15)</f>
        <v>211.15519047785122</v>
      </c>
      <c r="H7" s="244"/>
      <c r="I7" s="243">
        <f>AVERAGE(L15:O15)</f>
        <v>84.371205826637222</v>
      </c>
      <c r="J7" s="244"/>
      <c r="K7" s="243">
        <f>AVERAGE(D33:O33)</f>
        <v>733.8050189914934</v>
      </c>
      <c r="L7" s="244"/>
      <c r="M7" s="243">
        <f>AVERAGE(P33:X33)</f>
        <v>642.69676187407731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0.89748799813430025</v>
      </c>
      <c r="F8" s="261" t="e">
        <f>AVERAGE(D16:K16,#REF!)</f>
        <v>#REF!</v>
      </c>
      <c r="G8" s="249">
        <f>AVERAGE(D16:K16)</f>
        <v>0.90128011876010705</v>
      </c>
      <c r="H8" s="250"/>
      <c r="I8" s="249">
        <f>AVERAGE(L16:O16)</f>
        <v>0.90987075924695571</v>
      </c>
      <c r="J8" s="250"/>
      <c r="K8" s="249">
        <f>AVERAGE(D34:O34)</f>
        <v>0.89056050033650624</v>
      </c>
      <c r="L8" s="250"/>
      <c r="M8" s="249">
        <f>AVERAGE(P34:X34)</f>
        <v>0.89253593443705637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92.222222222222229</v>
      </c>
      <c r="F14" s="28">
        <v>112.69841269841271</v>
      </c>
      <c r="G14" s="28">
        <v>88.888888888888886</v>
      </c>
      <c r="H14" s="28">
        <v>174.19354838709677</v>
      </c>
      <c r="I14" s="28">
        <v>502.5555555555556</v>
      </c>
      <c r="J14" s="28">
        <v>433.33333333333331</v>
      </c>
      <c r="K14" s="29" t="s">
        <v>43</v>
      </c>
      <c r="L14" s="27" t="s">
        <v>43</v>
      </c>
      <c r="M14" s="30">
        <v>98.305084745762699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83.751571336332177</v>
      </c>
      <c r="F15" s="35">
        <v>101.43516218397541</v>
      </c>
      <c r="G15" s="35">
        <v>79.60173176511276</v>
      </c>
      <c r="H15" s="35">
        <v>156.07322890607767</v>
      </c>
      <c r="I15" s="35">
        <v>454.56982162846685</v>
      </c>
      <c r="J15" s="35">
        <v>391.49962704714244</v>
      </c>
      <c r="K15" s="36" t="s">
        <v>43</v>
      </c>
      <c r="L15" s="34" t="s">
        <v>43</v>
      </c>
      <c r="M15" s="37">
        <v>90.989357143989579</v>
      </c>
      <c r="N15" s="35">
        <v>77.753054509284866</v>
      </c>
      <c r="O15" s="38" t="s">
        <v>43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0.9081495687072163</v>
      </c>
      <c r="F16" s="43">
        <f t="shared" si="0"/>
        <v>0.9000584813507676</v>
      </c>
      <c r="G16" s="43">
        <f t="shared" si="0"/>
        <v>0.89551948235751855</v>
      </c>
      <c r="H16" s="43">
        <f t="shared" si="0"/>
        <v>0.89597594372007561</v>
      </c>
      <c r="I16" s="43">
        <f t="shared" si="0"/>
        <v>0.90451655862396674</v>
      </c>
      <c r="J16" s="43">
        <f t="shared" si="0"/>
        <v>0.90346067780109796</v>
      </c>
      <c r="K16" s="44" t="s">
        <v>43</v>
      </c>
      <c r="L16" s="42" t="s">
        <v>43</v>
      </c>
      <c r="M16" s="45">
        <f t="shared" ref="M16:N16" si="1">M15/M14</f>
        <v>0.92558139163713549</v>
      </c>
      <c r="N16" s="43">
        <f t="shared" si="1"/>
        <v>0.89416012685677593</v>
      </c>
      <c r="O16" s="46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0.20833333333333334</v>
      </c>
      <c r="F17" s="48">
        <v>0.16666666666666666</v>
      </c>
      <c r="G17" s="48">
        <v>0.16666666666666666</v>
      </c>
      <c r="H17" s="48">
        <v>0.16666666666666666</v>
      </c>
      <c r="I17" s="48">
        <v>0.41319444444444442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0.64862268518518518</v>
      </c>
      <c r="F18" s="48">
        <v>0.66061342592592587</v>
      </c>
      <c r="G18" s="48">
        <v>0.68535879629629626</v>
      </c>
      <c r="H18" s="48">
        <v>0.68584490740740722</v>
      </c>
      <c r="I18" s="48">
        <v>0.54023148148148148</v>
      </c>
      <c r="J18" s="48">
        <v>0.36502314814814818</v>
      </c>
      <c r="K18" s="48" t="s">
        <v>43</v>
      </c>
      <c r="L18" s="47" t="s">
        <v>43</v>
      </c>
      <c r="M18" s="49">
        <v>0.86608796296296287</v>
      </c>
      <c r="N18" s="48">
        <v>0.86605324074074075</v>
      </c>
      <c r="O18" s="50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>
        <v>10</v>
      </c>
      <c r="F21" s="52">
        <v>10</v>
      </c>
      <c r="G21" s="52">
        <v>11</v>
      </c>
      <c r="H21" s="52">
        <v>15</v>
      </c>
      <c r="I21" s="52">
        <v>3</v>
      </c>
      <c r="J21" s="52">
        <v>3</v>
      </c>
      <c r="K21" s="53"/>
      <c r="L21" s="54"/>
      <c r="M21" s="55">
        <v>4</v>
      </c>
      <c r="N21" s="52">
        <v>4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24.2</v>
      </c>
      <c r="F23" s="58">
        <v>18</v>
      </c>
      <c r="G23" s="58">
        <v>21</v>
      </c>
      <c r="H23" s="58">
        <v>20.666666666666668</v>
      </c>
      <c r="I23" s="58">
        <v>6</v>
      </c>
      <c r="J23" s="58">
        <v>6</v>
      </c>
      <c r="K23" s="59" t="s">
        <v>43</v>
      </c>
      <c r="L23" s="57" t="s">
        <v>43</v>
      </c>
      <c r="M23" s="60">
        <v>19</v>
      </c>
      <c r="N23" s="58">
        <v>23</v>
      </c>
      <c r="O23" s="61" t="s">
        <v>43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1100</v>
      </c>
      <c r="N32" s="28">
        <v>956.25</v>
      </c>
      <c r="O32" s="28">
        <v>900</v>
      </c>
      <c r="P32" s="27">
        <v>288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775</v>
      </c>
      <c r="W32" s="28">
        <v>913.63636363636363</v>
      </c>
      <c r="X32" s="31">
        <v>900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286.91183301182133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995.75476039923808</v>
      </c>
      <c r="N33" s="35">
        <v>854.27826169504704</v>
      </c>
      <c r="O33" s="35">
        <v>798.2752208598672</v>
      </c>
      <c r="P33" s="34">
        <v>254.86506790001883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700.3312284814524</v>
      </c>
      <c r="W33" s="35">
        <v>817.57437188981066</v>
      </c>
      <c r="X33" s="38">
        <v>798.01637922502744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0.87667504531389862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0.9052316003629437</v>
      </c>
      <c r="N34" s="43">
        <f>N33/N32</f>
        <v>0.89336288804710806</v>
      </c>
      <c r="O34" s="43">
        <f>O33/O32</f>
        <v>0.88697246762207471</v>
      </c>
      <c r="P34" s="42">
        <f>P33/P32</f>
        <v>0.88494815243062097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0.90365319804058375</v>
      </c>
      <c r="W34" s="43">
        <f>W33/W32</f>
        <v>0.8948575214714346</v>
      </c>
      <c r="X34" s="46">
        <f>X33/X32</f>
        <v>0.88668486580558603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0.25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0.375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0.41012731481481479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0.42023148148148148</v>
      </c>
      <c r="N36" s="48">
        <v>0.66423611111111114</v>
      </c>
      <c r="O36" s="48">
        <v>0.63861111111111113</v>
      </c>
      <c r="P36" s="47">
        <v>0.75077546296296305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0.7929398148148149</v>
      </c>
      <c r="W36" s="48">
        <v>1.2309143518518517</v>
      </c>
      <c r="X36" s="50">
        <v>1.2000462962962959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3</v>
      </c>
      <c r="N37" s="58">
        <v>3.5555555555555554</v>
      </c>
      <c r="O37" s="58">
        <v>4</v>
      </c>
      <c r="P37" s="57">
        <v>12.5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</v>
      </c>
      <c r="W37" s="58">
        <v>3.6666666666666665</v>
      </c>
      <c r="X37" s="61">
        <v>4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5854A-8209-4510-A089-6828A81CA69B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T44" sqref="T44"/>
      <selection activeCell="T44" sqref="T4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129146</v>
      </c>
      <c r="E1" s="88" t="s">
        <v>4</v>
      </c>
      <c r="F1" s="89">
        <f>SUM(G5:G140)</f>
        <v>2523388.399999999</v>
      </c>
      <c r="G1" s="90" t="s">
        <v>85</v>
      </c>
      <c r="H1" s="91">
        <f>L21+L38+L55+L72+L89+L106+L123+L140</f>
        <v>45.722222222222221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46180</v>
      </c>
      <c r="B2" s="295"/>
      <c r="C2" s="92" t="s">
        <v>41</v>
      </c>
      <c r="D2" s="93">
        <f>AVERAGE(N21,N38,N55,N72,N89,N106,N123,N140)</f>
        <v>688.25089043278535</v>
      </c>
      <c r="E2" s="93" t="s">
        <v>92</v>
      </c>
      <c r="F2" s="94">
        <f>F1/D1</f>
        <v>19.53903643937868</v>
      </c>
      <c r="G2" s="95" t="s">
        <v>93</v>
      </c>
      <c r="H2" s="96">
        <f>COUNT(H5:H140)</f>
        <v>16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1840</v>
      </c>
      <c r="G5" s="148">
        <f t="shared" ref="G5:G8" si="0">E5*F5</f>
        <v>47177.599999999999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3209.4955911828865</v>
      </c>
      <c r="N5" s="152">
        <f>M5/L5</f>
        <v>320.94955911828868</v>
      </c>
      <c r="O5" s="154">
        <f>L5-I5</f>
        <v>0</v>
      </c>
      <c r="P5" s="155">
        <f>N5-K5</f>
        <v>-39.050440881711324</v>
      </c>
      <c r="Q5" s="156">
        <f>N5/K5</f>
        <v>0.89152655310635742</v>
      </c>
      <c r="R5" s="322">
        <f>Q21</f>
        <v>0.87667504531389862</v>
      </c>
      <c r="S5" s="157">
        <v>0.25</v>
      </c>
      <c r="T5" s="158">
        <v>0.27387731481481481</v>
      </c>
      <c r="U5" s="159"/>
      <c r="V5" s="160">
        <v>34.397928541572213</v>
      </c>
      <c r="W5" s="161"/>
      <c r="X5" s="162"/>
      <c r="Y5" s="325"/>
      <c r="Z5" s="326"/>
      <c r="AA5" s="115">
        <f>M5-J5</f>
        <v>-390.50440881711347</v>
      </c>
      <c r="AB5" s="156">
        <f>M5/J5</f>
        <v>0.89152655310635742</v>
      </c>
      <c r="AC5" s="327">
        <f>AB21</f>
        <v>0.8766750453138985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3431</v>
      </c>
      <c r="G6" s="103">
        <f t="shared" si="0"/>
        <v>101283.12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3151.7579899710659</v>
      </c>
      <c r="N6" s="106">
        <f>M6/L6</f>
        <v>286.52345363373325</v>
      </c>
      <c r="O6" s="108">
        <f>L6-I6</f>
        <v>0</v>
      </c>
      <c r="P6" s="109">
        <f>N6-K6</f>
        <v>-40.749273638993998</v>
      </c>
      <c r="Q6" s="110">
        <f>N6/K6</f>
        <v>0.87548833054751829</v>
      </c>
      <c r="R6" s="323"/>
      <c r="S6" s="47">
        <v>0.27777777777777779</v>
      </c>
      <c r="T6" s="48">
        <v>0.323125</v>
      </c>
      <c r="U6" s="111">
        <v>5.616666666666692</v>
      </c>
      <c r="V6" s="112">
        <v>65.315928651580847</v>
      </c>
      <c r="W6" s="113"/>
      <c r="X6" s="116"/>
      <c r="Y6" s="332"/>
      <c r="Z6" s="333"/>
      <c r="AA6" s="117">
        <f>M6-J6</f>
        <v>-448.24201002893415</v>
      </c>
      <c r="AB6" s="110">
        <f>M6/J6</f>
        <v>0.87548833054751829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3822</v>
      </c>
      <c r="G7" s="103">
        <f t="shared" si="0"/>
        <v>114086.70000000001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3151.0635951957411</v>
      </c>
      <c r="N7" s="106">
        <f>M7/L7</f>
        <v>286.46032683597645</v>
      </c>
      <c r="O7" s="108">
        <f>L7-I7</f>
        <v>0</v>
      </c>
      <c r="P7" s="109">
        <f>N7-K7</f>
        <v>-40.812400436750806</v>
      </c>
      <c r="Q7" s="110">
        <f>N7/K7</f>
        <v>0.87529544310992813</v>
      </c>
      <c r="R7" s="323"/>
      <c r="S7" s="47">
        <v>0.32708333333333334</v>
      </c>
      <c r="T7" s="48">
        <v>0.37761574074074072</v>
      </c>
      <c r="U7" s="111">
        <v>5.7000000000000117</v>
      </c>
      <c r="V7" s="112">
        <v>72.775427430164214</v>
      </c>
      <c r="W7" s="113"/>
      <c r="X7" s="116"/>
      <c r="Y7" s="332"/>
      <c r="Z7" s="333"/>
      <c r="AA7" s="117">
        <f>M7-J7</f>
        <v>-448.93640480425893</v>
      </c>
      <c r="AB7" s="110">
        <f>M7/J7</f>
        <v>0.87529544310992813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2209</v>
      </c>
      <c r="G8" s="103">
        <f t="shared" si="0"/>
        <v>63111.13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3111.803476170443</v>
      </c>
      <c r="N8" s="106">
        <f>M8/L8</f>
        <v>259.31695634753692</v>
      </c>
      <c r="O8" s="108">
        <f>L8-I8</f>
        <v>0</v>
      </c>
      <c r="P8" s="109">
        <f>N8-K8</f>
        <v>-40.683043652463084</v>
      </c>
      <c r="Q8" s="110">
        <f>N8/K8</f>
        <v>0.86438985449178973</v>
      </c>
      <c r="R8" s="323"/>
      <c r="S8" s="47">
        <v>0.38055555555555554</v>
      </c>
      <c r="T8" s="48">
        <v>0.41012731481481479</v>
      </c>
      <c r="U8" s="111">
        <v>5</v>
      </c>
      <c r="V8" s="112">
        <v>42.592664033883992</v>
      </c>
      <c r="W8" s="113"/>
      <c r="X8" s="116"/>
      <c r="Y8" s="332"/>
      <c r="Z8" s="333"/>
      <c r="AA8" s="117">
        <f>M8-J8</f>
        <v>-488.19652382955701</v>
      </c>
      <c r="AB8" s="110">
        <f>M8/J8</f>
        <v>0.86438985449178973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3156.0301631300345</v>
      </c>
      <c r="N21" s="138">
        <f>M21/L21</f>
        <v>286.91183301182133</v>
      </c>
      <c r="O21" s="139">
        <f>L21-I21</f>
        <v>0</v>
      </c>
      <c r="P21" s="140">
        <f>N21-K21</f>
        <v>-40.360894260905923</v>
      </c>
      <c r="Q21" s="141">
        <f>N21/K21</f>
        <v>0.87667504531389862</v>
      </c>
      <c r="R21" s="324"/>
      <c r="S21" s="142">
        <f>S5</f>
        <v>0.25</v>
      </c>
      <c r="T21" s="143">
        <f>INDEX(T5:T20,COUNTA(T5:T20))</f>
        <v>0.41012731481481479</v>
      </c>
      <c r="U21" s="144"/>
      <c r="V21" s="166"/>
      <c r="W21" s="167"/>
      <c r="X21" s="138"/>
      <c r="Y21" s="354"/>
      <c r="Z21" s="355"/>
      <c r="AA21" s="168">
        <f>M21-J21</f>
        <v>-443.96983686996555</v>
      </c>
      <c r="AB21" s="141">
        <f>M21/J21</f>
        <v>0.8766750453138985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3243</v>
      </c>
      <c r="G22" s="148">
        <f t="shared" ref="G22" si="5">E22*F22</f>
        <v>60092.79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2987.2642811977144</v>
      </c>
      <c r="N22" s="152">
        <f>M22/L22</f>
        <v>995.75476039923808</v>
      </c>
      <c r="O22" s="154">
        <f>L22-I22</f>
        <v>0</v>
      </c>
      <c r="P22" s="155">
        <f>N22-K22</f>
        <v>-104.24523960076192</v>
      </c>
      <c r="Q22" s="156">
        <f>N22/K22</f>
        <v>0.9052316003629437</v>
      </c>
      <c r="R22" s="322">
        <f>Q38</f>
        <v>0.9052316003629437</v>
      </c>
      <c r="S22" s="157">
        <v>0.375</v>
      </c>
      <c r="T22" s="158">
        <v>0.42023148148148148</v>
      </c>
      <c r="U22" s="159"/>
      <c r="V22" s="112">
        <v>65.136520134731782</v>
      </c>
      <c r="W22" s="161"/>
      <c r="X22" s="162"/>
      <c r="Y22" s="325"/>
      <c r="Z22" s="326"/>
      <c r="AA22" s="115">
        <f>M22-J22</f>
        <v>-312.73571880228565</v>
      </c>
      <c r="AB22" s="156">
        <f>M22/J22</f>
        <v>0.9052316003629437</v>
      </c>
      <c r="AC22" s="327">
        <f>AB38</f>
        <v>0.9052316003629437</v>
      </c>
    </row>
    <row r="23" spans="1:29" ht="15.75" customHeight="1">
      <c r="A23" s="357"/>
      <c r="B23" s="100"/>
      <c r="C23" s="330"/>
      <c r="D23" s="331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323"/>
      <c r="S23" s="47"/>
      <c r="T23" s="48"/>
      <c r="U23" s="111"/>
      <c r="V23" s="112"/>
      <c r="W23" s="113"/>
      <c r="X23" s="116"/>
      <c r="Y23" s="332"/>
      <c r="Z23" s="333"/>
      <c r="AA23" s="117"/>
      <c r="AB23" s="110"/>
      <c r="AC23" s="328"/>
    </row>
    <row r="24" spans="1:29" ht="15.75" customHeight="1">
      <c r="A24" s="357"/>
      <c r="B24" s="100"/>
      <c r="C24" s="330"/>
      <c r="D24" s="33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23"/>
      <c r="S24" s="47"/>
      <c r="T24" s="48"/>
      <c r="U24" s="111"/>
      <c r="V24" s="112"/>
      <c r="W24" s="113"/>
      <c r="X24" s="116"/>
      <c r="Y24" s="332"/>
      <c r="Z24" s="333"/>
      <c r="AA24" s="117"/>
      <c r="AB24" s="110"/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2987.2642811977144</v>
      </c>
      <c r="N38" s="138">
        <f t="shared" ref="N38:N47" si="9">M38/L38</f>
        <v>995.75476039923808</v>
      </c>
      <c r="O38" s="139">
        <f t="shared" ref="O38:O47" si="10">L38-I38</f>
        <v>0</v>
      </c>
      <c r="P38" s="140">
        <f t="shared" ref="P38:P47" si="11">N38-K38</f>
        <v>-104.24523960076192</v>
      </c>
      <c r="Q38" s="141">
        <f t="shared" ref="Q38:Q47" si="12">N38/K38</f>
        <v>0.9052316003629437</v>
      </c>
      <c r="R38" s="324"/>
      <c r="S38" s="142">
        <f>S22</f>
        <v>0.375</v>
      </c>
      <c r="T38" s="143">
        <f>INDEX(T22:T37,COUNTA(T22:T37))</f>
        <v>0.42023148148148148</v>
      </c>
      <c r="U38" s="144"/>
      <c r="V38" s="166"/>
      <c r="W38" s="99"/>
      <c r="X38" s="69"/>
      <c r="Y38" s="354"/>
      <c r="Z38" s="355"/>
      <c r="AA38" s="168">
        <f t="shared" ref="AA38:AA47" si="13">M38-J38</f>
        <v>-312.73571880228565</v>
      </c>
      <c r="AB38" s="141">
        <f t="shared" ref="AB38:AB47" si="14">M38/J38</f>
        <v>0.9052316003629437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132</v>
      </c>
      <c r="D39" s="321"/>
      <c r="E39" s="147">
        <v>14.03</v>
      </c>
      <c r="F39" s="97">
        <v>1637</v>
      </c>
      <c r="G39" s="148">
        <f t="shared" ref="G39:G47" si="15">E39*F39</f>
        <v>22967.11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6">F39/V39*60</f>
        <v>2714.5100337544768</v>
      </c>
      <c r="N39" s="152">
        <f t="shared" si="9"/>
        <v>904.8366779181589</v>
      </c>
      <c r="O39" s="154">
        <f t="shared" si="10"/>
        <v>0</v>
      </c>
      <c r="P39" s="155">
        <f t="shared" si="11"/>
        <v>-95.163322081841102</v>
      </c>
      <c r="Q39" s="156">
        <f t="shared" si="12"/>
        <v>0.90483667791815892</v>
      </c>
      <c r="R39" s="322">
        <f>Q55</f>
        <v>0.89336288804710806</v>
      </c>
      <c r="S39" s="157">
        <v>0.25</v>
      </c>
      <c r="T39" s="158">
        <v>0.27511574074074074</v>
      </c>
      <c r="U39" s="159"/>
      <c r="V39" s="160">
        <v>36.183325454189074</v>
      </c>
      <c r="W39" s="161"/>
      <c r="X39" s="162"/>
      <c r="Y39" s="325"/>
      <c r="Z39" s="326"/>
      <c r="AA39" s="115">
        <f t="shared" si="13"/>
        <v>-285.48996624552319</v>
      </c>
      <c r="AB39" s="156">
        <f t="shared" si="14"/>
        <v>0.90483667791815892</v>
      </c>
      <c r="AC39" s="327">
        <f>AB55</f>
        <v>0.89336288804710795</v>
      </c>
    </row>
    <row r="40" spans="1:29" ht="15.75" customHeight="1">
      <c r="A40" s="318"/>
      <c r="B40" s="100" t="s">
        <v>120</v>
      </c>
      <c r="C40" s="330" t="s">
        <v>131</v>
      </c>
      <c r="D40" s="331"/>
      <c r="E40" s="101">
        <v>14.28</v>
      </c>
      <c r="F40" s="102">
        <v>2429</v>
      </c>
      <c r="G40" s="103">
        <f t="shared" si="15"/>
        <v>34686.119999999995</v>
      </c>
      <c r="H40" s="26">
        <v>2</v>
      </c>
      <c r="I40" s="104">
        <v>3</v>
      </c>
      <c r="J40" s="105">
        <v>3600</v>
      </c>
      <c r="K40" s="106">
        <f t="shared" ref="K40:K74" si="17">J40/I40</f>
        <v>1200</v>
      </c>
      <c r="L40" s="107">
        <v>3</v>
      </c>
      <c r="M40" s="105">
        <f t="shared" si="16"/>
        <v>3188.6440921512017</v>
      </c>
      <c r="N40" s="106">
        <f t="shared" si="9"/>
        <v>1062.8813640504006</v>
      </c>
      <c r="O40" s="108">
        <f t="shared" si="10"/>
        <v>0</v>
      </c>
      <c r="P40" s="109">
        <f t="shared" si="11"/>
        <v>-137.11863594959937</v>
      </c>
      <c r="Q40" s="110">
        <f t="shared" si="12"/>
        <v>0.88573447004200057</v>
      </c>
      <c r="R40" s="323"/>
      <c r="S40" s="47">
        <v>0.28541666666666671</v>
      </c>
      <c r="T40" s="48">
        <v>0.31715277777777784</v>
      </c>
      <c r="U40" s="111">
        <v>14.833333333333387</v>
      </c>
      <c r="V40" s="112">
        <v>45.70594766557258</v>
      </c>
      <c r="W40" s="113"/>
      <c r="X40" s="116"/>
      <c r="Y40" s="332"/>
      <c r="Z40" s="333"/>
      <c r="AA40" s="117">
        <f t="shared" si="13"/>
        <v>-411.35590784879832</v>
      </c>
      <c r="AB40" s="110">
        <f t="shared" si="14"/>
        <v>0.88573447004200045</v>
      </c>
      <c r="AC40" s="328"/>
    </row>
    <row r="41" spans="1:29" ht="15.75" customHeight="1">
      <c r="A41" s="318"/>
      <c r="B41" s="100" t="s">
        <v>120</v>
      </c>
      <c r="C41" s="330" t="s">
        <v>137</v>
      </c>
      <c r="D41" s="331"/>
      <c r="E41" s="101">
        <v>30</v>
      </c>
      <c r="F41" s="102">
        <v>2871</v>
      </c>
      <c r="G41" s="103">
        <f t="shared" si="15"/>
        <v>86130</v>
      </c>
      <c r="H41" s="26"/>
      <c r="I41" s="104">
        <v>4</v>
      </c>
      <c r="J41" s="105">
        <v>3600</v>
      </c>
      <c r="K41" s="106">
        <f t="shared" si="17"/>
        <v>900</v>
      </c>
      <c r="L41" s="107">
        <v>4</v>
      </c>
      <c r="M41" s="105">
        <f t="shared" si="16"/>
        <v>3193.2000000000025</v>
      </c>
      <c r="N41" s="106">
        <f t="shared" si="9"/>
        <v>798.30000000000064</v>
      </c>
      <c r="O41" s="108">
        <f t="shared" si="10"/>
        <v>0</v>
      </c>
      <c r="P41" s="109">
        <f t="shared" si="11"/>
        <v>-101.69999999999936</v>
      </c>
      <c r="Q41" s="110">
        <f t="shared" si="12"/>
        <v>0.88700000000000068</v>
      </c>
      <c r="R41" s="323"/>
      <c r="S41" s="47">
        <v>0.32708333333333339</v>
      </c>
      <c r="T41" s="48">
        <v>0.3645370370370371</v>
      </c>
      <c r="U41" s="111">
        <v>15</v>
      </c>
      <c r="V41" s="112">
        <v>53.945885005636939</v>
      </c>
      <c r="W41" s="113"/>
      <c r="X41" s="116"/>
      <c r="Y41" s="332"/>
      <c r="Z41" s="333"/>
      <c r="AA41" s="117">
        <f t="shared" si="13"/>
        <v>-406.79999999999745</v>
      </c>
      <c r="AB41" s="110">
        <f t="shared" si="14"/>
        <v>0.88700000000000068</v>
      </c>
      <c r="AC41" s="328"/>
    </row>
    <row r="42" spans="1:29" ht="15.75" customHeight="1">
      <c r="A42" s="318"/>
      <c r="B42" s="100" t="s">
        <v>120</v>
      </c>
      <c r="C42" s="330" t="s">
        <v>128</v>
      </c>
      <c r="D42" s="331"/>
      <c r="E42" s="101">
        <v>25.03</v>
      </c>
      <c r="F42" s="102">
        <v>1710</v>
      </c>
      <c r="G42" s="103">
        <f t="shared" si="15"/>
        <v>42801.3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3185.2620141427169</v>
      </c>
      <c r="N42" s="106">
        <f t="shared" si="9"/>
        <v>637.05240282854334</v>
      </c>
      <c r="O42" s="108">
        <f t="shared" si="10"/>
        <v>0</v>
      </c>
      <c r="P42" s="109">
        <f t="shared" si="11"/>
        <v>-82.947597171456664</v>
      </c>
      <c r="Q42" s="110">
        <f t="shared" si="12"/>
        <v>0.88479500392853239</v>
      </c>
      <c r="R42" s="323"/>
      <c r="S42" s="47">
        <v>0.37430555555555561</v>
      </c>
      <c r="T42" s="48">
        <v>0.39666666666666672</v>
      </c>
      <c r="U42" s="111">
        <v>15</v>
      </c>
      <c r="V42" s="112">
        <v>32.210850958084784</v>
      </c>
      <c r="W42" s="113"/>
      <c r="X42" s="116"/>
      <c r="Y42" s="332"/>
      <c r="Z42" s="333"/>
      <c r="AA42" s="117">
        <f t="shared" si="13"/>
        <v>-414.73798585728309</v>
      </c>
      <c r="AB42" s="110">
        <f t="shared" si="14"/>
        <v>0.8847950039285325</v>
      </c>
      <c r="AC42" s="328"/>
    </row>
    <row r="43" spans="1:29" ht="15.75" customHeight="1">
      <c r="A43" s="318"/>
      <c r="B43" s="100" t="s">
        <v>120</v>
      </c>
      <c r="C43" s="330" t="s">
        <v>125</v>
      </c>
      <c r="D43" s="331"/>
      <c r="E43" s="101">
        <v>22.28</v>
      </c>
      <c r="F43" s="102">
        <v>1242</v>
      </c>
      <c r="G43" s="103">
        <f t="shared" si="15"/>
        <v>27671.760000000002</v>
      </c>
      <c r="H43" s="13"/>
      <c r="I43" s="104">
        <v>5</v>
      </c>
      <c r="J43" s="105">
        <v>3300</v>
      </c>
      <c r="K43" s="106">
        <f t="shared" si="17"/>
        <v>660</v>
      </c>
      <c r="L43" s="107">
        <v>5</v>
      </c>
      <c r="M43" s="105">
        <f t="shared" si="16"/>
        <v>2981.4050897444567</v>
      </c>
      <c r="N43" s="106">
        <f t="shared" si="9"/>
        <v>596.2810179488913</v>
      </c>
      <c r="O43" s="108">
        <f t="shared" si="10"/>
        <v>0</v>
      </c>
      <c r="P43" s="109">
        <f t="shared" si="11"/>
        <v>-63.718982051108696</v>
      </c>
      <c r="Q43" s="110">
        <f t="shared" si="12"/>
        <v>0.90345608780135045</v>
      </c>
      <c r="R43" s="323"/>
      <c r="S43" s="47">
        <v>0.4069444444444445</v>
      </c>
      <c r="T43" s="48">
        <v>0.42429398148148156</v>
      </c>
      <c r="U43" s="111">
        <v>14.799999999999995</v>
      </c>
      <c r="V43" s="112">
        <v>24.994926136114998</v>
      </c>
      <c r="W43" s="113"/>
      <c r="X43" s="116"/>
      <c r="Y43" s="332"/>
      <c r="Z43" s="333"/>
      <c r="AA43" s="117">
        <f t="shared" si="13"/>
        <v>-318.59491025554325</v>
      </c>
      <c r="AB43" s="110">
        <f t="shared" si="14"/>
        <v>0.90345608780135056</v>
      </c>
      <c r="AC43" s="328"/>
    </row>
    <row r="44" spans="1:29" ht="15.75" customHeight="1">
      <c r="A44" s="318"/>
      <c r="B44" s="100" t="s">
        <v>120</v>
      </c>
      <c r="C44" s="330" t="s">
        <v>129</v>
      </c>
      <c r="D44" s="331"/>
      <c r="E44" s="101">
        <v>18.18</v>
      </c>
      <c r="F44" s="102">
        <v>1355</v>
      </c>
      <c r="G44" s="121">
        <f t="shared" si="15"/>
        <v>24633.899999999998</v>
      </c>
      <c r="H44" s="122"/>
      <c r="I44" s="104">
        <v>3</v>
      </c>
      <c r="J44" s="105">
        <v>3600</v>
      </c>
      <c r="K44" s="106">
        <f t="shared" si="17"/>
        <v>1200</v>
      </c>
      <c r="L44" s="107">
        <v>3</v>
      </c>
      <c r="M44" s="105">
        <f t="shared" si="16"/>
        <v>3193.8259073571735</v>
      </c>
      <c r="N44" s="106">
        <f t="shared" si="9"/>
        <v>1064.6086357857246</v>
      </c>
      <c r="O44" s="108">
        <f t="shared" si="10"/>
        <v>0</v>
      </c>
      <c r="P44" s="109">
        <f t="shared" si="11"/>
        <v>-135.39136421427543</v>
      </c>
      <c r="Q44" s="110">
        <f t="shared" si="12"/>
        <v>0.88717386315477043</v>
      </c>
      <c r="R44" s="323"/>
      <c r="S44" s="47">
        <v>0.43402777777777785</v>
      </c>
      <c r="T44" s="120">
        <v>0.45170138888888894</v>
      </c>
      <c r="U44" s="111">
        <v>15</v>
      </c>
      <c r="V44" s="112">
        <v>25.455363679253924</v>
      </c>
      <c r="W44" s="113"/>
      <c r="X44" s="116"/>
      <c r="Y44" s="332"/>
      <c r="Z44" s="333"/>
      <c r="AA44" s="117">
        <f t="shared" si="13"/>
        <v>-406.17409264282651</v>
      </c>
      <c r="AB44" s="110">
        <f t="shared" si="14"/>
        <v>0.88717386315477043</v>
      </c>
      <c r="AC44" s="328"/>
    </row>
    <row r="45" spans="1:29" ht="15.75" customHeight="1">
      <c r="A45" s="318"/>
      <c r="B45" s="100" t="s">
        <v>120</v>
      </c>
      <c r="C45" s="330" t="s">
        <v>133</v>
      </c>
      <c r="D45" s="331"/>
      <c r="E45" s="101">
        <v>17.07</v>
      </c>
      <c r="F45" s="102">
        <v>4020</v>
      </c>
      <c r="G45" s="121">
        <f t="shared" si="15"/>
        <v>68621.399999999994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2976.9031111857994</v>
      </c>
      <c r="N45" s="106">
        <f t="shared" si="9"/>
        <v>992.30103706193313</v>
      </c>
      <c r="O45" s="123">
        <f t="shared" si="10"/>
        <v>0</v>
      </c>
      <c r="P45" s="124">
        <f t="shared" si="11"/>
        <v>-107.69896293806687</v>
      </c>
      <c r="Q45" s="125">
        <f t="shared" si="12"/>
        <v>0.90209185187448471</v>
      </c>
      <c r="R45" s="323"/>
      <c r="S45" s="47">
        <v>0.46180555555555564</v>
      </c>
      <c r="T45" s="120">
        <v>0.51806712962962975</v>
      </c>
      <c r="U45" s="111">
        <v>14.550000000000036</v>
      </c>
      <c r="V45" s="112">
        <v>81.023799227352754</v>
      </c>
      <c r="W45" s="113"/>
      <c r="X45" s="116"/>
      <c r="Y45" s="332"/>
      <c r="Z45" s="333"/>
      <c r="AA45" s="117">
        <f t="shared" si="13"/>
        <v>-323.09688881420061</v>
      </c>
      <c r="AB45" s="110">
        <f t="shared" si="14"/>
        <v>0.90209185187448471</v>
      </c>
      <c r="AC45" s="328"/>
    </row>
    <row r="46" spans="1:29" ht="15.75" customHeight="1">
      <c r="A46" s="318"/>
      <c r="B46" s="100" t="s">
        <v>120</v>
      </c>
      <c r="C46" s="330" t="s">
        <v>132</v>
      </c>
      <c r="D46" s="331"/>
      <c r="E46" s="101">
        <v>14.03</v>
      </c>
      <c r="F46" s="102">
        <v>3601</v>
      </c>
      <c r="G46" s="121">
        <f t="shared" si="15"/>
        <v>50522.03</v>
      </c>
      <c r="H46" s="62"/>
      <c r="I46" s="104">
        <v>3</v>
      </c>
      <c r="J46" s="105">
        <v>3000</v>
      </c>
      <c r="K46" s="106">
        <f t="shared" si="17"/>
        <v>1000</v>
      </c>
      <c r="L46" s="118">
        <v>3</v>
      </c>
      <c r="M46" s="105">
        <f t="shared" si="16"/>
        <v>2714.5100337544759</v>
      </c>
      <c r="N46" s="106">
        <f t="shared" si="9"/>
        <v>904.83667791815867</v>
      </c>
      <c r="O46" s="123">
        <f t="shared" si="10"/>
        <v>0</v>
      </c>
      <c r="P46" s="124">
        <f t="shared" si="11"/>
        <v>-95.163322081841329</v>
      </c>
      <c r="Q46" s="125">
        <f t="shared" si="12"/>
        <v>0.90483667791815869</v>
      </c>
      <c r="R46" s="323"/>
      <c r="S46" s="47">
        <v>0.52847222222222223</v>
      </c>
      <c r="T46" s="120">
        <v>0.58373842592592595</v>
      </c>
      <c r="U46" s="111">
        <v>14.983333333333171</v>
      </c>
      <c r="V46" s="112">
        <v>79.594474624639517</v>
      </c>
      <c r="W46" s="113"/>
      <c r="X46" s="116"/>
      <c r="Y46" s="332"/>
      <c r="Z46" s="333"/>
      <c r="AA46" s="117">
        <f t="shared" si="13"/>
        <v>-285.4899662455241</v>
      </c>
      <c r="AB46" s="110">
        <f t="shared" si="14"/>
        <v>0.90483667791815858</v>
      </c>
      <c r="AC46" s="328"/>
    </row>
    <row r="47" spans="1:29" ht="15.75" customHeight="1">
      <c r="A47" s="318"/>
      <c r="B47" s="100" t="s">
        <v>120</v>
      </c>
      <c r="C47" s="330" t="s">
        <v>131</v>
      </c>
      <c r="D47" s="331"/>
      <c r="E47" s="101">
        <v>14.28</v>
      </c>
      <c r="F47" s="102">
        <v>5395</v>
      </c>
      <c r="G47" s="121">
        <f t="shared" si="15"/>
        <v>77040.599999999991</v>
      </c>
      <c r="H47" s="62"/>
      <c r="I47" s="104">
        <v>3</v>
      </c>
      <c r="J47" s="105">
        <v>3600</v>
      </c>
      <c r="K47" s="106">
        <f t="shared" si="17"/>
        <v>1200</v>
      </c>
      <c r="L47" s="118">
        <v>3</v>
      </c>
      <c r="M47" s="105">
        <f t="shared" si="16"/>
        <v>3188.6440921512012</v>
      </c>
      <c r="N47" s="106">
        <f t="shared" si="9"/>
        <v>1062.8813640504004</v>
      </c>
      <c r="O47" s="123">
        <f t="shared" si="10"/>
        <v>0</v>
      </c>
      <c r="P47" s="124">
        <f t="shared" si="11"/>
        <v>-137.11863594959959</v>
      </c>
      <c r="Q47" s="125">
        <f t="shared" si="12"/>
        <v>0.88573447004200034</v>
      </c>
      <c r="R47" s="323"/>
      <c r="S47" s="47">
        <v>0.59375</v>
      </c>
      <c r="T47" s="120">
        <v>0.66423611111111114</v>
      </c>
      <c r="U47" s="111">
        <v>15</v>
      </c>
      <c r="V47" s="112">
        <v>101.51650376935532</v>
      </c>
      <c r="W47" s="113"/>
      <c r="X47" s="116"/>
      <c r="Y47" s="332"/>
      <c r="Z47" s="333"/>
      <c r="AA47" s="117">
        <f t="shared" si="13"/>
        <v>-411.35590784879878</v>
      </c>
      <c r="AB47" s="110">
        <f t="shared" si="14"/>
        <v>0.88573447004200034</v>
      </c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8">AVERAGE(I39:I54)</f>
        <v>3.5555555555555554</v>
      </c>
      <c r="J55" s="137">
        <f t="shared" si="18"/>
        <v>3400</v>
      </c>
      <c r="K55" s="138">
        <f t="shared" ref="K55" si="19">J55/I55</f>
        <v>956.25</v>
      </c>
      <c r="L55" s="136">
        <f t="shared" ref="L55:M55" si="20">AVERAGE(L39:L54)</f>
        <v>3.5555555555555554</v>
      </c>
      <c r="M55" s="137">
        <f t="shared" si="20"/>
        <v>3037.433819360167</v>
      </c>
      <c r="N55" s="138">
        <f t="shared" ref="N55:N64" si="21">M55/L55</f>
        <v>854.27826169504704</v>
      </c>
      <c r="O55" s="139">
        <f t="shared" ref="O55:O64" si="22">L55-I55</f>
        <v>0</v>
      </c>
      <c r="P55" s="140">
        <f t="shared" ref="P55:P64" si="23">N55-K55</f>
        <v>-101.97173830495296</v>
      </c>
      <c r="Q55" s="141">
        <f t="shared" ref="Q55:Q64" si="24">N55/K55</f>
        <v>0.89336288804710806</v>
      </c>
      <c r="R55" s="324"/>
      <c r="S55" s="142">
        <f>S39</f>
        <v>0.25</v>
      </c>
      <c r="T55" s="143">
        <f>INDEX(T39:T54,COUNTA(T39:T54))</f>
        <v>0.66423611111111114</v>
      </c>
      <c r="U55" s="144"/>
      <c r="V55" s="166"/>
      <c r="W55" s="99"/>
      <c r="X55" s="69"/>
      <c r="Y55" s="354"/>
      <c r="Z55" s="355"/>
      <c r="AA55" s="168">
        <f t="shared" ref="AA55:AA64" si="25">M55-J55</f>
        <v>-362.56618063983296</v>
      </c>
      <c r="AB55" s="141">
        <f t="shared" ref="AB55:AB64" si="26">M55/J55</f>
        <v>0.89336288804710795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134</v>
      </c>
      <c r="D56" s="321"/>
      <c r="E56" s="147">
        <v>20.72</v>
      </c>
      <c r="F56" s="97">
        <v>1257</v>
      </c>
      <c r="G56" s="148">
        <f t="shared" ref="G56:G64" si="27">E56*F56</f>
        <v>26045.039999999997</v>
      </c>
      <c r="H56" s="149">
        <v>2</v>
      </c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4" si="28">F56/V56*60</f>
        <v>3196.4779821693837</v>
      </c>
      <c r="N56" s="152">
        <f t="shared" si="21"/>
        <v>1065.492660723128</v>
      </c>
      <c r="O56" s="154">
        <f t="shared" si="22"/>
        <v>0</v>
      </c>
      <c r="P56" s="155">
        <f t="shared" si="23"/>
        <v>-134.50733927687202</v>
      </c>
      <c r="Q56" s="156">
        <f t="shared" si="24"/>
        <v>0.88791055060260671</v>
      </c>
      <c r="R56" s="322">
        <f>Q72</f>
        <v>0.88697246762207471</v>
      </c>
      <c r="S56" s="157">
        <v>0.25</v>
      </c>
      <c r="T56" s="158">
        <v>0.2663773148148148</v>
      </c>
      <c r="U56" s="159"/>
      <c r="V56" s="160">
        <v>23.594719069146848</v>
      </c>
      <c r="W56" s="158"/>
      <c r="X56" s="169"/>
      <c r="Y56" s="325"/>
      <c r="Z56" s="326"/>
      <c r="AA56" s="115">
        <f t="shared" si="25"/>
        <v>-403.52201783061628</v>
      </c>
      <c r="AB56" s="156">
        <f t="shared" si="26"/>
        <v>0.8879105506026066</v>
      </c>
      <c r="AC56" s="327">
        <f>AB72</f>
        <v>0.88697246762207471</v>
      </c>
    </row>
    <row r="57" spans="1:29" ht="15.75" customHeight="1">
      <c r="A57" s="357"/>
      <c r="B57" s="100" t="s">
        <v>120</v>
      </c>
      <c r="C57" s="330" t="s">
        <v>138</v>
      </c>
      <c r="D57" s="331"/>
      <c r="E57" s="101">
        <v>16.66</v>
      </c>
      <c r="F57" s="102">
        <v>2057</v>
      </c>
      <c r="G57" s="103">
        <f t="shared" si="27"/>
        <v>34269.620000000003</v>
      </c>
      <c r="H57" s="26">
        <v>2</v>
      </c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3192.975827669336</v>
      </c>
      <c r="N57" s="106">
        <f t="shared" si="21"/>
        <v>638.5951655338672</v>
      </c>
      <c r="O57" s="108">
        <f t="shared" si="22"/>
        <v>0</v>
      </c>
      <c r="P57" s="109">
        <f t="shared" si="23"/>
        <v>-81.404834466132797</v>
      </c>
      <c r="Q57" s="110">
        <f t="shared" si="24"/>
        <v>0.8869377299081489</v>
      </c>
      <c r="R57" s="323"/>
      <c r="S57" s="47">
        <v>0.27638888888888891</v>
      </c>
      <c r="T57" s="48">
        <v>0.30322916666666666</v>
      </c>
      <c r="U57" s="111">
        <v>15</v>
      </c>
      <c r="V57" s="112">
        <v>38.653596726439531</v>
      </c>
      <c r="W57" s="113"/>
      <c r="X57" s="13"/>
      <c r="Y57" s="332"/>
      <c r="Z57" s="333"/>
      <c r="AA57" s="117">
        <f t="shared" si="25"/>
        <v>-407.02417233066399</v>
      </c>
      <c r="AB57" s="110">
        <f t="shared" si="26"/>
        <v>0.8869377299081489</v>
      </c>
      <c r="AC57" s="328"/>
    </row>
    <row r="58" spans="1:29" ht="15.75" customHeight="1">
      <c r="A58" s="357"/>
      <c r="B58" s="100" t="s">
        <v>120</v>
      </c>
      <c r="C58" s="330" t="s">
        <v>135</v>
      </c>
      <c r="D58" s="331"/>
      <c r="E58" s="101">
        <v>24.82</v>
      </c>
      <c r="F58" s="102">
        <v>2101</v>
      </c>
      <c r="G58" s="103">
        <f t="shared" si="27"/>
        <v>52146.82</v>
      </c>
      <c r="H58" s="26"/>
      <c r="I58" s="104">
        <v>5</v>
      </c>
      <c r="J58" s="105">
        <v>3600</v>
      </c>
      <c r="K58" s="106">
        <f t="shared" si="17"/>
        <v>720</v>
      </c>
      <c r="L58" s="107">
        <v>5</v>
      </c>
      <c r="M58" s="105">
        <f t="shared" si="28"/>
        <v>3191.7833287546227</v>
      </c>
      <c r="N58" s="106">
        <f t="shared" si="21"/>
        <v>638.35666575092455</v>
      </c>
      <c r="O58" s="108">
        <f t="shared" si="22"/>
        <v>0</v>
      </c>
      <c r="P58" s="109">
        <f t="shared" si="23"/>
        <v>-81.643334249075451</v>
      </c>
      <c r="Q58" s="110">
        <f t="shared" si="24"/>
        <v>0.88660648020961741</v>
      </c>
      <c r="R58" s="323"/>
      <c r="S58" s="47">
        <v>0.3131944444444445</v>
      </c>
      <c r="T58" s="48">
        <v>0.34061342592592597</v>
      </c>
      <c r="U58" s="111">
        <v>15</v>
      </c>
      <c r="V58" s="112">
        <v>39.495162113396454</v>
      </c>
      <c r="W58" s="113"/>
      <c r="X58" s="13"/>
      <c r="Y58" s="332"/>
      <c r="Z58" s="333"/>
      <c r="AA58" s="117">
        <f t="shared" si="25"/>
        <v>-408.21667124537726</v>
      </c>
      <c r="AB58" s="110">
        <f t="shared" si="26"/>
        <v>0.88660648020961741</v>
      </c>
      <c r="AC58" s="328"/>
    </row>
    <row r="59" spans="1:29" ht="15.75" customHeight="1">
      <c r="A59" s="357"/>
      <c r="B59" s="100" t="s">
        <v>120</v>
      </c>
      <c r="C59" s="330" t="s">
        <v>136</v>
      </c>
      <c r="D59" s="331"/>
      <c r="E59" s="101">
        <v>18.18</v>
      </c>
      <c r="F59" s="102">
        <v>2537</v>
      </c>
      <c r="G59" s="103">
        <f t="shared" si="27"/>
        <v>46122.659999999996</v>
      </c>
      <c r="H59" s="26"/>
      <c r="I59" s="104">
        <v>3</v>
      </c>
      <c r="J59" s="105">
        <v>3600</v>
      </c>
      <c r="K59" s="106">
        <f t="shared" si="17"/>
        <v>1200</v>
      </c>
      <c r="L59" s="107">
        <v>3</v>
      </c>
      <c r="M59" s="105">
        <f t="shared" si="28"/>
        <v>3192.3582864460009</v>
      </c>
      <c r="N59" s="106">
        <f t="shared" si="21"/>
        <v>1064.1194288153335</v>
      </c>
      <c r="O59" s="108">
        <f t="shared" si="22"/>
        <v>0</v>
      </c>
      <c r="P59" s="109">
        <f t="shared" si="23"/>
        <v>-135.88057118466645</v>
      </c>
      <c r="Q59" s="110">
        <f t="shared" si="24"/>
        <v>0.88676619067944462</v>
      </c>
      <c r="R59" s="323"/>
      <c r="S59" s="47">
        <v>0.35069444444444453</v>
      </c>
      <c r="T59" s="48">
        <v>0.38379629629629641</v>
      </c>
      <c r="U59" s="111">
        <v>14.516666666666724</v>
      </c>
      <c r="V59" s="112">
        <v>47.682617783314036</v>
      </c>
      <c r="W59" s="113"/>
      <c r="X59" s="116"/>
      <c r="Y59" s="332"/>
      <c r="Z59" s="333"/>
      <c r="AA59" s="117">
        <f t="shared" si="25"/>
        <v>-407.64171355399912</v>
      </c>
      <c r="AB59" s="110">
        <f t="shared" si="26"/>
        <v>0.88676619067944473</v>
      </c>
      <c r="AC59" s="328"/>
    </row>
    <row r="60" spans="1:29" ht="15.75" customHeight="1">
      <c r="A60" s="358"/>
      <c r="B60" s="100" t="s">
        <v>120</v>
      </c>
      <c r="C60" s="330" t="s">
        <v>130</v>
      </c>
      <c r="D60" s="331"/>
      <c r="E60" s="101">
        <v>23.72</v>
      </c>
      <c r="F60" s="102">
        <v>2307</v>
      </c>
      <c r="G60" s="103">
        <f t="shared" si="27"/>
        <v>54722.04</v>
      </c>
      <c r="H60" s="13"/>
      <c r="I60" s="104">
        <v>5</v>
      </c>
      <c r="J60" s="105">
        <v>3600</v>
      </c>
      <c r="K60" s="106">
        <f t="shared" si="17"/>
        <v>720</v>
      </c>
      <c r="L60" s="107">
        <v>5</v>
      </c>
      <c r="M60" s="105">
        <f t="shared" si="28"/>
        <v>3195.191149484941</v>
      </c>
      <c r="N60" s="106">
        <f t="shared" si="21"/>
        <v>639.03822989698824</v>
      </c>
      <c r="O60" s="108">
        <f t="shared" si="22"/>
        <v>0</v>
      </c>
      <c r="P60" s="109">
        <f t="shared" si="23"/>
        <v>-80.961770103011759</v>
      </c>
      <c r="Q60" s="110">
        <f t="shared" si="24"/>
        <v>0.88755309707915031</v>
      </c>
      <c r="R60" s="323"/>
      <c r="S60" s="47">
        <v>0.3937500000000001</v>
      </c>
      <c r="T60" s="48">
        <v>0.42383101851851862</v>
      </c>
      <c r="U60" s="111">
        <v>15</v>
      </c>
      <c r="V60" s="112">
        <v>43.321351845354556</v>
      </c>
      <c r="W60" s="113"/>
      <c r="X60" s="116"/>
      <c r="Y60" s="332"/>
      <c r="Z60" s="333"/>
      <c r="AA60" s="117">
        <f t="shared" si="25"/>
        <v>-404.80885051505902</v>
      </c>
      <c r="AB60" s="110">
        <f t="shared" si="26"/>
        <v>0.88755309707915031</v>
      </c>
      <c r="AC60" s="328"/>
    </row>
    <row r="61" spans="1:29" ht="15.75" customHeight="1">
      <c r="A61" s="358"/>
      <c r="B61" s="100" t="s">
        <v>120</v>
      </c>
      <c r="C61" s="330" t="s">
        <v>127</v>
      </c>
      <c r="D61" s="331"/>
      <c r="E61" s="101">
        <v>25.2</v>
      </c>
      <c r="F61" s="102">
        <v>2201</v>
      </c>
      <c r="G61" s="121">
        <f t="shared" si="27"/>
        <v>55465.2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3190.3088959467391</v>
      </c>
      <c r="N61" s="106">
        <f t="shared" si="21"/>
        <v>1063.436298648913</v>
      </c>
      <c r="O61" s="108">
        <f t="shared" si="22"/>
        <v>0</v>
      </c>
      <c r="P61" s="109">
        <f t="shared" si="23"/>
        <v>-136.56370135108705</v>
      </c>
      <c r="Q61" s="110">
        <f t="shared" si="24"/>
        <v>0.88619691554076074</v>
      </c>
      <c r="R61" s="323"/>
      <c r="S61" s="47">
        <v>0.4340277777777779</v>
      </c>
      <c r="T61" s="120">
        <v>0.4627662037037038</v>
      </c>
      <c r="U61" s="111">
        <v>14.683333333333364</v>
      </c>
      <c r="V61" s="112">
        <v>41.394110823494593</v>
      </c>
      <c r="W61" s="113"/>
      <c r="X61" s="50"/>
      <c r="Y61" s="332"/>
      <c r="Z61" s="333"/>
      <c r="AA61" s="117">
        <f t="shared" si="25"/>
        <v>-409.69110405326091</v>
      </c>
      <c r="AB61" s="110">
        <f t="shared" si="26"/>
        <v>0.88619691554076085</v>
      </c>
      <c r="AC61" s="328"/>
    </row>
    <row r="62" spans="1:29" ht="15.75" customHeight="1">
      <c r="A62" s="358"/>
      <c r="B62" s="100" t="s">
        <v>120</v>
      </c>
      <c r="C62" s="330" t="s">
        <v>126</v>
      </c>
      <c r="D62" s="331"/>
      <c r="E62" s="101">
        <v>17.89</v>
      </c>
      <c r="F62" s="102">
        <v>3512</v>
      </c>
      <c r="G62" s="121">
        <f t="shared" si="27"/>
        <v>62829.68</v>
      </c>
      <c r="H62" s="62"/>
      <c r="I62" s="104">
        <v>4</v>
      </c>
      <c r="J62" s="105">
        <v>3600</v>
      </c>
      <c r="K62" s="106">
        <f t="shared" si="17"/>
        <v>900</v>
      </c>
      <c r="L62" s="107">
        <v>4</v>
      </c>
      <c r="M62" s="105">
        <f t="shared" si="28"/>
        <v>3189.3586706454753</v>
      </c>
      <c r="N62" s="106">
        <f t="shared" si="21"/>
        <v>797.33966766136882</v>
      </c>
      <c r="O62" s="123">
        <f t="shared" si="22"/>
        <v>0</v>
      </c>
      <c r="P62" s="124">
        <f t="shared" si="23"/>
        <v>-102.66033233863118</v>
      </c>
      <c r="Q62" s="125">
        <f t="shared" si="24"/>
        <v>0.88593296406818756</v>
      </c>
      <c r="R62" s="323"/>
      <c r="S62" s="47">
        <v>0.47291666666666682</v>
      </c>
      <c r="T62" s="120">
        <v>0.51879629629629642</v>
      </c>
      <c r="U62" s="111">
        <v>14.61666666666674</v>
      </c>
      <c r="V62" s="112">
        <v>66.069709230085948</v>
      </c>
      <c r="W62" s="113"/>
      <c r="X62" s="116"/>
      <c r="Y62" s="332"/>
      <c r="Z62" s="333"/>
      <c r="AA62" s="117">
        <f t="shared" si="25"/>
        <v>-410.64132935452471</v>
      </c>
      <c r="AB62" s="110">
        <f t="shared" si="26"/>
        <v>0.88593296406818756</v>
      </c>
      <c r="AC62" s="328"/>
    </row>
    <row r="63" spans="1:29" ht="15.75" customHeight="1">
      <c r="A63" s="358"/>
      <c r="B63" s="100" t="s">
        <v>120</v>
      </c>
      <c r="C63" s="330" t="s">
        <v>134</v>
      </c>
      <c r="D63" s="331"/>
      <c r="E63" s="101">
        <v>20.72</v>
      </c>
      <c r="F63" s="102">
        <v>3045</v>
      </c>
      <c r="G63" s="121">
        <f t="shared" si="27"/>
        <v>63092.399999999994</v>
      </c>
      <c r="H63" s="62"/>
      <c r="I63" s="104">
        <v>3</v>
      </c>
      <c r="J63" s="105">
        <v>3600</v>
      </c>
      <c r="K63" s="106">
        <f t="shared" si="17"/>
        <v>1200</v>
      </c>
      <c r="L63" s="118">
        <v>3</v>
      </c>
      <c r="M63" s="105">
        <f t="shared" si="28"/>
        <v>3196.4779821693837</v>
      </c>
      <c r="N63" s="106">
        <f t="shared" si="21"/>
        <v>1065.492660723128</v>
      </c>
      <c r="O63" s="123">
        <f t="shared" si="22"/>
        <v>0</v>
      </c>
      <c r="P63" s="124">
        <f t="shared" si="23"/>
        <v>-134.50733927687202</v>
      </c>
      <c r="Q63" s="125">
        <f t="shared" si="24"/>
        <v>0.88791055060260671</v>
      </c>
      <c r="R63" s="323"/>
      <c r="S63" s="47">
        <v>0.52916666666666679</v>
      </c>
      <c r="T63" s="120">
        <v>0.56885416666666677</v>
      </c>
      <c r="U63" s="111">
        <v>14.933333333333323</v>
      </c>
      <c r="V63" s="112">
        <v>57.156658365594396</v>
      </c>
      <c r="W63" s="113"/>
      <c r="X63" s="116"/>
      <c r="Y63" s="332"/>
      <c r="Z63" s="333"/>
      <c r="AA63" s="117">
        <f t="shared" si="25"/>
        <v>-403.52201783061628</v>
      </c>
      <c r="AB63" s="110">
        <f t="shared" si="26"/>
        <v>0.8879105506026066</v>
      </c>
      <c r="AC63" s="328"/>
    </row>
    <row r="64" spans="1:29" ht="15.75" customHeight="1">
      <c r="A64" s="358"/>
      <c r="B64" s="100" t="s">
        <v>120</v>
      </c>
      <c r="C64" s="330" t="s">
        <v>138</v>
      </c>
      <c r="D64" s="331"/>
      <c r="E64" s="101">
        <v>16.66</v>
      </c>
      <c r="F64" s="102">
        <v>4556</v>
      </c>
      <c r="G64" s="121">
        <f t="shared" si="27"/>
        <v>75902.960000000006</v>
      </c>
      <c r="H64" s="62"/>
      <c r="I64" s="104">
        <v>5</v>
      </c>
      <c r="J64" s="105">
        <v>3600</v>
      </c>
      <c r="K64" s="106">
        <f t="shared" si="17"/>
        <v>720</v>
      </c>
      <c r="L64" s="118">
        <v>5</v>
      </c>
      <c r="M64" s="105">
        <f t="shared" si="28"/>
        <v>3192.9758276693365</v>
      </c>
      <c r="N64" s="106">
        <f t="shared" si="21"/>
        <v>638.59516553386732</v>
      </c>
      <c r="O64" s="123">
        <f t="shared" si="22"/>
        <v>0</v>
      </c>
      <c r="P64" s="124">
        <f t="shared" si="23"/>
        <v>-81.404834466132684</v>
      </c>
      <c r="Q64" s="125">
        <f t="shared" si="24"/>
        <v>0.88693772990814901</v>
      </c>
      <c r="R64" s="323"/>
      <c r="S64" s="47">
        <v>0.57916666666666672</v>
      </c>
      <c r="T64" s="120">
        <v>0.63861111111111113</v>
      </c>
      <c r="U64" s="111">
        <v>14.849999999999923</v>
      </c>
      <c r="V64" s="112">
        <v>85.612924980874325</v>
      </c>
      <c r="W64" s="126"/>
      <c r="X64" s="127"/>
      <c r="Y64" s="332"/>
      <c r="Z64" s="333"/>
      <c r="AA64" s="117">
        <f t="shared" si="25"/>
        <v>-407.02417233066353</v>
      </c>
      <c r="AB64" s="110">
        <f t="shared" si="26"/>
        <v>0.88693772990814901</v>
      </c>
      <c r="AC64" s="328"/>
    </row>
    <row r="65" spans="1:29" ht="15.75" customHeight="1">
      <c r="A65" s="358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29">AVERAGE(I56:I71)</f>
        <v>4</v>
      </c>
      <c r="J72" s="137">
        <f t="shared" si="29"/>
        <v>3600</v>
      </c>
      <c r="K72" s="138">
        <f t="shared" ref="K72" si="30">J72/I72</f>
        <v>900</v>
      </c>
      <c r="L72" s="136">
        <f t="shared" ref="L72:M72" si="31">AVERAGE(L56:L71)</f>
        <v>4</v>
      </c>
      <c r="M72" s="137">
        <f t="shared" si="31"/>
        <v>3193.1008834394688</v>
      </c>
      <c r="N72" s="138">
        <f>M72/L72</f>
        <v>798.2752208598672</v>
      </c>
      <c r="O72" s="139">
        <f>L72-I72</f>
        <v>0</v>
      </c>
      <c r="P72" s="140">
        <f>N72-K72</f>
        <v>-101.7247791401328</v>
      </c>
      <c r="Q72" s="141">
        <f>N72/K72</f>
        <v>0.88697246762207471</v>
      </c>
      <c r="R72" s="324"/>
      <c r="S72" s="142">
        <f>S56</f>
        <v>0.25</v>
      </c>
      <c r="T72" s="143">
        <f>INDEX(T56:T71,COUNTA(T56:T71))</f>
        <v>0.63861111111111113</v>
      </c>
      <c r="U72" s="144"/>
      <c r="V72" s="166"/>
      <c r="W72" s="167"/>
      <c r="X72" s="138"/>
      <c r="Y72" s="354"/>
      <c r="Z72" s="355"/>
      <c r="AA72" s="168">
        <f>M72-J72</f>
        <v>-406.89911656053118</v>
      </c>
      <c r="AB72" s="141">
        <f>M72/J72</f>
        <v>0.88697246762207471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1959</v>
      </c>
      <c r="G73" s="148">
        <f t="shared" ref="G73:G74" si="32">E73*F73</f>
        <v>55968.63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3112.8429290740737</v>
      </c>
      <c r="N73" s="152">
        <f>M73/L73</f>
        <v>259.40357742283948</v>
      </c>
      <c r="O73" s="154">
        <f>L73-I73</f>
        <v>0</v>
      </c>
      <c r="P73" s="155">
        <f>N73-K73</f>
        <v>-40.596422577160524</v>
      </c>
      <c r="Q73" s="156">
        <f>N73/K73</f>
        <v>0.8646785914094649</v>
      </c>
      <c r="R73" s="322">
        <f>Q89</f>
        <v>0.88494815243062097</v>
      </c>
      <c r="S73" s="157">
        <v>0.70833333333333337</v>
      </c>
      <c r="T73" s="158">
        <v>0.73454861111111114</v>
      </c>
      <c r="U73" s="159"/>
      <c r="V73" s="160">
        <v>37.759695133400996</v>
      </c>
      <c r="W73" s="158"/>
      <c r="X73" s="169"/>
      <c r="Y73" s="325"/>
      <c r="Z73" s="326"/>
      <c r="AA73" s="115">
        <f>M73-J73</f>
        <v>-487.15707092592629</v>
      </c>
      <c r="AB73" s="156">
        <f>M73/J73</f>
        <v>0.8646785914094649</v>
      </c>
      <c r="AC73" s="327">
        <f>AB89</f>
        <v>0.88494815243062097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984</v>
      </c>
      <c r="G74" s="103">
        <f t="shared" si="32"/>
        <v>20093.280000000002</v>
      </c>
      <c r="H74" s="26"/>
      <c r="I74" s="104">
        <v>13</v>
      </c>
      <c r="J74" s="105">
        <v>3600</v>
      </c>
      <c r="K74" s="106">
        <f t="shared" si="17"/>
        <v>276.92307692307691</v>
      </c>
      <c r="L74" s="107">
        <v>13</v>
      </c>
      <c r="M74" s="105">
        <f>F74/V74*60</f>
        <v>3258.7837684263977</v>
      </c>
      <c r="N74" s="106">
        <f>M74/L74</f>
        <v>250.6756744943383</v>
      </c>
      <c r="O74" s="108">
        <f>L74-I74</f>
        <v>0</v>
      </c>
      <c r="P74" s="109">
        <f>N74-K74</f>
        <v>-26.24740242873861</v>
      </c>
      <c r="Q74" s="110">
        <f>N74/K74</f>
        <v>0.90521771345177726</v>
      </c>
      <c r="R74" s="323"/>
      <c r="S74" s="47">
        <v>0.73819444444444449</v>
      </c>
      <c r="T74" s="48">
        <v>0.75077546296296305</v>
      </c>
      <c r="U74" s="111">
        <v>5.2500000000000213</v>
      </c>
      <c r="V74" s="112">
        <v>18.117188557284749</v>
      </c>
      <c r="W74" s="113"/>
      <c r="X74" s="13"/>
      <c r="Y74" s="332"/>
      <c r="Z74" s="333"/>
      <c r="AA74" s="117">
        <f>M74-J74</f>
        <v>-341.21623157360227</v>
      </c>
      <c r="AB74" s="110">
        <f>M74/J74</f>
        <v>0.90521771345177715</v>
      </c>
      <c r="AC74" s="328"/>
    </row>
    <row r="75" spans="1:29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3"/>
      <c r="Y75" s="332"/>
      <c r="Z75" s="333"/>
      <c r="AA75" s="117"/>
      <c r="AB75" s="110"/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3">AVERAGE(I73:I88)</f>
        <v>12.5</v>
      </c>
      <c r="J89" s="137">
        <f t="shared" si="33"/>
        <v>3600</v>
      </c>
      <c r="K89" s="138">
        <f t="shared" ref="K89" si="34">J89/I89</f>
        <v>288</v>
      </c>
      <c r="L89" s="136">
        <f t="shared" ref="L89:M89" si="35">AVERAGE(L73:L88)</f>
        <v>12.5</v>
      </c>
      <c r="M89" s="137">
        <f t="shared" si="35"/>
        <v>3185.8133487502355</v>
      </c>
      <c r="N89" s="138">
        <f>M89/L89</f>
        <v>254.86506790001883</v>
      </c>
      <c r="O89" s="139">
        <f>L89-I89</f>
        <v>0</v>
      </c>
      <c r="P89" s="140">
        <f>N89-K89</f>
        <v>-33.134932099981171</v>
      </c>
      <c r="Q89" s="141">
        <f>N89/K89</f>
        <v>0.88494815243062097</v>
      </c>
      <c r="R89" s="324"/>
      <c r="S89" s="142">
        <f>S73</f>
        <v>0.70833333333333337</v>
      </c>
      <c r="T89" s="143">
        <f>INDEX(T73:T88,COUNTA(T73:T88))</f>
        <v>0.75077546296296305</v>
      </c>
      <c r="U89" s="144"/>
      <c r="V89" s="166"/>
      <c r="W89" s="167"/>
      <c r="X89" s="138"/>
      <c r="Y89" s="354"/>
      <c r="Z89" s="355"/>
      <c r="AA89" s="168">
        <f>M89-J89</f>
        <v>-414.18665124976451</v>
      </c>
      <c r="AB89" s="141">
        <f>M89/J89</f>
        <v>0.88494815243062097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145</v>
      </c>
      <c r="D90" s="321"/>
      <c r="E90" s="147">
        <v>17.22</v>
      </c>
      <c r="F90" s="97">
        <v>1674</v>
      </c>
      <c r="G90" s="148">
        <f t="shared" ref="G90:G92" si="36">E90*F90</f>
        <v>28826.28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2990.4088307323959</v>
      </c>
      <c r="N90" s="152">
        <f>M90/L90</f>
        <v>996.80294357746527</v>
      </c>
      <c r="O90" s="154">
        <f>L90-I90</f>
        <v>0</v>
      </c>
      <c r="P90" s="155">
        <f>N90-K90</f>
        <v>-103.19705642253473</v>
      </c>
      <c r="Q90" s="156">
        <f>N90/K90</f>
        <v>0.90618449416133207</v>
      </c>
      <c r="R90" s="322">
        <f>Q106</f>
        <v>0.90365319804058375</v>
      </c>
      <c r="S90" s="157">
        <v>0.70833333333333337</v>
      </c>
      <c r="T90" s="158">
        <v>0.73165509259259265</v>
      </c>
      <c r="U90" s="159"/>
      <c r="V90" s="160">
        <v>33.587380751347212</v>
      </c>
      <c r="W90" s="161"/>
      <c r="X90" s="162"/>
      <c r="Y90" s="325"/>
      <c r="Z90" s="326"/>
      <c r="AA90" s="115">
        <f>M90-J90</f>
        <v>-309.59116926760407</v>
      </c>
      <c r="AB90" s="156">
        <f>M90/J90</f>
        <v>0.90618449416133207</v>
      </c>
      <c r="AC90" s="327">
        <f>AB106</f>
        <v>0.90365319804058375</v>
      </c>
    </row>
    <row r="91" spans="1:29" ht="15.75" customHeight="1">
      <c r="A91" s="357"/>
      <c r="B91" s="100" t="s">
        <v>120</v>
      </c>
      <c r="C91" s="330" t="s">
        <v>148</v>
      </c>
      <c r="D91" s="331"/>
      <c r="E91" s="101">
        <v>24.54</v>
      </c>
      <c r="F91" s="102">
        <v>1927</v>
      </c>
      <c r="G91" s="103">
        <f t="shared" si="36"/>
        <v>47288.58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2707.0175020317392</v>
      </c>
      <c r="N91" s="106">
        <f>M91/L91</f>
        <v>676.75437550793481</v>
      </c>
      <c r="O91" s="108">
        <f>L91-I91</f>
        <v>0</v>
      </c>
      <c r="P91" s="109">
        <f>N91-K91</f>
        <v>-73.24562449206519</v>
      </c>
      <c r="Q91" s="110">
        <f>N91/K91</f>
        <v>0.90233916734391306</v>
      </c>
      <c r="R91" s="323"/>
      <c r="S91" s="47">
        <v>0.73541666666666672</v>
      </c>
      <c r="T91" s="48">
        <v>0.76506944444444447</v>
      </c>
      <c r="U91" s="111">
        <v>5.4166666666666607</v>
      </c>
      <c r="V91" s="112">
        <v>42.711212584780839</v>
      </c>
      <c r="W91" s="113"/>
      <c r="X91" s="116"/>
      <c r="Y91" s="332"/>
      <c r="Z91" s="333"/>
      <c r="AA91" s="117">
        <f>M91-J91</f>
        <v>-292.98249796826076</v>
      </c>
      <c r="AB91" s="110">
        <f>M91/J91</f>
        <v>0.90233916734391306</v>
      </c>
      <c r="AC91" s="328"/>
    </row>
    <row r="92" spans="1:29" ht="15.75" customHeight="1">
      <c r="A92" s="357"/>
      <c r="B92" s="100" t="s">
        <v>120</v>
      </c>
      <c r="C92" s="330" t="s">
        <v>149</v>
      </c>
      <c r="D92" s="331"/>
      <c r="E92" s="101">
        <v>23.27</v>
      </c>
      <c r="F92" s="102">
        <v>1617</v>
      </c>
      <c r="G92" s="103">
        <f t="shared" si="36"/>
        <v>37627.589999999997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2706.5484090132941</v>
      </c>
      <c r="N92" s="106">
        <f>M92/L92</f>
        <v>541.30968180265882</v>
      </c>
      <c r="O92" s="108">
        <f>L92-I92</f>
        <v>0</v>
      </c>
      <c r="P92" s="109">
        <f>N92-K92</f>
        <v>-58.690318197341185</v>
      </c>
      <c r="Q92" s="110">
        <f>N92/K92</f>
        <v>0.90218280300443132</v>
      </c>
      <c r="R92" s="323"/>
      <c r="S92" s="47">
        <v>0.7680555555555556</v>
      </c>
      <c r="T92" s="48">
        <v>0.7929398148148149</v>
      </c>
      <c r="U92" s="111">
        <v>5</v>
      </c>
      <c r="V92" s="112">
        <v>35.846393760002925</v>
      </c>
      <c r="W92" s="113"/>
      <c r="X92" s="116"/>
      <c r="Y92" s="332"/>
      <c r="Z92" s="333"/>
      <c r="AA92" s="117">
        <f>M92-J92</f>
        <v>-293.45159098670592</v>
      </c>
      <c r="AB92" s="110">
        <f>M92/J92</f>
        <v>0.90218280300443132</v>
      </c>
      <c r="AC92" s="328"/>
    </row>
    <row r="93" spans="1:29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332"/>
      <c r="Z93" s="333"/>
      <c r="AA93" s="117"/>
      <c r="AB93" s="110"/>
      <c r="AC93" s="328"/>
    </row>
    <row r="94" spans="1:29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16"/>
      <c r="Y94" s="332"/>
      <c r="Z94" s="333"/>
      <c r="AA94" s="117"/>
      <c r="AB94" s="110"/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2801.3249139258096</v>
      </c>
      <c r="N106" s="138">
        <f t="shared" ref="N106:N118" si="41">M106/L106</f>
        <v>700.3312284814524</v>
      </c>
      <c r="O106" s="139">
        <f t="shared" ref="O106:O118" si="42">L106-I106</f>
        <v>0</v>
      </c>
      <c r="P106" s="140">
        <f t="shared" ref="P106:P118" si="43">N106-K106</f>
        <v>-74.668771518547601</v>
      </c>
      <c r="Q106" s="141">
        <f t="shared" ref="Q106:Q118" si="44">N106/K106</f>
        <v>0.90365319804058375</v>
      </c>
      <c r="R106" s="324"/>
      <c r="S106" s="142">
        <f>S90</f>
        <v>0.70833333333333337</v>
      </c>
      <c r="T106" s="143">
        <f>INDEX(T90:T105,COUNTA(T90:T105))</f>
        <v>0.7929398148148149</v>
      </c>
      <c r="U106" s="144"/>
      <c r="V106" s="166"/>
      <c r="W106" s="99"/>
      <c r="X106" s="69"/>
      <c r="Y106" s="354"/>
      <c r="Z106" s="355"/>
      <c r="AA106" s="168">
        <f t="shared" ref="AA106:AA118" si="45">M106-J106</f>
        <v>-298.6750860741904</v>
      </c>
      <c r="AB106" s="141">
        <f t="shared" ref="AB106:AB118" si="46">M106/J106</f>
        <v>0.90365319804058375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146</v>
      </c>
      <c r="D107" s="321"/>
      <c r="E107" s="147">
        <v>22.28</v>
      </c>
      <c r="F107" s="97">
        <v>536</v>
      </c>
      <c r="G107" s="148">
        <f t="shared" ref="G107:G118" si="47">E107*F107</f>
        <v>11942.08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2979.7103830802266</v>
      </c>
      <c r="N107" s="152">
        <f t="shared" si="41"/>
        <v>595.94207661604537</v>
      </c>
      <c r="O107" s="154">
        <f t="shared" si="42"/>
        <v>0</v>
      </c>
      <c r="P107" s="155">
        <f t="shared" si="43"/>
        <v>-64.05792338395463</v>
      </c>
      <c r="Q107" s="156">
        <f t="shared" si="44"/>
        <v>0.90294254032734145</v>
      </c>
      <c r="R107" s="322">
        <f>Q123</f>
        <v>0.8948575214714346</v>
      </c>
      <c r="S107" s="157">
        <v>0.70833333333333337</v>
      </c>
      <c r="T107" s="158">
        <v>0.71582175925925928</v>
      </c>
      <c r="U107" s="159"/>
      <c r="V107" s="160">
        <v>10.792995246321601</v>
      </c>
      <c r="W107" s="161"/>
      <c r="X107" s="162"/>
      <c r="Y107" s="325"/>
      <c r="Z107" s="326"/>
      <c r="AA107" s="115">
        <f t="shared" si="45"/>
        <v>-320.28961691977338</v>
      </c>
      <c r="AB107" s="156">
        <f t="shared" si="46"/>
        <v>0.90294254032734145</v>
      </c>
      <c r="AC107" s="327">
        <f>AB123</f>
        <v>0.8948575214714346</v>
      </c>
    </row>
    <row r="108" spans="1:29" ht="15.75" customHeight="1">
      <c r="A108" s="318"/>
      <c r="B108" s="100" t="s">
        <v>120</v>
      </c>
      <c r="C108" s="330" t="s">
        <v>154</v>
      </c>
      <c r="D108" s="331"/>
      <c r="E108" s="101">
        <v>25.03</v>
      </c>
      <c r="F108" s="102">
        <v>739</v>
      </c>
      <c r="G108" s="103">
        <f t="shared" si="47"/>
        <v>18497.170000000002</v>
      </c>
      <c r="H108" s="26">
        <v>2</v>
      </c>
      <c r="I108" s="104">
        <v>5</v>
      </c>
      <c r="J108" s="105">
        <v>3600</v>
      </c>
      <c r="K108" s="106">
        <f t="shared" si="37"/>
        <v>720</v>
      </c>
      <c r="L108" s="107">
        <v>5</v>
      </c>
      <c r="M108" s="105">
        <f t="shared" si="48"/>
        <v>3199.8574918322188</v>
      </c>
      <c r="N108" s="106">
        <f t="shared" si="41"/>
        <v>639.97149836644371</v>
      </c>
      <c r="O108" s="108">
        <f t="shared" si="42"/>
        <v>0</v>
      </c>
      <c r="P108" s="109">
        <f t="shared" si="43"/>
        <v>-80.028501633556289</v>
      </c>
      <c r="Q108" s="110">
        <f t="shared" si="44"/>
        <v>0.8888493032867274</v>
      </c>
      <c r="R108" s="323"/>
      <c r="S108" s="47">
        <v>0.72569444444444442</v>
      </c>
      <c r="T108" s="48">
        <v>0.73531249999999992</v>
      </c>
      <c r="U108" s="111">
        <v>15</v>
      </c>
      <c r="V108" s="112">
        <v>13.856867098981706</v>
      </c>
      <c r="W108" s="113"/>
      <c r="X108" s="116"/>
      <c r="Y108" s="332"/>
      <c r="Z108" s="333"/>
      <c r="AA108" s="117">
        <f t="shared" si="45"/>
        <v>-400.14250816778122</v>
      </c>
      <c r="AB108" s="110">
        <f t="shared" si="46"/>
        <v>0.8888493032867274</v>
      </c>
      <c r="AC108" s="328"/>
    </row>
    <row r="109" spans="1:29" ht="15.75" customHeight="1">
      <c r="A109" s="318"/>
      <c r="B109" s="100" t="s">
        <v>120</v>
      </c>
      <c r="C109" s="330" t="s">
        <v>160</v>
      </c>
      <c r="D109" s="331"/>
      <c r="E109" s="101">
        <v>18.18</v>
      </c>
      <c r="F109" s="102">
        <v>441</v>
      </c>
      <c r="G109" s="103">
        <f t="shared" si="47"/>
        <v>8017.38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3197.0360598015245</v>
      </c>
      <c r="N109" s="106">
        <f t="shared" si="41"/>
        <v>1065.6786866005082</v>
      </c>
      <c r="O109" s="108">
        <f t="shared" si="42"/>
        <v>0</v>
      </c>
      <c r="P109" s="109">
        <f t="shared" si="43"/>
        <v>-134.32131339949183</v>
      </c>
      <c r="Q109" s="110">
        <f t="shared" si="44"/>
        <v>0.88806557216709014</v>
      </c>
      <c r="R109" s="323"/>
      <c r="S109" s="47">
        <v>0.7451388888888888</v>
      </c>
      <c r="T109" s="48">
        <v>0.75087962962962951</v>
      </c>
      <c r="U109" s="111">
        <v>15</v>
      </c>
      <c r="V109" s="112">
        <v>8.2764158755352497</v>
      </c>
      <c r="W109" s="113"/>
      <c r="X109" s="116"/>
      <c r="Y109" s="332"/>
      <c r="Z109" s="333"/>
      <c r="AA109" s="117">
        <f t="shared" si="45"/>
        <v>-402.96394019847548</v>
      </c>
      <c r="AB109" s="110">
        <f t="shared" si="46"/>
        <v>0.88806557216709014</v>
      </c>
      <c r="AC109" s="328"/>
    </row>
    <row r="110" spans="1:29" ht="15.75" customHeight="1">
      <c r="A110" s="318"/>
      <c r="B110" s="100" t="s">
        <v>120</v>
      </c>
      <c r="C110" s="330" t="s">
        <v>155</v>
      </c>
      <c r="D110" s="331"/>
      <c r="E110" s="101">
        <v>18.18</v>
      </c>
      <c r="F110" s="102">
        <v>719</v>
      </c>
      <c r="G110" s="103">
        <f t="shared" si="47"/>
        <v>13071.42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2713.3606521991646</v>
      </c>
      <c r="N110" s="106">
        <f t="shared" si="41"/>
        <v>904.45355073305484</v>
      </c>
      <c r="O110" s="108">
        <f t="shared" si="42"/>
        <v>0</v>
      </c>
      <c r="P110" s="109">
        <f t="shared" si="43"/>
        <v>-95.54644926694516</v>
      </c>
      <c r="Q110" s="110">
        <f t="shared" si="44"/>
        <v>0.90445355073305489</v>
      </c>
      <c r="R110" s="323"/>
      <c r="S110" s="47">
        <v>0.76111111111111096</v>
      </c>
      <c r="T110" s="48">
        <v>0.77214120370370354</v>
      </c>
      <c r="U110" s="111">
        <v>14.733333333333292</v>
      </c>
      <c r="V110" s="112">
        <v>15.899102821084714</v>
      </c>
      <c r="W110" s="113"/>
      <c r="X110" s="116"/>
      <c r="Y110" s="332"/>
      <c r="Z110" s="333"/>
      <c r="AA110" s="117">
        <f t="shared" si="45"/>
        <v>-286.63934780083537</v>
      </c>
      <c r="AB110" s="110">
        <f t="shared" si="46"/>
        <v>0.90445355073305489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2594</v>
      </c>
      <c r="G111" s="103">
        <f t="shared" si="47"/>
        <v>36393.82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2715.3250361065111</v>
      </c>
      <c r="N111" s="106">
        <f t="shared" si="41"/>
        <v>905.10834536883704</v>
      </c>
      <c r="O111" s="108">
        <f t="shared" si="42"/>
        <v>0</v>
      </c>
      <c r="P111" s="109">
        <f t="shared" si="43"/>
        <v>-94.891654631162965</v>
      </c>
      <c r="Q111" s="110">
        <f t="shared" si="44"/>
        <v>0.905108345368837</v>
      </c>
      <c r="R111" s="323"/>
      <c r="S111" s="47">
        <v>0.78194444444444422</v>
      </c>
      <c r="T111" s="48">
        <v>0.82174768518518493</v>
      </c>
      <c r="U111" s="111">
        <v>15</v>
      </c>
      <c r="V111" s="112">
        <v>57.319104685592741</v>
      </c>
      <c r="W111" s="113"/>
      <c r="X111" s="116"/>
      <c r="Y111" s="332"/>
      <c r="Z111" s="333"/>
      <c r="AA111" s="117">
        <f t="shared" si="45"/>
        <v>-284.67496389348889</v>
      </c>
      <c r="AB111" s="110">
        <f t="shared" si="46"/>
        <v>0.905108345368837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3363</v>
      </c>
      <c r="G112" s="121">
        <f t="shared" si="47"/>
        <v>48023.64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3180.084484645165</v>
      </c>
      <c r="N112" s="106">
        <f t="shared" si="41"/>
        <v>1060.0281615483884</v>
      </c>
      <c r="O112" s="108">
        <f t="shared" si="42"/>
        <v>0</v>
      </c>
      <c r="P112" s="109">
        <f t="shared" si="43"/>
        <v>-139.97183845161157</v>
      </c>
      <c r="Q112" s="110">
        <f t="shared" si="44"/>
        <v>0.88335680129032368</v>
      </c>
      <c r="R112" s="323"/>
      <c r="S112" s="47">
        <v>0.83194444444444415</v>
      </c>
      <c r="T112" s="120">
        <v>0.87600694444444416</v>
      </c>
      <c r="U112" s="111">
        <v>14.683333333333284</v>
      </c>
      <c r="V112" s="112">
        <v>63.451144450495526</v>
      </c>
      <c r="W112" s="113"/>
      <c r="X112" s="116"/>
      <c r="Y112" s="332"/>
      <c r="Z112" s="333"/>
      <c r="AA112" s="117">
        <f t="shared" si="45"/>
        <v>-419.91551535483495</v>
      </c>
      <c r="AB112" s="110">
        <f t="shared" si="46"/>
        <v>0.88335680129032368</v>
      </c>
      <c r="AC112" s="328"/>
    </row>
    <row r="113" spans="1:29" ht="15.75" customHeight="1">
      <c r="A113" s="318"/>
      <c r="B113" s="100" t="s">
        <v>120</v>
      </c>
      <c r="C113" s="330" t="s">
        <v>146</v>
      </c>
      <c r="D113" s="331"/>
      <c r="E113" s="101">
        <v>22.28</v>
      </c>
      <c r="F113" s="102">
        <v>1480</v>
      </c>
      <c r="G113" s="121">
        <f t="shared" si="47"/>
        <v>32974.400000000001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2982.2345309022794</v>
      </c>
      <c r="N113" s="106">
        <f t="shared" si="41"/>
        <v>596.44690618045593</v>
      </c>
      <c r="O113" s="123">
        <f t="shared" si="42"/>
        <v>0</v>
      </c>
      <c r="P113" s="124">
        <f t="shared" si="43"/>
        <v>-63.553093819544074</v>
      </c>
      <c r="Q113" s="125">
        <f t="shared" si="44"/>
        <v>0.90370743360675143</v>
      </c>
      <c r="R113" s="323"/>
      <c r="S113" s="47">
        <v>0.88611111111111074</v>
      </c>
      <c r="T113" s="120">
        <v>0.90678240740740701</v>
      </c>
      <c r="U113" s="111">
        <v>14.549999999999876</v>
      </c>
      <c r="V113" s="112">
        <v>29.776330157753701</v>
      </c>
      <c r="W113" s="113"/>
      <c r="X113" s="116"/>
      <c r="Y113" s="332"/>
      <c r="Z113" s="333"/>
      <c r="AA113" s="117">
        <f t="shared" si="45"/>
        <v>-317.7654690977206</v>
      </c>
      <c r="AB113" s="110">
        <f t="shared" si="46"/>
        <v>0.90370743360675132</v>
      </c>
      <c r="AC113" s="328"/>
    </row>
    <row r="114" spans="1:29" ht="15.75" customHeight="1">
      <c r="A114" s="318"/>
      <c r="B114" s="100" t="s">
        <v>120</v>
      </c>
      <c r="C114" s="330" t="s">
        <v>154</v>
      </c>
      <c r="D114" s="331"/>
      <c r="E114" s="101">
        <v>25.03</v>
      </c>
      <c r="F114" s="102">
        <v>1583</v>
      </c>
      <c r="G114" s="121">
        <f t="shared" si="47"/>
        <v>39622.490000000005</v>
      </c>
      <c r="H114" s="26"/>
      <c r="I114" s="104">
        <v>5</v>
      </c>
      <c r="J114" s="105">
        <v>3600</v>
      </c>
      <c r="K114" s="106">
        <f t="shared" si="37"/>
        <v>720</v>
      </c>
      <c r="L114" s="118">
        <v>5</v>
      </c>
      <c r="M114" s="105">
        <f t="shared" si="48"/>
        <v>3199.8574918322192</v>
      </c>
      <c r="N114" s="106">
        <f t="shared" si="41"/>
        <v>639.97149836644383</v>
      </c>
      <c r="O114" s="123">
        <f t="shared" si="42"/>
        <v>0</v>
      </c>
      <c r="P114" s="124">
        <f t="shared" si="43"/>
        <v>-80.028501633556175</v>
      </c>
      <c r="Q114" s="125">
        <f t="shared" si="44"/>
        <v>0.88884930328672751</v>
      </c>
      <c r="R114" s="323"/>
      <c r="S114" s="47">
        <v>0.9166666666666663</v>
      </c>
      <c r="T114" s="120">
        <v>0.93726851851851811</v>
      </c>
      <c r="U114" s="111">
        <v>15</v>
      </c>
      <c r="V114" s="112">
        <v>29.682571877791663</v>
      </c>
      <c r="W114" s="113"/>
      <c r="X114" s="116"/>
      <c r="Y114" s="332"/>
      <c r="Z114" s="333"/>
      <c r="AA114" s="117">
        <f t="shared" si="45"/>
        <v>-400.14250816778076</v>
      </c>
      <c r="AB114" s="110">
        <f t="shared" si="46"/>
        <v>0.88884930328672762</v>
      </c>
      <c r="AC114" s="328"/>
    </row>
    <row r="115" spans="1:29" ht="15.75" customHeight="1">
      <c r="A115" s="318"/>
      <c r="B115" s="100" t="s">
        <v>120</v>
      </c>
      <c r="C115" s="330" t="s">
        <v>160</v>
      </c>
      <c r="D115" s="331"/>
      <c r="E115" s="101">
        <v>18.18</v>
      </c>
      <c r="F115" s="102">
        <v>901</v>
      </c>
      <c r="G115" s="121">
        <f t="shared" si="47"/>
        <v>16380.18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3197.0360598015245</v>
      </c>
      <c r="N115" s="106">
        <f t="shared" si="41"/>
        <v>1065.6786866005082</v>
      </c>
      <c r="O115" s="123">
        <f t="shared" si="42"/>
        <v>0</v>
      </c>
      <c r="P115" s="124">
        <f t="shared" si="43"/>
        <v>-134.32131339949183</v>
      </c>
      <c r="Q115" s="125">
        <f t="shared" si="44"/>
        <v>0.88806557216709014</v>
      </c>
      <c r="R115" s="323"/>
      <c r="S115" s="47">
        <v>0.94722222222222185</v>
      </c>
      <c r="T115" s="120">
        <v>0.95895833333333291</v>
      </c>
      <c r="U115" s="111">
        <v>15</v>
      </c>
      <c r="V115" s="112">
        <v>16.90941202688721</v>
      </c>
      <c r="W115" s="113"/>
      <c r="X115" s="116"/>
      <c r="Y115" s="332"/>
      <c r="Z115" s="333"/>
      <c r="AA115" s="117">
        <f t="shared" si="45"/>
        <v>-402.96394019847548</v>
      </c>
      <c r="AB115" s="110">
        <f t="shared" si="46"/>
        <v>0.88806557216709014</v>
      </c>
      <c r="AC115" s="328"/>
    </row>
    <row r="116" spans="1:29" ht="15.75" customHeight="1">
      <c r="A116" s="318"/>
      <c r="B116" s="100" t="s">
        <v>120</v>
      </c>
      <c r="C116" s="330" t="s">
        <v>155</v>
      </c>
      <c r="D116" s="331"/>
      <c r="E116" s="101">
        <v>18.18</v>
      </c>
      <c r="F116" s="102">
        <v>1423</v>
      </c>
      <c r="G116" s="121">
        <f t="shared" si="47"/>
        <v>25870.14</v>
      </c>
      <c r="H116" s="62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2713.3606521991642</v>
      </c>
      <c r="N116" s="106">
        <f t="shared" si="41"/>
        <v>904.45355073305473</v>
      </c>
      <c r="O116" s="123">
        <f t="shared" si="42"/>
        <v>0</v>
      </c>
      <c r="P116" s="124">
        <f t="shared" si="43"/>
        <v>-95.546449266945274</v>
      </c>
      <c r="Q116" s="125">
        <f t="shared" si="44"/>
        <v>0.90445355073305478</v>
      </c>
      <c r="R116" s="323"/>
      <c r="S116" s="47">
        <v>0.96874999999999956</v>
      </c>
      <c r="T116" s="120">
        <v>0.99059027777777731</v>
      </c>
      <c r="U116" s="111">
        <v>15</v>
      </c>
      <c r="V116" s="112">
        <v>31.466513650074479</v>
      </c>
      <c r="W116" s="113"/>
      <c r="X116" s="116"/>
      <c r="Y116" s="332"/>
      <c r="Z116" s="333"/>
      <c r="AA116" s="117">
        <f t="shared" si="45"/>
        <v>-286.63934780083582</v>
      </c>
      <c r="AB116" s="110">
        <f t="shared" si="46"/>
        <v>0.90445355073305478</v>
      </c>
      <c r="AC116" s="328"/>
    </row>
    <row r="117" spans="1:29" ht="15.75" customHeight="1">
      <c r="A117" s="318"/>
      <c r="B117" s="100" t="s">
        <v>120</v>
      </c>
      <c r="C117" s="330" t="s">
        <v>152</v>
      </c>
      <c r="D117" s="331"/>
      <c r="E117" s="101">
        <v>14.03</v>
      </c>
      <c r="F117" s="102">
        <v>6814</v>
      </c>
      <c r="G117" s="121">
        <f t="shared" si="47"/>
        <v>95600.42</v>
      </c>
      <c r="H117" s="62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2715.3250361065111</v>
      </c>
      <c r="N117" s="106">
        <f t="shared" si="41"/>
        <v>905.10834536883704</v>
      </c>
      <c r="O117" s="123">
        <f t="shared" si="42"/>
        <v>0</v>
      </c>
      <c r="P117" s="124">
        <f t="shared" si="43"/>
        <v>-94.891654631162965</v>
      </c>
      <c r="Q117" s="125">
        <f t="shared" si="44"/>
        <v>0.905108345368837</v>
      </c>
      <c r="R117" s="323"/>
      <c r="S117" s="47">
        <v>1.0006944444444441</v>
      </c>
      <c r="T117" s="120">
        <v>1.1052546296296293</v>
      </c>
      <c r="U117" s="111">
        <v>14.550000000000196</v>
      </c>
      <c r="V117" s="112">
        <v>150.56760960972588</v>
      </c>
      <c r="W117" s="126"/>
      <c r="X117" s="127"/>
      <c r="Y117" s="332"/>
      <c r="Z117" s="333"/>
      <c r="AA117" s="117">
        <f t="shared" si="45"/>
        <v>-284.67496389348889</v>
      </c>
      <c r="AB117" s="110">
        <f t="shared" si="46"/>
        <v>0.905108345368837</v>
      </c>
      <c r="AC117" s="328"/>
    </row>
    <row r="118" spans="1:29" ht="15.75" customHeight="1">
      <c r="A118" s="318"/>
      <c r="B118" s="100" t="s">
        <v>120</v>
      </c>
      <c r="C118" s="330" t="s">
        <v>153</v>
      </c>
      <c r="D118" s="331"/>
      <c r="E118" s="101">
        <v>14.28</v>
      </c>
      <c r="F118" s="102">
        <v>8826</v>
      </c>
      <c r="G118" s="121">
        <f t="shared" si="47"/>
        <v>126035.28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3180.084484645165</v>
      </c>
      <c r="N118" s="106">
        <f t="shared" si="41"/>
        <v>1060.0281615483884</v>
      </c>
      <c r="O118" s="123">
        <f t="shared" si="42"/>
        <v>0</v>
      </c>
      <c r="P118" s="124">
        <f t="shared" si="43"/>
        <v>-139.97183845161157</v>
      </c>
      <c r="Q118" s="125">
        <f t="shared" si="44"/>
        <v>0.88335680129032368</v>
      </c>
      <c r="R118" s="323"/>
      <c r="S118" s="47">
        <v>1.1152777777777776</v>
      </c>
      <c r="T118" s="120">
        <v>1.2309143518518517</v>
      </c>
      <c r="U118" s="111">
        <v>15</v>
      </c>
      <c r="V118" s="112">
        <v>166.52387776392314</v>
      </c>
      <c r="W118" s="126"/>
      <c r="X118" s="127"/>
      <c r="Y118" s="332"/>
      <c r="Z118" s="333"/>
      <c r="AA118" s="117">
        <f t="shared" si="45"/>
        <v>-419.91551535483495</v>
      </c>
      <c r="AB118" s="110">
        <f t="shared" si="46"/>
        <v>0.88335680129032368</v>
      </c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49">AVERAGE(I107:I122)</f>
        <v>3.6666666666666665</v>
      </c>
      <c r="J123" s="137">
        <f t="shared" si="49"/>
        <v>3350</v>
      </c>
      <c r="K123" s="138">
        <f t="shared" ref="K123" si="50">J123/I123</f>
        <v>913.63636363636363</v>
      </c>
      <c r="L123" s="136">
        <f t="shared" ref="L123:M123" si="51">AVERAGE(L107:L122)</f>
        <v>3.6666666666666665</v>
      </c>
      <c r="M123" s="137">
        <f t="shared" si="51"/>
        <v>2997.7726969293058</v>
      </c>
      <c r="N123" s="138">
        <f t="shared" ref="N123:N135" si="52">M123/L123</f>
        <v>817.57437188981066</v>
      </c>
      <c r="O123" s="139">
        <f t="shared" ref="O123:O135" si="53">L123-I123</f>
        <v>0</v>
      </c>
      <c r="P123" s="140">
        <f t="shared" ref="P123:P135" si="54">N123-K123</f>
        <v>-96.061991746552962</v>
      </c>
      <c r="Q123" s="141">
        <f t="shared" ref="Q123:Q135" si="55">N123/K123</f>
        <v>0.8948575214714346</v>
      </c>
      <c r="R123" s="324"/>
      <c r="S123" s="142">
        <f>S107</f>
        <v>0.70833333333333337</v>
      </c>
      <c r="T123" s="143">
        <f>INDEX(T107:T122,COUNTA(T107:T122))</f>
        <v>1.2309143518518517</v>
      </c>
      <c r="U123" s="144"/>
      <c r="V123" s="166"/>
      <c r="W123" s="99"/>
      <c r="X123" s="69"/>
      <c r="Y123" s="354"/>
      <c r="Z123" s="355"/>
      <c r="AA123" s="168">
        <f t="shared" ref="AA123:AA135" si="56">M123-J123</f>
        <v>-352.22730307069423</v>
      </c>
      <c r="AB123" s="141">
        <f t="shared" ref="AB123:AB135" si="57">M123/J123</f>
        <v>0.8948575214714346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158</v>
      </c>
      <c r="D124" s="321"/>
      <c r="E124" s="147">
        <v>30</v>
      </c>
      <c r="F124" s="97">
        <v>956</v>
      </c>
      <c r="G124" s="148">
        <f t="shared" ref="G124:G135" si="58">E124*F124</f>
        <v>28680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3192.4799999999977</v>
      </c>
      <c r="N124" s="152">
        <f t="shared" si="52"/>
        <v>798.11999999999944</v>
      </c>
      <c r="O124" s="154">
        <f t="shared" si="53"/>
        <v>0</v>
      </c>
      <c r="P124" s="155">
        <f t="shared" si="54"/>
        <v>-101.88000000000056</v>
      </c>
      <c r="Q124" s="156">
        <f t="shared" si="55"/>
        <v>0.88679999999999937</v>
      </c>
      <c r="R124" s="322">
        <f>Q140</f>
        <v>0.88668486580558603</v>
      </c>
      <c r="S124" s="157">
        <v>0.70833333333333337</v>
      </c>
      <c r="T124" s="158">
        <v>0.72081018518518525</v>
      </c>
      <c r="U124" s="159"/>
      <c r="V124" s="160">
        <v>17.967222973988886</v>
      </c>
      <c r="W124" s="158"/>
      <c r="X124" s="169"/>
      <c r="Y124" s="325"/>
      <c r="Z124" s="326"/>
      <c r="AA124" s="171">
        <f t="shared" si="56"/>
        <v>-407.52000000000226</v>
      </c>
      <c r="AB124" s="156">
        <f t="shared" si="57"/>
        <v>0.88679999999999937</v>
      </c>
      <c r="AC124" s="327">
        <f>AB140</f>
        <v>0.88668486580558603</v>
      </c>
    </row>
    <row r="125" spans="1:29" ht="15.75" customHeight="1">
      <c r="A125" s="357"/>
      <c r="B125" s="100" t="s">
        <v>120</v>
      </c>
      <c r="C125" s="330" t="s">
        <v>162</v>
      </c>
      <c r="D125" s="331"/>
      <c r="E125" s="101">
        <v>18.18</v>
      </c>
      <c r="F125" s="102">
        <v>1139</v>
      </c>
      <c r="G125" s="103">
        <f t="shared" si="58"/>
        <v>20707.02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3193.2034037646645</v>
      </c>
      <c r="N125" s="106">
        <f t="shared" si="52"/>
        <v>1064.4011345882216</v>
      </c>
      <c r="O125" s="108">
        <f t="shared" si="53"/>
        <v>0</v>
      </c>
      <c r="P125" s="109">
        <f t="shared" si="54"/>
        <v>-135.59886541177843</v>
      </c>
      <c r="Q125" s="110">
        <f t="shared" si="55"/>
        <v>0.8870009454901846</v>
      </c>
      <c r="R125" s="323"/>
      <c r="S125" s="47">
        <v>0.73055555555555551</v>
      </c>
      <c r="T125" s="48">
        <v>0.74541666666666662</v>
      </c>
      <c r="U125" s="111">
        <v>15</v>
      </c>
      <c r="V125" s="112">
        <v>21.401705860462805</v>
      </c>
      <c r="W125" s="113"/>
      <c r="X125" s="13"/>
      <c r="Y125" s="332"/>
      <c r="Z125" s="333"/>
      <c r="AA125" s="172">
        <f t="shared" si="56"/>
        <v>-406.79659623533553</v>
      </c>
      <c r="AB125" s="110">
        <f t="shared" si="57"/>
        <v>0.8870009454901846</v>
      </c>
      <c r="AC125" s="328"/>
    </row>
    <row r="126" spans="1:29" ht="15.75" customHeight="1">
      <c r="A126" s="357"/>
      <c r="B126" s="100" t="s">
        <v>120</v>
      </c>
      <c r="C126" s="330" t="s">
        <v>161</v>
      </c>
      <c r="D126" s="331"/>
      <c r="E126" s="101">
        <v>16.7</v>
      </c>
      <c r="F126" s="102">
        <v>718</v>
      </c>
      <c r="G126" s="103">
        <f t="shared" si="58"/>
        <v>11990.6</v>
      </c>
      <c r="H126" s="26">
        <v>2</v>
      </c>
      <c r="I126" s="104">
        <v>3</v>
      </c>
      <c r="J126" s="105">
        <v>3600</v>
      </c>
      <c r="K126" s="106">
        <f t="shared" si="37"/>
        <v>1200</v>
      </c>
      <c r="L126" s="107">
        <v>3</v>
      </c>
      <c r="M126" s="105">
        <f t="shared" si="59"/>
        <v>3197.2423507222034</v>
      </c>
      <c r="N126" s="106">
        <f t="shared" si="52"/>
        <v>1065.7474502407345</v>
      </c>
      <c r="O126" s="108">
        <f t="shared" si="53"/>
        <v>0</v>
      </c>
      <c r="P126" s="109">
        <f t="shared" si="54"/>
        <v>-134.25254975926555</v>
      </c>
      <c r="Q126" s="110">
        <f t="shared" si="55"/>
        <v>0.88812287520061206</v>
      </c>
      <c r="R126" s="323"/>
      <c r="S126" s="47">
        <v>0.75555555555555542</v>
      </c>
      <c r="T126" s="48">
        <v>0.76490740740740726</v>
      </c>
      <c r="U126" s="111">
        <v>14.599999999999884</v>
      </c>
      <c r="V126" s="112">
        <v>13.474111523097068</v>
      </c>
      <c r="W126" s="113"/>
      <c r="X126" s="13"/>
      <c r="Y126" s="332"/>
      <c r="Z126" s="333"/>
      <c r="AA126" s="172">
        <f t="shared" si="56"/>
        <v>-402.75764927779665</v>
      </c>
      <c r="AB126" s="110">
        <f t="shared" si="57"/>
        <v>0.88812287520061206</v>
      </c>
      <c r="AC126" s="328"/>
    </row>
    <row r="127" spans="1:29" ht="15.75" customHeight="1">
      <c r="A127" s="357"/>
      <c r="B127" s="100" t="s">
        <v>120</v>
      </c>
      <c r="C127" s="330" t="s">
        <v>159</v>
      </c>
      <c r="D127" s="331"/>
      <c r="E127" s="101">
        <v>24.82</v>
      </c>
      <c r="F127" s="102">
        <v>971</v>
      </c>
      <c r="G127" s="103">
        <f t="shared" si="58"/>
        <v>24100.22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3190.4717796373852</v>
      </c>
      <c r="N127" s="106">
        <f t="shared" si="52"/>
        <v>638.09435592747707</v>
      </c>
      <c r="O127" s="108">
        <f t="shared" si="53"/>
        <v>0</v>
      </c>
      <c r="P127" s="109">
        <f t="shared" si="54"/>
        <v>-81.905644072522932</v>
      </c>
      <c r="Q127" s="110">
        <f t="shared" si="55"/>
        <v>0.88624216101038478</v>
      </c>
      <c r="R127" s="323"/>
      <c r="S127" s="47">
        <v>0.7749999999999998</v>
      </c>
      <c r="T127" s="48">
        <v>0.78767361111111089</v>
      </c>
      <c r="U127" s="111">
        <v>14.53333333333326</v>
      </c>
      <c r="V127" s="112">
        <v>18.260622260266967</v>
      </c>
      <c r="W127" s="113"/>
      <c r="X127" s="13"/>
      <c r="Y127" s="332"/>
      <c r="Z127" s="333"/>
      <c r="AA127" s="172">
        <f t="shared" si="56"/>
        <v>-409.52822036261477</v>
      </c>
      <c r="AB127" s="110">
        <f t="shared" si="57"/>
        <v>0.88624216101038478</v>
      </c>
      <c r="AC127" s="328"/>
    </row>
    <row r="128" spans="1:29" ht="15.75" customHeight="1">
      <c r="A128" s="358"/>
      <c r="B128" s="100" t="s">
        <v>120</v>
      </c>
      <c r="C128" s="330" t="s">
        <v>147</v>
      </c>
      <c r="D128" s="331"/>
      <c r="E128" s="101">
        <v>17.89</v>
      </c>
      <c r="F128" s="102">
        <v>1718</v>
      </c>
      <c r="G128" s="103">
        <f t="shared" si="58"/>
        <v>30735.02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3188.3676699049493</v>
      </c>
      <c r="N128" s="106">
        <f t="shared" si="52"/>
        <v>797.09191747623731</v>
      </c>
      <c r="O128" s="108">
        <f t="shared" si="53"/>
        <v>0</v>
      </c>
      <c r="P128" s="109">
        <f t="shared" si="54"/>
        <v>-102.90808252376269</v>
      </c>
      <c r="Q128" s="110">
        <f t="shared" si="55"/>
        <v>0.88565768608470807</v>
      </c>
      <c r="R128" s="323"/>
      <c r="S128" s="47">
        <v>0.79791666666666639</v>
      </c>
      <c r="T128" s="48">
        <v>0.82035879629629604</v>
      </c>
      <c r="U128" s="111">
        <v>14.749999999999908</v>
      </c>
      <c r="V128" s="112">
        <v>32.330022968484371</v>
      </c>
      <c r="W128" s="113"/>
      <c r="X128" s="116"/>
      <c r="Y128" s="332"/>
      <c r="Z128" s="333"/>
      <c r="AA128" s="172">
        <f t="shared" si="56"/>
        <v>-411.63233009505075</v>
      </c>
      <c r="AB128" s="110">
        <f t="shared" si="57"/>
        <v>0.88565768608470807</v>
      </c>
      <c r="AC128" s="328"/>
    </row>
    <row r="129" spans="1:29" ht="15.75" customHeight="1">
      <c r="A129" s="358"/>
      <c r="B129" s="100" t="s">
        <v>120</v>
      </c>
      <c r="C129" s="330" t="s">
        <v>157</v>
      </c>
      <c r="D129" s="331"/>
      <c r="E129" s="101">
        <v>16.66</v>
      </c>
      <c r="F129" s="102">
        <v>2835</v>
      </c>
      <c r="G129" s="121">
        <f t="shared" si="58"/>
        <v>47231.1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3190.6278973714543</v>
      </c>
      <c r="N129" s="106">
        <f t="shared" si="52"/>
        <v>638.12557947429082</v>
      </c>
      <c r="O129" s="108">
        <f t="shared" si="53"/>
        <v>0</v>
      </c>
      <c r="P129" s="109">
        <f t="shared" si="54"/>
        <v>-81.874420525709183</v>
      </c>
      <c r="Q129" s="110">
        <f t="shared" si="55"/>
        <v>0.88628552704762609</v>
      </c>
      <c r="R129" s="323"/>
      <c r="S129" s="47">
        <v>0.83055555555555527</v>
      </c>
      <c r="T129" s="120">
        <v>0.86756944444444417</v>
      </c>
      <c r="U129" s="111">
        <v>14.683333333333284</v>
      </c>
      <c r="V129" s="112">
        <v>53.312390373109331</v>
      </c>
      <c r="W129" s="113"/>
      <c r="X129" s="50"/>
      <c r="Y129" s="332"/>
      <c r="Z129" s="333"/>
      <c r="AA129" s="172">
        <f t="shared" si="56"/>
        <v>-409.37210262854569</v>
      </c>
      <c r="AB129" s="110">
        <f t="shared" si="57"/>
        <v>0.8862855270476262</v>
      </c>
      <c r="AC129" s="328"/>
    </row>
    <row r="130" spans="1:29" ht="15.75" customHeight="1">
      <c r="A130" s="358"/>
      <c r="B130" s="100" t="s">
        <v>120</v>
      </c>
      <c r="C130" s="330" t="s">
        <v>158</v>
      </c>
      <c r="D130" s="331"/>
      <c r="E130" s="101">
        <v>30</v>
      </c>
      <c r="F130" s="102">
        <v>2323</v>
      </c>
      <c r="G130" s="121">
        <f t="shared" si="58"/>
        <v>69690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3192.4799999999982</v>
      </c>
      <c r="N130" s="106">
        <f t="shared" si="52"/>
        <v>798.11999999999955</v>
      </c>
      <c r="O130" s="123">
        <f t="shared" si="53"/>
        <v>0</v>
      </c>
      <c r="P130" s="124">
        <f t="shared" si="54"/>
        <v>-101.88000000000045</v>
      </c>
      <c r="Q130" s="125">
        <f t="shared" si="55"/>
        <v>0.88679999999999948</v>
      </c>
      <c r="R130" s="323"/>
      <c r="S130" s="47">
        <v>0.87777777777777743</v>
      </c>
      <c r="T130" s="120">
        <v>0.9080902777777774</v>
      </c>
      <c r="U130" s="111">
        <v>14.6999999999999</v>
      </c>
      <c r="V130" s="112">
        <v>43.658848293489726</v>
      </c>
      <c r="W130" s="113"/>
      <c r="X130" s="116"/>
      <c r="Y130" s="332"/>
      <c r="Z130" s="333"/>
      <c r="AA130" s="172">
        <f t="shared" si="56"/>
        <v>-407.5200000000018</v>
      </c>
      <c r="AB130" s="110">
        <f t="shared" si="57"/>
        <v>0.88679999999999948</v>
      </c>
      <c r="AC130" s="328"/>
    </row>
    <row r="131" spans="1:29" ht="15.75" customHeight="1">
      <c r="A131" s="358"/>
      <c r="B131" s="100" t="s">
        <v>120</v>
      </c>
      <c r="C131" s="330" t="s">
        <v>162</v>
      </c>
      <c r="D131" s="331"/>
      <c r="E131" s="101">
        <v>18.18</v>
      </c>
      <c r="F131" s="102">
        <v>2949</v>
      </c>
      <c r="G131" s="121">
        <f t="shared" si="58"/>
        <v>53612.82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3193.2034037646645</v>
      </c>
      <c r="N131" s="106">
        <f t="shared" si="52"/>
        <v>1064.4011345882216</v>
      </c>
      <c r="O131" s="123">
        <f t="shared" si="53"/>
        <v>0</v>
      </c>
      <c r="P131" s="124">
        <f t="shared" si="54"/>
        <v>-135.59886541177843</v>
      </c>
      <c r="Q131" s="125">
        <f t="shared" si="55"/>
        <v>0.8870009454901846</v>
      </c>
      <c r="R131" s="323"/>
      <c r="S131" s="47">
        <v>0.91805555555555518</v>
      </c>
      <c r="T131" s="120">
        <v>0.95652777777777742</v>
      </c>
      <c r="U131" s="111">
        <v>15</v>
      </c>
      <c r="V131" s="112">
        <v>55.411440370943644</v>
      </c>
      <c r="W131" s="113"/>
      <c r="X131" s="116"/>
      <c r="Y131" s="332"/>
      <c r="Z131" s="333"/>
      <c r="AA131" s="172">
        <f t="shared" si="56"/>
        <v>-406.79659623533553</v>
      </c>
      <c r="AB131" s="110">
        <f t="shared" si="57"/>
        <v>0.8870009454901846</v>
      </c>
      <c r="AC131" s="328"/>
    </row>
    <row r="132" spans="1:29" ht="15.75" customHeight="1">
      <c r="A132" s="358"/>
      <c r="B132" s="100" t="s">
        <v>120</v>
      </c>
      <c r="C132" s="330" t="s">
        <v>161</v>
      </c>
      <c r="D132" s="331"/>
      <c r="E132" s="101">
        <v>16.7</v>
      </c>
      <c r="F132" s="102">
        <v>1609</v>
      </c>
      <c r="G132" s="121">
        <f t="shared" si="58"/>
        <v>26870.3</v>
      </c>
      <c r="H132" s="26"/>
      <c r="I132" s="104">
        <v>3</v>
      </c>
      <c r="J132" s="105">
        <v>3600</v>
      </c>
      <c r="K132" s="106">
        <f t="shared" si="37"/>
        <v>1200</v>
      </c>
      <c r="L132" s="118">
        <v>3</v>
      </c>
      <c r="M132" s="105">
        <f t="shared" si="59"/>
        <v>3197.2423507222034</v>
      </c>
      <c r="N132" s="106">
        <f t="shared" si="52"/>
        <v>1065.7474502407345</v>
      </c>
      <c r="O132" s="123">
        <f t="shared" si="53"/>
        <v>0</v>
      </c>
      <c r="P132" s="124">
        <f t="shared" si="54"/>
        <v>-134.25254975926555</v>
      </c>
      <c r="Q132" s="125">
        <f t="shared" si="55"/>
        <v>0.88812287520061206</v>
      </c>
      <c r="R132" s="323"/>
      <c r="S132" s="47">
        <v>0.96666666666666623</v>
      </c>
      <c r="T132" s="120">
        <v>0.98762731481481436</v>
      </c>
      <c r="U132" s="111">
        <v>14.599999999999884</v>
      </c>
      <c r="V132" s="112">
        <v>30.194770808723096</v>
      </c>
      <c r="W132" s="126"/>
      <c r="X132" s="127"/>
      <c r="Y132" s="332"/>
      <c r="Z132" s="333"/>
      <c r="AA132" s="172">
        <f t="shared" si="56"/>
        <v>-402.75764927779665</v>
      </c>
      <c r="AB132" s="110">
        <f t="shared" si="57"/>
        <v>0.88812287520061206</v>
      </c>
      <c r="AC132" s="328"/>
    </row>
    <row r="133" spans="1:29" ht="15.75" customHeight="1">
      <c r="A133" s="358"/>
      <c r="B133" s="100" t="s">
        <v>120</v>
      </c>
      <c r="C133" s="330" t="s">
        <v>159</v>
      </c>
      <c r="D133" s="331"/>
      <c r="E133" s="101">
        <v>24.82</v>
      </c>
      <c r="F133" s="102">
        <v>2178</v>
      </c>
      <c r="G133" s="121">
        <f t="shared" si="58"/>
        <v>54057.96</v>
      </c>
      <c r="H133" s="62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3190.4717796373852</v>
      </c>
      <c r="N133" s="106">
        <f t="shared" si="52"/>
        <v>638.09435592747707</v>
      </c>
      <c r="O133" s="123">
        <f t="shared" si="53"/>
        <v>0</v>
      </c>
      <c r="P133" s="124">
        <f t="shared" si="54"/>
        <v>-81.905644072522932</v>
      </c>
      <c r="Q133" s="125">
        <f t="shared" si="55"/>
        <v>0.88624216101038478</v>
      </c>
      <c r="R133" s="323"/>
      <c r="S133" s="47">
        <v>0.99791666666666623</v>
      </c>
      <c r="T133" s="120">
        <v>1.0263541666666662</v>
      </c>
      <c r="U133" s="111">
        <v>14.816666666666691</v>
      </c>
      <c r="V133" s="112">
        <v>40.959459611597786</v>
      </c>
      <c r="W133" s="126"/>
      <c r="X133" s="127"/>
      <c r="Y133" s="332"/>
      <c r="Z133" s="333"/>
      <c r="AA133" s="172">
        <f t="shared" si="56"/>
        <v>-409.52822036261477</v>
      </c>
      <c r="AB133" s="110">
        <f t="shared" si="57"/>
        <v>0.88624216101038478</v>
      </c>
      <c r="AC133" s="328"/>
    </row>
    <row r="134" spans="1:29" ht="15.75" customHeight="1">
      <c r="A134" s="358"/>
      <c r="B134" s="100" t="s">
        <v>120</v>
      </c>
      <c r="C134" s="330" t="s">
        <v>147</v>
      </c>
      <c r="D134" s="331"/>
      <c r="E134" s="101">
        <v>17.89</v>
      </c>
      <c r="F134" s="102">
        <v>4556</v>
      </c>
      <c r="G134" s="121">
        <f t="shared" si="58"/>
        <v>81506.84</v>
      </c>
      <c r="H134" s="62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3188.3676699049488</v>
      </c>
      <c r="N134" s="106">
        <f t="shared" si="52"/>
        <v>797.0919174762372</v>
      </c>
      <c r="O134" s="123">
        <f t="shared" si="53"/>
        <v>0</v>
      </c>
      <c r="P134" s="124">
        <f t="shared" si="54"/>
        <v>-102.9080825237628</v>
      </c>
      <c r="Q134" s="125">
        <f t="shared" si="55"/>
        <v>0.88565768608470796</v>
      </c>
      <c r="R134" s="323"/>
      <c r="S134" s="47">
        <v>1.0361111111111108</v>
      </c>
      <c r="T134" s="120">
        <v>1.0956481481481477</v>
      </c>
      <c r="U134" s="111">
        <v>15</v>
      </c>
      <c r="V134" s="112">
        <v>85.736661609088941</v>
      </c>
      <c r="W134" s="126"/>
      <c r="X134" s="127"/>
      <c r="Y134" s="332"/>
      <c r="Z134" s="333"/>
      <c r="AA134" s="172">
        <f t="shared" si="56"/>
        <v>-411.6323300950512</v>
      </c>
      <c r="AB134" s="110">
        <f t="shared" si="57"/>
        <v>0.88565768608470796</v>
      </c>
      <c r="AC134" s="328"/>
    </row>
    <row r="135" spans="1:29" ht="15.75" customHeight="1">
      <c r="A135" s="358"/>
      <c r="B135" s="100" t="s">
        <v>120</v>
      </c>
      <c r="C135" s="330" t="s">
        <v>157</v>
      </c>
      <c r="D135" s="331"/>
      <c r="E135" s="101">
        <v>16.66</v>
      </c>
      <c r="F135" s="102">
        <v>7236</v>
      </c>
      <c r="G135" s="121">
        <f t="shared" si="58"/>
        <v>120551.76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3190.6278973714548</v>
      </c>
      <c r="N135" s="106">
        <f t="shared" si="52"/>
        <v>638.12557947429093</v>
      </c>
      <c r="O135" s="123">
        <f t="shared" si="53"/>
        <v>0</v>
      </c>
      <c r="P135" s="124">
        <f t="shared" si="54"/>
        <v>-81.87442052570907</v>
      </c>
      <c r="Q135" s="125">
        <f t="shared" si="55"/>
        <v>0.88628552704762631</v>
      </c>
      <c r="R135" s="323"/>
      <c r="S135" s="47">
        <v>1.1055555555555552</v>
      </c>
      <c r="T135" s="120">
        <v>1.2000462962962959</v>
      </c>
      <c r="U135" s="111">
        <v>15</v>
      </c>
      <c r="V135" s="112">
        <v>136.07352971422191</v>
      </c>
      <c r="W135" s="126"/>
      <c r="X135" s="127"/>
      <c r="Y135" s="332"/>
      <c r="Z135" s="333"/>
      <c r="AA135" s="172">
        <f t="shared" si="56"/>
        <v>-409.37210262854524</v>
      </c>
      <c r="AB135" s="110">
        <f t="shared" si="57"/>
        <v>0.88628552704762631</v>
      </c>
      <c r="AC135" s="328"/>
    </row>
    <row r="136" spans="1:29" ht="15.75" customHeight="1">
      <c r="A136" s="358"/>
      <c r="B136" s="100"/>
      <c r="C136" s="330"/>
      <c r="D136" s="33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26"/>
      <c r="X136" s="127"/>
      <c r="Y136" s="332"/>
      <c r="Z136" s="333"/>
      <c r="AA136" s="172"/>
      <c r="AB136" s="110"/>
      <c r="AC136" s="328"/>
    </row>
    <row r="137" spans="1:29" ht="15.75" customHeight="1">
      <c r="A137" s="358"/>
      <c r="B137" s="100"/>
      <c r="C137" s="330"/>
      <c r="D137" s="33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13"/>
      <c r="X137" s="116"/>
      <c r="Y137" s="332"/>
      <c r="Z137" s="333"/>
      <c r="AA137" s="172"/>
      <c r="AB137" s="110"/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0">AVERAGE(I124:I139)</f>
        <v>4</v>
      </c>
      <c r="J140" s="137">
        <f t="shared" si="60"/>
        <v>3600</v>
      </c>
      <c r="K140" s="138">
        <f t="shared" ref="K140" si="61">J140/I140</f>
        <v>900</v>
      </c>
      <c r="L140" s="136">
        <f t="shared" ref="L140:M140" si="62">AVERAGE(L124:L139)</f>
        <v>4</v>
      </c>
      <c r="M140" s="137">
        <f t="shared" si="62"/>
        <v>3192.0655169001097</v>
      </c>
      <c r="N140" s="138">
        <f>M140/L140</f>
        <v>798.01637922502744</v>
      </c>
      <c r="O140" s="139">
        <f>L140-I140</f>
        <v>0</v>
      </c>
      <c r="P140" s="140">
        <f>N140-K140</f>
        <v>-101.98362077497256</v>
      </c>
      <c r="Q140" s="141">
        <f>N140/K140</f>
        <v>0.88668486580558603</v>
      </c>
      <c r="R140" s="324"/>
      <c r="S140" s="142">
        <f>S124</f>
        <v>0.70833333333333337</v>
      </c>
      <c r="T140" s="143">
        <f>INDEX(T124:T139,COUNTA(T124:T139))</f>
        <v>1.2000462962962959</v>
      </c>
      <c r="U140" s="144"/>
      <c r="V140" s="166"/>
      <c r="W140" s="167"/>
      <c r="X140" s="138"/>
      <c r="Y140" s="354"/>
      <c r="Z140" s="355"/>
      <c r="AA140" s="174">
        <f>M140-J140</f>
        <v>-407.93448309989026</v>
      </c>
      <c r="AB140" s="141">
        <f>M140/J140</f>
        <v>0.88668486580558603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160" priority="1" operator="greaterThan">
      <formula>0</formula>
    </cfRule>
  </conditionalFormatting>
  <conditionalFormatting sqref="P5:P140 AA5:AA140">
    <cfRule type="cellIs" dxfId="159" priority="4" operator="lessThan">
      <formula>0</formula>
    </cfRule>
  </conditionalFormatting>
  <conditionalFormatting sqref="Q5:Q140 AB5:AB140">
    <cfRule type="cellIs" dxfId="158" priority="2" operator="greaterThan">
      <formula>1</formula>
    </cfRule>
    <cfRule type="cellIs" dxfId="157" priority="3" operator="lessThan">
      <formula>0.8</formula>
    </cfRule>
  </conditionalFormatting>
  <conditionalFormatting sqref="AC5:AC6 R5:R140 AC73:AC78">
    <cfRule type="cellIs" dxfId="156" priority="5" operator="lessThan">
      <formula>0.8</formula>
    </cfRule>
  </conditionalFormatting>
  <conditionalFormatting sqref="AC12:AC20">
    <cfRule type="cellIs" dxfId="155" priority="12" operator="lessThan">
      <formula>0.8</formula>
    </cfRule>
  </conditionalFormatting>
  <conditionalFormatting sqref="AC22">
    <cfRule type="cellIs" dxfId="154" priority="11" operator="lessThan">
      <formula>0.8</formula>
    </cfRule>
  </conditionalFormatting>
  <conditionalFormatting sqref="AC39">
    <cfRule type="cellIs" dxfId="153" priority="7" operator="lessThan">
      <formula>0.8</formula>
    </cfRule>
  </conditionalFormatting>
  <conditionalFormatting sqref="AC56:AC61">
    <cfRule type="cellIs" dxfId="152" priority="6" operator="lessThan">
      <formula>0.8</formula>
    </cfRule>
  </conditionalFormatting>
  <conditionalFormatting sqref="AC90">
    <cfRule type="cellIs" dxfId="151" priority="10" operator="lessThan">
      <formula>0.8</formula>
    </cfRule>
  </conditionalFormatting>
  <conditionalFormatting sqref="AC107">
    <cfRule type="cellIs" dxfId="150" priority="9" operator="lessThan">
      <formula>0.8</formula>
    </cfRule>
  </conditionalFormatting>
  <conditionalFormatting sqref="AC124:AC129">
    <cfRule type="cellIs" dxfId="149" priority="8" operator="lessThan">
      <formula>0.8</formula>
    </cfRule>
  </conditionalFormatting>
  <dataValidations count="1">
    <dataValidation type="list" allowBlank="1" showInputMessage="1" showErrorMessage="1" sqref="Y5:Z140" xr:uid="{73399F6D-C207-4ABB-B2F1-E47EB5915D3A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685E8-31C8-420F-96CE-651FF8A858A9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T44" sqref="T4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SUM(F5:F140)</f>
        <v>117664</v>
      </c>
      <c r="E1" s="88" t="s">
        <v>4</v>
      </c>
      <c r="F1" s="89">
        <f>SUM(G5:G140)</f>
        <v>5117573.1300000008</v>
      </c>
      <c r="G1" s="90" t="s">
        <v>85</v>
      </c>
      <c r="H1" s="91">
        <f>L21+L38+L55+L72+L89+L106+L123+L140</f>
        <v>137.86666666666667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46180</v>
      </c>
      <c r="B2" s="295"/>
      <c r="C2" s="92" t="s">
        <v>41</v>
      </c>
      <c r="D2" s="93">
        <f>AVERAGE(N21,N38,N55,N72,N89,N106,N123,N140)</f>
        <v>179.45919431504771</v>
      </c>
      <c r="E2" s="93" t="s">
        <v>92</v>
      </c>
      <c r="F2" s="94">
        <f>F1/D1</f>
        <v>43.493108597361989</v>
      </c>
      <c r="G2" s="95" t="s">
        <v>93</v>
      </c>
      <c r="H2" s="96">
        <f>COUNT(H5:H140)</f>
        <v>3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SUM(Y21,Y38,Y55,Y72,Y89,Y106,Y123,Y140)</f>
        <v>0</v>
      </c>
      <c r="Z2" s="193">
        <f>SUM(Z21,Z38,Z55,Z72,Z89,Z106,Z123,Z140)</f>
        <v>0</v>
      </c>
      <c r="AA2" s="363"/>
      <c r="AB2" s="364"/>
      <c r="AC2" s="201">
        <f>SUM(AC21,AC38,AC55,AC72,AC89,AC106,AC123,AC140)</f>
        <v>60</v>
      </c>
      <c r="AD2" s="202">
        <f>SUM(AD21,AD38,AD55,AD72,AD89,AD106,AD123,AD140)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201</v>
      </c>
      <c r="C5" s="367" t="s">
        <v>202</v>
      </c>
      <c r="D5" s="367"/>
      <c r="E5" s="147">
        <v>29.97</v>
      </c>
      <c r="F5" s="151">
        <v>3012</v>
      </c>
      <c r="G5" s="148">
        <f t="shared" ref="G5:G9" si="0">E5*F5</f>
        <v>90269.64</v>
      </c>
      <c r="H5" s="149"/>
      <c r="I5" s="150">
        <v>21</v>
      </c>
      <c r="J5" s="151">
        <v>2790</v>
      </c>
      <c r="K5" s="152">
        <f>J5/I5</f>
        <v>132.85714285714286</v>
      </c>
      <c r="L5" s="153">
        <v>25</v>
      </c>
      <c r="M5" s="151">
        <f>F5/V5*60</f>
        <v>2964.9807692307691</v>
      </c>
      <c r="N5" s="152">
        <f>M5/L5</f>
        <v>118.59923076923076</v>
      </c>
      <c r="O5" s="154">
        <f>L5-I5</f>
        <v>4</v>
      </c>
      <c r="P5" s="155">
        <f>N5-K5</f>
        <v>-14.257912087912104</v>
      </c>
      <c r="Q5" s="156">
        <f>N5/K5</f>
        <v>0.89268238213399498</v>
      </c>
      <c r="R5" s="322">
        <f>Q21</f>
        <v>0.9081495687072163</v>
      </c>
      <c r="S5" s="157">
        <v>0.20833333333333334</v>
      </c>
      <c r="T5" s="158">
        <v>0.25065972222222221</v>
      </c>
      <c r="U5" s="159"/>
      <c r="V5" s="160">
        <v>60.951491448251716</v>
      </c>
      <c r="W5" s="181"/>
      <c r="X5" s="152"/>
      <c r="Y5" s="12"/>
      <c r="Z5" s="198"/>
      <c r="AA5" s="325"/>
      <c r="AB5" s="326"/>
      <c r="AC5" s="12">
        <v>0</v>
      </c>
      <c r="AD5" s="198"/>
      <c r="AE5" s="178">
        <f>M5-J5</f>
        <v>174.98076923076906</v>
      </c>
      <c r="AF5" s="132">
        <f>M5/J5</f>
        <v>1.0627171215880893</v>
      </c>
      <c r="AG5" s="368">
        <f>AF21</f>
        <v>0.93919741721002725</v>
      </c>
    </row>
    <row r="6" spans="1:33" ht="15.75" customHeight="1">
      <c r="A6" s="318"/>
      <c r="B6" s="100" t="s">
        <v>187</v>
      </c>
      <c r="C6" s="371" t="s">
        <v>188</v>
      </c>
      <c r="D6" s="371"/>
      <c r="E6" s="101">
        <v>56.77</v>
      </c>
      <c r="F6" s="102">
        <v>4012</v>
      </c>
      <c r="G6" s="103">
        <f t="shared" si="0"/>
        <v>227761.24000000002</v>
      </c>
      <c r="H6" s="26"/>
      <c r="I6" s="104">
        <v>24</v>
      </c>
      <c r="J6" s="105">
        <v>2000</v>
      </c>
      <c r="K6" s="106">
        <f t="shared" ref="K6:K44" si="1">J6/I6</f>
        <v>83.333333333333329</v>
      </c>
      <c r="L6" s="107">
        <v>24</v>
      </c>
      <c r="M6" s="105">
        <f>F6/V6*60</f>
        <v>1790.3622576585785</v>
      </c>
      <c r="N6" s="106">
        <f>M6/L6</f>
        <v>74.598427402440777</v>
      </c>
      <c r="O6" s="108">
        <f>L6-I6</f>
        <v>0</v>
      </c>
      <c r="P6" s="109">
        <f>N6-K6</f>
        <v>-8.7349059308925519</v>
      </c>
      <c r="Q6" s="110">
        <f>N6/K6</f>
        <v>0.89518112882928935</v>
      </c>
      <c r="R6" s="323"/>
      <c r="S6" s="47">
        <v>0.25416666666666665</v>
      </c>
      <c r="T6" s="48">
        <v>0.3475347222222222</v>
      </c>
      <c r="U6" s="111">
        <v>5.0499999999999901</v>
      </c>
      <c r="V6" s="112">
        <v>134.45323647227221</v>
      </c>
      <c r="W6" s="113"/>
      <c r="X6" s="116"/>
      <c r="Y6" s="12"/>
      <c r="Z6" s="198"/>
      <c r="AA6" s="332"/>
      <c r="AB6" s="333"/>
      <c r="AC6" s="12">
        <v>3</v>
      </c>
      <c r="AD6" s="198"/>
      <c r="AE6" s="117">
        <f>M6-J6</f>
        <v>-209.63774234142147</v>
      </c>
      <c r="AF6" s="110">
        <f>M6/J6</f>
        <v>0.89518112882928924</v>
      </c>
      <c r="AG6" s="369"/>
    </row>
    <row r="7" spans="1:33" ht="15.75" customHeight="1">
      <c r="A7" s="318"/>
      <c r="B7" s="100" t="s">
        <v>189</v>
      </c>
      <c r="C7" s="371" t="s">
        <v>190</v>
      </c>
      <c r="D7" s="371"/>
      <c r="E7" s="101">
        <v>77.349999999999994</v>
      </c>
      <c r="F7" s="102">
        <v>1567</v>
      </c>
      <c r="G7" s="103">
        <f t="shared" si="0"/>
        <v>121207.45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1791.1662025924172</v>
      </c>
      <c r="N7" s="106">
        <f>M7/L7</f>
        <v>71.646648103696691</v>
      </c>
      <c r="O7" s="108">
        <f>L7-I7</f>
        <v>0</v>
      </c>
      <c r="P7" s="109">
        <f>N7-K7</f>
        <v>-8.3533518963033089</v>
      </c>
      <c r="Q7" s="110">
        <f>N7/K7</f>
        <v>0.89558310129620866</v>
      </c>
      <c r="R7" s="323"/>
      <c r="S7" s="47">
        <v>0.35069444444444442</v>
      </c>
      <c r="T7" s="48">
        <v>0.3871412037037037</v>
      </c>
      <c r="U7" s="111">
        <v>4.5499999999999918</v>
      </c>
      <c r="V7" s="112">
        <v>52.490941300657404</v>
      </c>
      <c r="W7" s="113"/>
      <c r="X7" s="116"/>
      <c r="Y7" s="12"/>
      <c r="Z7" s="198"/>
      <c r="AA7" s="332"/>
      <c r="AB7" s="333"/>
      <c r="AC7" s="12">
        <v>1</v>
      </c>
      <c r="AD7" s="198"/>
      <c r="AE7" s="117">
        <f>M7-J7</f>
        <v>-208.83379740758278</v>
      </c>
      <c r="AF7" s="110">
        <f>M7/J7</f>
        <v>0.89558310129620866</v>
      </c>
      <c r="AG7" s="369"/>
    </row>
    <row r="8" spans="1:33" ht="15.75" customHeight="1">
      <c r="A8" s="318"/>
      <c r="B8" s="100" t="s">
        <v>189</v>
      </c>
      <c r="C8" s="371" t="s">
        <v>192</v>
      </c>
      <c r="D8" s="371"/>
      <c r="E8" s="101">
        <v>77.34</v>
      </c>
      <c r="F8" s="102">
        <v>3170</v>
      </c>
      <c r="G8" s="103">
        <f t="shared" si="0"/>
        <v>245167.80000000002</v>
      </c>
      <c r="H8" s="26"/>
      <c r="I8" s="104">
        <v>23</v>
      </c>
      <c r="J8" s="105">
        <v>2000</v>
      </c>
      <c r="K8" s="106">
        <f t="shared" si="1"/>
        <v>86.956521739130437</v>
      </c>
      <c r="L8" s="107">
        <v>23</v>
      </c>
      <c r="M8" s="105">
        <f>F8/V8*60</f>
        <v>1791.4192297084644</v>
      </c>
      <c r="N8" s="106">
        <f>M8/L8</f>
        <v>77.887792596020191</v>
      </c>
      <c r="O8" s="108">
        <f>L8-I8</f>
        <v>0</v>
      </c>
      <c r="P8" s="109">
        <f>N8-K8</f>
        <v>-9.0687291431102466</v>
      </c>
      <c r="Q8" s="110">
        <f>N8/K8</f>
        <v>0.89570961485423217</v>
      </c>
      <c r="R8" s="323"/>
      <c r="S8" s="47">
        <v>0.39027777777777772</v>
      </c>
      <c r="T8" s="48">
        <v>0.46400462962962957</v>
      </c>
      <c r="U8" s="111">
        <v>4.5166666666666</v>
      </c>
      <c r="V8" s="112">
        <v>106.172802460624</v>
      </c>
      <c r="W8" s="113">
        <v>0.46400462962962957</v>
      </c>
      <c r="X8" s="116">
        <v>0.50277777777777777</v>
      </c>
      <c r="Y8" s="12"/>
      <c r="Z8" s="198"/>
      <c r="AA8" s="332"/>
      <c r="AB8" s="333"/>
      <c r="AC8" s="12">
        <v>2</v>
      </c>
      <c r="AD8" s="198"/>
      <c r="AE8" s="117">
        <f>M8-J8</f>
        <v>-208.5807702915356</v>
      </c>
      <c r="AF8" s="110">
        <f>M8/J8</f>
        <v>0.89570961485423217</v>
      </c>
      <c r="AG8" s="369"/>
    </row>
    <row r="9" spans="1:33" ht="15.75" customHeight="1">
      <c r="A9" s="318"/>
      <c r="B9" s="100" t="s">
        <v>189</v>
      </c>
      <c r="C9" s="371" t="s">
        <v>193</v>
      </c>
      <c r="D9" s="371"/>
      <c r="E9" s="101">
        <v>59.52</v>
      </c>
      <c r="F9" s="102">
        <v>6287</v>
      </c>
      <c r="G9" s="103">
        <f t="shared" si="0"/>
        <v>374202.24</v>
      </c>
      <c r="H9" s="13"/>
      <c r="I9" s="104">
        <v>24</v>
      </c>
      <c r="J9" s="105">
        <v>2000</v>
      </c>
      <c r="K9" s="106">
        <f t="shared" si="1"/>
        <v>83.333333333333329</v>
      </c>
      <c r="L9" s="107">
        <v>24</v>
      </c>
      <c r="M9" s="105">
        <f>F9/V9*60</f>
        <v>1796.0116725059659</v>
      </c>
      <c r="N9" s="106">
        <f>M9/L9</f>
        <v>74.833819687748573</v>
      </c>
      <c r="O9" s="108">
        <f>L9-I9</f>
        <v>0</v>
      </c>
      <c r="P9" s="109">
        <f>N9-K9</f>
        <v>-8.4995136455847557</v>
      </c>
      <c r="Q9" s="110">
        <f>N9/K9</f>
        <v>0.89800583625298291</v>
      </c>
      <c r="R9" s="323"/>
      <c r="S9" s="47">
        <v>0.50277777777777777</v>
      </c>
      <c r="T9" s="48">
        <v>0.64862268518518518</v>
      </c>
      <c r="U9" s="111">
        <v>55.8333333333334</v>
      </c>
      <c r="V9" s="112">
        <v>210.03204253882541</v>
      </c>
      <c r="W9" s="113"/>
      <c r="X9" s="116"/>
      <c r="Y9" s="12"/>
      <c r="Z9" s="198"/>
      <c r="AA9" s="332"/>
      <c r="AB9" s="333"/>
      <c r="AC9" s="12">
        <v>4</v>
      </c>
      <c r="AD9" s="198"/>
      <c r="AE9" s="117">
        <f>M9-J9</f>
        <v>-203.98832749403414</v>
      </c>
      <c r="AF9" s="110">
        <f>M9/J9</f>
        <v>0.89800583625298291</v>
      </c>
      <c r="AG9" s="369"/>
    </row>
    <row r="10" spans="1:33" ht="15.75" customHeight="1">
      <c r="A10" s="318"/>
      <c r="B10" s="100"/>
      <c r="C10" s="371"/>
      <c r="D10" s="37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12"/>
      <c r="Z10" s="198"/>
      <c r="AA10" s="332"/>
      <c r="AB10" s="333"/>
      <c r="AC10" s="12"/>
      <c r="AD10" s="198"/>
      <c r="AE10" s="117"/>
      <c r="AF10" s="110"/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23.4</v>
      </c>
      <c r="J21" s="137">
        <f t="shared" si="2"/>
        <v>2158</v>
      </c>
      <c r="K21" s="138">
        <f t="shared" ref="K21" si="3">J21/I21</f>
        <v>92.222222222222229</v>
      </c>
      <c r="L21" s="136">
        <f t="shared" ref="L21:M21" si="4">AVERAGE(L5:L20)</f>
        <v>24.2</v>
      </c>
      <c r="M21" s="137">
        <f t="shared" si="4"/>
        <v>2026.7880263392387</v>
      </c>
      <c r="N21" s="138">
        <f t="shared" ref="N21:N28" si="5">M21/L21</f>
        <v>83.751571336332177</v>
      </c>
      <c r="O21" s="139">
        <f t="shared" ref="O21:O28" si="6">L21-I21</f>
        <v>0.80000000000000071</v>
      </c>
      <c r="P21" s="140">
        <f t="shared" ref="P21:P28" si="7">N21-K21</f>
        <v>-8.470650885890052</v>
      </c>
      <c r="Q21" s="141">
        <f t="shared" ref="Q21:Q28" si="8">N21/K21</f>
        <v>0.9081495687072163</v>
      </c>
      <c r="R21" s="324"/>
      <c r="S21" s="142">
        <f>S5</f>
        <v>0.20833333333333334</v>
      </c>
      <c r="T21" s="143">
        <f>INDEX(T5:T20,COUNTA(T5:T20))</f>
        <v>0.64862268518518518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10</v>
      </c>
      <c r="AD21" s="180">
        <f>SUM(AD5:AD20)</f>
        <v>0</v>
      </c>
      <c r="AE21" s="168">
        <f t="shared" ref="AE21:AE28" si="9">M21-J21</f>
        <v>-131.21197366076126</v>
      </c>
      <c r="AF21" s="141">
        <f t="shared" ref="AF21:AF28" si="10">M21/J21</f>
        <v>0.93919741721002725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2167</v>
      </c>
      <c r="G22" s="148">
        <f t="shared" ref="G22:G28" si="11">E22*F22</f>
        <v>78987.150000000009</v>
      </c>
      <c r="H22" s="149">
        <v>2</v>
      </c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8" si="12">F22/V22*60</f>
        <v>1894.4858710424933</v>
      </c>
      <c r="N22" s="152">
        <f t="shared" si="5"/>
        <v>94.724293552124664</v>
      </c>
      <c r="O22" s="154">
        <f t="shared" si="6"/>
        <v>0</v>
      </c>
      <c r="P22" s="155">
        <f t="shared" si="7"/>
        <v>-10.275706447875336</v>
      </c>
      <c r="Q22" s="156">
        <f t="shared" si="8"/>
        <v>0.9021361290678539</v>
      </c>
      <c r="R22" s="322">
        <f>Q38</f>
        <v>0.9000584813507676</v>
      </c>
      <c r="S22" s="157">
        <v>0.16666666666666666</v>
      </c>
      <c r="T22" s="158">
        <v>0.21431712962962962</v>
      </c>
      <c r="U22" s="159"/>
      <c r="V22" s="160">
        <v>68.630757287439096</v>
      </c>
      <c r="W22" s="97"/>
      <c r="X22" s="98"/>
      <c r="Y22" s="12"/>
      <c r="Z22" s="198"/>
      <c r="AA22" s="325"/>
      <c r="AB22" s="326"/>
      <c r="AC22" s="12">
        <v>0</v>
      </c>
      <c r="AD22" s="198"/>
      <c r="AE22" s="115">
        <f t="shared" si="9"/>
        <v>-205.51412895750673</v>
      </c>
      <c r="AF22" s="156">
        <f t="shared" si="10"/>
        <v>0.9021361290678539</v>
      </c>
      <c r="AG22" s="376">
        <f>AF38</f>
        <v>0.90005848135076771</v>
      </c>
    </row>
    <row r="23" spans="1:33" ht="15.75" customHeight="1">
      <c r="A23" s="357"/>
      <c r="B23" s="163" t="s">
        <v>185</v>
      </c>
      <c r="C23" s="330" t="s">
        <v>199</v>
      </c>
      <c r="D23" s="331"/>
      <c r="E23" s="101">
        <v>33.200000000000003</v>
      </c>
      <c r="F23" s="111">
        <v>3772</v>
      </c>
      <c r="G23" s="103">
        <f t="shared" si="11"/>
        <v>125230.40000000001</v>
      </c>
      <c r="H23" s="26"/>
      <c r="I23" s="107">
        <v>11</v>
      </c>
      <c r="J23" s="105">
        <v>2000</v>
      </c>
      <c r="K23" s="106">
        <f t="shared" si="1"/>
        <v>181.81818181818181</v>
      </c>
      <c r="L23" s="107">
        <v>11</v>
      </c>
      <c r="M23" s="105">
        <f t="shared" si="12"/>
        <v>1807.0556379158661</v>
      </c>
      <c r="N23" s="106">
        <f t="shared" si="5"/>
        <v>164.27778526507873</v>
      </c>
      <c r="O23" s="108">
        <f t="shared" si="6"/>
        <v>0</v>
      </c>
      <c r="P23" s="109">
        <f t="shared" si="7"/>
        <v>-17.540396553103079</v>
      </c>
      <c r="Q23" s="110">
        <f t="shared" si="8"/>
        <v>0.9035278189579331</v>
      </c>
      <c r="R23" s="323"/>
      <c r="S23" s="47">
        <v>0.21805555555555556</v>
      </c>
      <c r="T23" s="48">
        <v>0.30502314814814813</v>
      </c>
      <c r="U23" s="111">
        <v>5.3833333333333488</v>
      </c>
      <c r="V23" s="112">
        <v>125.24240828634473</v>
      </c>
      <c r="W23" s="113"/>
      <c r="X23" s="116"/>
      <c r="Y23" s="12"/>
      <c r="Z23" s="198"/>
      <c r="AA23" s="332"/>
      <c r="AB23" s="333"/>
      <c r="AC23" s="12">
        <v>2</v>
      </c>
      <c r="AD23" s="198"/>
      <c r="AE23" s="117">
        <f t="shared" si="9"/>
        <v>-192.9443620841339</v>
      </c>
      <c r="AF23" s="110">
        <f t="shared" si="10"/>
        <v>0.9035278189579331</v>
      </c>
      <c r="AG23" s="369"/>
    </row>
    <row r="24" spans="1:33" ht="15.75" customHeight="1">
      <c r="A24" s="357"/>
      <c r="B24" s="163" t="s">
        <v>185</v>
      </c>
      <c r="C24" s="330" t="s">
        <v>197</v>
      </c>
      <c r="D24" s="331"/>
      <c r="E24" s="101">
        <v>31.72</v>
      </c>
      <c r="F24" s="111">
        <v>2109</v>
      </c>
      <c r="G24" s="103">
        <f t="shared" si="11"/>
        <v>66897.48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 t="shared" si="12"/>
        <v>1800.9635289299197</v>
      </c>
      <c r="N24" s="106">
        <f t="shared" si="5"/>
        <v>81.861978587723627</v>
      </c>
      <c r="O24" s="108">
        <f t="shared" si="6"/>
        <v>0</v>
      </c>
      <c r="P24" s="109">
        <f t="shared" si="7"/>
        <v>-9.0471123213672797</v>
      </c>
      <c r="Q24" s="110">
        <f t="shared" si="8"/>
        <v>0.90048176446495987</v>
      </c>
      <c r="R24" s="323"/>
      <c r="S24" s="47">
        <v>0.30902777777777779</v>
      </c>
      <c r="T24" s="48">
        <v>0.35781250000000003</v>
      </c>
      <c r="U24" s="111">
        <v>5.7666666666667155</v>
      </c>
      <c r="V24" s="112">
        <v>70.26238897529835</v>
      </c>
      <c r="W24" s="113"/>
      <c r="X24" s="116"/>
      <c r="Y24" s="12"/>
      <c r="Z24" s="198"/>
      <c r="AA24" s="332"/>
      <c r="AB24" s="333"/>
      <c r="AC24" s="12">
        <v>2</v>
      </c>
      <c r="AD24" s="198"/>
      <c r="AE24" s="117">
        <f t="shared" si="9"/>
        <v>-199.03647107008032</v>
      </c>
      <c r="AF24" s="110">
        <f t="shared" si="10"/>
        <v>0.90048176446495987</v>
      </c>
      <c r="AG24" s="369"/>
    </row>
    <row r="25" spans="1:33" ht="15.75" customHeight="1">
      <c r="A25" s="357"/>
      <c r="B25" s="163" t="s">
        <v>185</v>
      </c>
      <c r="C25" s="330" t="s">
        <v>198</v>
      </c>
      <c r="D25" s="331"/>
      <c r="E25" s="101">
        <v>34.79</v>
      </c>
      <c r="F25" s="111">
        <v>2165</v>
      </c>
      <c r="G25" s="103">
        <f t="shared" si="11"/>
        <v>75320.349999999991</v>
      </c>
      <c r="H25" s="26"/>
      <c r="I25" s="107">
        <v>11</v>
      </c>
      <c r="J25" s="105">
        <v>2000</v>
      </c>
      <c r="K25" s="106">
        <f t="shared" si="1"/>
        <v>181.81818181818181</v>
      </c>
      <c r="L25" s="107">
        <v>11</v>
      </c>
      <c r="M25" s="105">
        <f t="shared" si="12"/>
        <v>1807.0477300916668</v>
      </c>
      <c r="N25" s="106">
        <f t="shared" si="5"/>
        <v>164.27706637196971</v>
      </c>
      <c r="O25" s="108">
        <f t="shared" si="6"/>
        <v>0</v>
      </c>
      <c r="P25" s="109">
        <f t="shared" si="7"/>
        <v>-17.541115446212103</v>
      </c>
      <c r="Q25" s="110">
        <f t="shared" si="8"/>
        <v>0.90352386504583337</v>
      </c>
      <c r="R25" s="323"/>
      <c r="S25" s="47">
        <v>0.3611111111111111</v>
      </c>
      <c r="T25" s="48">
        <v>0.4110300925925926</v>
      </c>
      <c r="U25" s="111">
        <v>4.7499999999999432</v>
      </c>
      <c r="V25" s="112">
        <v>71.88520692445158</v>
      </c>
      <c r="W25" s="113"/>
      <c r="X25" s="116"/>
      <c r="Y25" s="12"/>
      <c r="Z25" s="198"/>
      <c r="AA25" s="332"/>
      <c r="AB25" s="333"/>
      <c r="AC25" s="12">
        <v>1</v>
      </c>
      <c r="AD25" s="198"/>
      <c r="AE25" s="117">
        <f t="shared" si="9"/>
        <v>-192.95226990833316</v>
      </c>
      <c r="AF25" s="110">
        <f t="shared" si="10"/>
        <v>0.90352386504583337</v>
      </c>
      <c r="AG25" s="369"/>
    </row>
    <row r="26" spans="1:33" ht="15.75" customHeight="1">
      <c r="A26" s="358"/>
      <c r="B26" s="163" t="s">
        <v>189</v>
      </c>
      <c r="C26" s="330" t="s">
        <v>206</v>
      </c>
      <c r="D26" s="331"/>
      <c r="E26" s="101">
        <v>71.55</v>
      </c>
      <c r="F26" s="111">
        <v>2764</v>
      </c>
      <c r="G26" s="103">
        <f t="shared" si="11"/>
        <v>197764.19999999998</v>
      </c>
      <c r="H26" s="13"/>
      <c r="I26" s="118">
        <v>22</v>
      </c>
      <c r="J26" s="105">
        <v>2000</v>
      </c>
      <c r="K26" s="106">
        <f t="shared" si="1"/>
        <v>90.909090909090907</v>
      </c>
      <c r="L26" s="107">
        <v>22</v>
      </c>
      <c r="M26" s="105">
        <f t="shared" si="12"/>
        <v>1785.2462102904915</v>
      </c>
      <c r="N26" s="106">
        <f t="shared" si="5"/>
        <v>81.147555013204155</v>
      </c>
      <c r="O26" s="108">
        <f t="shared" si="6"/>
        <v>0</v>
      </c>
      <c r="P26" s="109">
        <f t="shared" si="7"/>
        <v>-9.7615358958867517</v>
      </c>
      <c r="Q26" s="110">
        <f t="shared" si="8"/>
        <v>0.89262310514524568</v>
      </c>
      <c r="R26" s="323"/>
      <c r="S26" s="47">
        <v>0.41388888888888886</v>
      </c>
      <c r="T26" s="48">
        <v>0.47839120370370369</v>
      </c>
      <c r="U26" s="111">
        <v>5</v>
      </c>
      <c r="V26" s="112">
        <v>92.894749779647967</v>
      </c>
      <c r="W26" s="113">
        <v>0.47839120370370369</v>
      </c>
      <c r="X26" s="116">
        <v>0.51597222222222217</v>
      </c>
      <c r="Y26" s="12"/>
      <c r="Z26" s="198"/>
      <c r="AA26" s="332"/>
      <c r="AB26" s="333"/>
      <c r="AC26" s="12">
        <v>1</v>
      </c>
      <c r="AD26" s="198"/>
      <c r="AE26" s="117">
        <f t="shared" si="9"/>
        <v>-214.75378970950851</v>
      </c>
      <c r="AF26" s="110">
        <f t="shared" si="10"/>
        <v>0.89262310514524579</v>
      </c>
      <c r="AG26" s="369"/>
    </row>
    <row r="27" spans="1:33" ht="15.75" customHeight="1">
      <c r="A27" s="358"/>
      <c r="B27" s="163" t="s">
        <v>189</v>
      </c>
      <c r="C27" s="330" t="s">
        <v>209</v>
      </c>
      <c r="D27" s="331"/>
      <c r="E27" s="101">
        <v>61.09</v>
      </c>
      <c r="F27" s="111">
        <v>3547</v>
      </c>
      <c r="G27" s="121">
        <f t="shared" si="11"/>
        <v>216686.23</v>
      </c>
      <c r="H27" s="122"/>
      <c r="I27" s="107">
        <v>20</v>
      </c>
      <c r="J27" s="105">
        <v>2000</v>
      </c>
      <c r="K27" s="106">
        <f t="shared" si="1"/>
        <v>100</v>
      </c>
      <c r="L27" s="107">
        <v>20</v>
      </c>
      <c r="M27" s="105">
        <f t="shared" si="12"/>
        <v>1791.545585867972</v>
      </c>
      <c r="N27" s="106">
        <f t="shared" si="5"/>
        <v>89.577279293398604</v>
      </c>
      <c r="O27" s="108">
        <f t="shared" si="6"/>
        <v>0</v>
      </c>
      <c r="P27" s="109">
        <f t="shared" si="7"/>
        <v>-10.422720706601396</v>
      </c>
      <c r="Q27" s="110">
        <f t="shared" si="8"/>
        <v>0.89577279293398604</v>
      </c>
      <c r="R27" s="323"/>
      <c r="S27" s="47">
        <v>0.51597222222222217</v>
      </c>
      <c r="T27" s="120">
        <v>0.59846064814814803</v>
      </c>
      <c r="U27" s="111">
        <v>55</v>
      </c>
      <c r="V27" s="112">
        <v>118.79128372661111</v>
      </c>
      <c r="W27" s="113"/>
      <c r="X27" s="116"/>
      <c r="Y27" s="12"/>
      <c r="Z27" s="198"/>
      <c r="AA27" s="332"/>
      <c r="AB27" s="333"/>
      <c r="AC27" s="12">
        <v>2</v>
      </c>
      <c r="AD27" s="198"/>
      <c r="AE27" s="117">
        <f t="shared" si="9"/>
        <v>-208.45441413202798</v>
      </c>
      <c r="AF27" s="110">
        <f t="shared" si="10"/>
        <v>0.89577279293398604</v>
      </c>
      <c r="AG27" s="369"/>
    </row>
    <row r="28" spans="1:33" ht="15.75" customHeight="1">
      <c r="A28" s="358"/>
      <c r="B28" s="163" t="s">
        <v>195</v>
      </c>
      <c r="C28" s="330" t="s">
        <v>196</v>
      </c>
      <c r="D28" s="331"/>
      <c r="E28" s="101">
        <v>36.450000000000003</v>
      </c>
      <c r="F28" s="111">
        <v>2693</v>
      </c>
      <c r="G28" s="121">
        <f t="shared" si="11"/>
        <v>98159.85</v>
      </c>
      <c r="H28" s="62"/>
      <c r="I28" s="118">
        <v>20</v>
      </c>
      <c r="J28" s="105">
        <v>2100</v>
      </c>
      <c r="K28" s="106">
        <f t="shared" si="1"/>
        <v>105</v>
      </c>
      <c r="L28" s="107">
        <v>20</v>
      </c>
      <c r="M28" s="105">
        <f t="shared" si="12"/>
        <v>1894.485871042493</v>
      </c>
      <c r="N28" s="106">
        <f t="shared" si="5"/>
        <v>94.724293552124649</v>
      </c>
      <c r="O28" s="123">
        <f t="shared" si="6"/>
        <v>0</v>
      </c>
      <c r="P28" s="124">
        <f t="shared" si="7"/>
        <v>-10.275706447875351</v>
      </c>
      <c r="Q28" s="125">
        <f t="shared" si="8"/>
        <v>0.90213612906785379</v>
      </c>
      <c r="R28" s="323"/>
      <c r="S28" s="47">
        <v>0.60138888888888886</v>
      </c>
      <c r="T28" s="120">
        <v>0.66061342592592587</v>
      </c>
      <c r="U28" s="111">
        <v>5</v>
      </c>
      <c r="V28" s="112">
        <v>85.289630537643518</v>
      </c>
      <c r="W28" s="113"/>
      <c r="X28" s="116"/>
      <c r="Y28" s="12"/>
      <c r="Z28" s="198"/>
      <c r="AA28" s="332"/>
      <c r="AB28" s="333"/>
      <c r="AC28" s="12">
        <v>2</v>
      </c>
      <c r="AD28" s="198"/>
      <c r="AE28" s="117">
        <f t="shared" si="9"/>
        <v>-205.51412895750695</v>
      </c>
      <c r="AF28" s="110">
        <f t="shared" si="10"/>
        <v>0.90213612906785379</v>
      </c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13">AVERAGE(I22:I37)</f>
        <v>18</v>
      </c>
      <c r="J38" s="137">
        <f t="shared" si="13"/>
        <v>2028.5714285714287</v>
      </c>
      <c r="K38" s="138">
        <f t="shared" ref="K38" si="14">J38/I38</f>
        <v>112.69841269841271</v>
      </c>
      <c r="L38" s="136">
        <f t="shared" ref="L38:M38" si="15">AVERAGE(L22:L37)</f>
        <v>18</v>
      </c>
      <c r="M38" s="137">
        <f t="shared" si="15"/>
        <v>1825.8329193115574</v>
      </c>
      <c r="N38" s="138">
        <f t="shared" ref="N38:N44" si="16">M38/L38</f>
        <v>101.43516218397541</v>
      </c>
      <c r="O38" s="139">
        <f t="shared" ref="O38:O44" si="17">L38-I38</f>
        <v>0</v>
      </c>
      <c r="P38" s="140">
        <f t="shared" ref="P38:P44" si="18">N38-K38</f>
        <v>-11.263250514437303</v>
      </c>
      <c r="Q38" s="141">
        <f t="shared" ref="Q38:Q44" si="19">N38/K38</f>
        <v>0.9000584813507676</v>
      </c>
      <c r="R38" s="324"/>
      <c r="S38" s="142">
        <f>S22</f>
        <v>0.16666666666666666</v>
      </c>
      <c r="T38" s="143">
        <f>INDEX(T22:T37,COUNTA(T22:T37))</f>
        <v>0.66061342592592587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10</v>
      </c>
      <c r="AD38" s="180">
        <f>SUM(AD22:AD37)</f>
        <v>0</v>
      </c>
      <c r="AE38" s="168">
        <f t="shared" ref="AE38:AE44" si="20">M38-J38</f>
        <v>-202.73850925987131</v>
      </c>
      <c r="AF38" s="141">
        <f t="shared" ref="AF38:AF44" si="21">M38/J38</f>
        <v>0.90005848135076771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3753</v>
      </c>
      <c r="G39" s="148">
        <f t="shared" ref="G39:G44" si="22">E39*F39</f>
        <v>73934.099999999991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4" si="23">F39/V39*60</f>
        <v>1079.3277035037922</v>
      </c>
      <c r="N39" s="152">
        <f t="shared" si="16"/>
        <v>83.025207961830176</v>
      </c>
      <c r="O39" s="154">
        <f t="shared" si="17"/>
        <v>0</v>
      </c>
      <c r="P39" s="155">
        <f t="shared" si="18"/>
        <v>-9.2824843458621302</v>
      </c>
      <c r="Q39" s="156">
        <f t="shared" si="19"/>
        <v>0.89943975291982692</v>
      </c>
      <c r="R39" s="322">
        <f>Q55</f>
        <v>0.89551948235751855</v>
      </c>
      <c r="S39" s="157">
        <v>0.16666666666666666</v>
      </c>
      <c r="T39" s="158">
        <v>0.31153935185185183</v>
      </c>
      <c r="U39" s="159"/>
      <c r="V39" s="160">
        <v>208.62987141810987</v>
      </c>
      <c r="W39" s="158"/>
      <c r="X39" s="169"/>
      <c r="Y39" s="12"/>
      <c r="Z39" s="198"/>
      <c r="AA39" s="325"/>
      <c r="AB39" s="326"/>
      <c r="AC39" s="12">
        <v>3</v>
      </c>
      <c r="AD39" s="198"/>
      <c r="AE39" s="115">
        <f t="shared" si="20"/>
        <v>-120.67229649620776</v>
      </c>
      <c r="AF39" s="156">
        <f t="shared" si="21"/>
        <v>0.89943975291982692</v>
      </c>
      <c r="AG39" s="327">
        <f>AF55</f>
        <v>0.89551948235751855</v>
      </c>
    </row>
    <row r="40" spans="1:33" ht="15.75" customHeight="1">
      <c r="A40" s="318"/>
      <c r="B40" s="163" t="s">
        <v>189</v>
      </c>
      <c r="C40" s="330" t="s">
        <v>191</v>
      </c>
      <c r="D40" s="331"/>
      <c r="E40" s="101">
        <v>59.34</v>
      </c>
      <c r="F40" s="102">
        <v>1673</v>
      </c>
      <c r="G40" s="103">
        <f t="shared" si="22"/>
        <v>99275.82</v>
      </c>
      <c r="H40" s="26"/>
      <c r="I40" s="104">
        <v>24</v>
      </c>
      <c r="J40" s="105">
        <v>2000</v>
      </c>
      <c r="K40" s="106">
        <f t="shared" si="1"/>
        <v>83.333333333333329</v>
      </c>
      <c r="L40" s="107">
        <v>24</v>
      </c>
      <c r="M40" s="105">
        <f t="shared" si="23"/>
        <v>1790.2082313195094</v>
      </c>
      <c r="N40" s="106">
        <f t="shared" si="16"/>
        <v>74.592009638312888</v>
      </c>
      <c r="O40" s="108">
        <f t="shared" si="17"/>
        <v>0</v>
      </c>
      <c r="P40" s="109">
        <f t="shared" si="18"/>
        <v>-8.7413236950204407</v>
      </c>
      <c r="Q40" s="110">
        <f t="shared" si="19"/>
        <v>0.89510411565975467</v>
      </c>
      <c r="R40" s="323"/>
      <c r="S40" s="47">
        <v>0.31527777777777777</v>
      </c>
      <c r="T40" s="48">
        <v>0.35421296296296295</v>
      </c>
      <c r="U40" s="111">
        <v>5.3833333333333488</v>
      </c>
      <c r="V40" s="112">
        <v>56.071689451462788</v>
      </c>
      <c r="W40" s="113"/>
      <c r="X40" s="116"/>
      <c r="Y40" s="12"/>
      <c r="Z40" s="198"/>
      <c r="AA40" s="332"/>
      <c r="AB40" s="333"/>
      <c r="AC40" s="12">
        <v>1</v>
      </c>
      <c r="AD40" s="198"/>
      <c r="AE40" s="117">
        <f t="shared" si="20"/>
        <v>-209.79176868049058</v>
      </c>
      <c r="AF40" s="110">
        <f t="shared" si="21"/>
        <v>0.89510411565975467</v>
      </c>
      <c r="AG40" s="328"/>
    </row>
    <row r="41" spans="1:33" ht="15.75" customHeight="1">
      <c r="A41" s="318"/>
      <c r="B41" s="163" t="s">
        <v>189</v>
      </c>
      <c r="C41" s="330" t="s">
        <v>207</v>
      </c>
      <c r="D41" s="331"/>
      <c r="E41" s="101">
        <v>58.67</v>
      </c>
      <c r="F41" s="102">
        <v>1372</v>
      </c>
      <c r="G41" s="103">
        <f t="shared" si="22"/>
        <v>80495.240000000005</v>
      </c>
      <c r="H41" s="26">
        <v>2</v>
      </c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 t="shared" si="23"/>
        <v>1790.7270052556089</v>
      </c>
      <c r="N41" s="106">
        <f t="shared" si="16"/>
        <v>77.857695880678648</v>
      </c>
      <c r="O41" s="108">
        <f t="shared" si="17"/>
        <v>0</v>
      </c>
      <c r="P41" s="109">
        <f t="shared" si="18"/>
        <v>-9.0988258584517894</v>
      </c>
      <c r="Q41" s="110">
        <f t="shared" si="19"/>
        <v>0.8953635026278044</v>
      </c>
      <c r="R41" s="323"/>
      <c r="S41" s="47">
        <v>0.35763888888888884</v>
      </c>
      <c r="T41" s="48">
        <v>0.38956018518518515</v>
      </c>
      <c r="U41" s="111">
        <v>4.9333333333332785</v>
      </c>
      <c r="V41" s="112">
        <v>45.97015612005562</v>
      </c>
      <c r="W41" s="113"/>
      <c r="X41" s="116"/>
      <c r="Y41" s="12"/>
      <c r="Z41" s="198"/>
      <c r="AA41" s="332"/>
      <c r="AB41" s="333"/>
      <c r="AC41" s="12">
        <v>1</v>
      </c>
      <c r="AD41" s="198"/>
      <c r="AE41" s="117">
        <f t="shared" si="20"/>
        <v>-209.2729947443911</v>
      </c>
      <c r="AF41" s="110">
        <f t="shared" si="21"/>
        <v>0.8953635026278044</v>
      </c>
      <c r="AG41" s="328"/>
    </row>
    <row r="42" spans="1:33" ht="15.75" customHeight="1">
      <c r="A42" s="318"/>
      <c r="B42" s="163" t="s">
        <v>189</v>
      </c>
      <c r="C42" s="330" t="s">
        <v>208</v>
      </c>
      <c r="D42" s="331"/>
      <c r="E42" s="101">
        <v>59.54</v>
      </c>
      <c r="F42" s="102">
        <v>3727</v>
      </c>
      <c r="G42" s="103">
        <f t="shared" si="22"/>
        <v>221905.58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 t="shared" si="23"/>
        <v>1795.8815964524713</v>
      </c>
      <c r="N42" s="106">
        <f t="shared" si="16"/>
        <v>78.081808541411789</v>
      </c>
      <c r="O42" s="108">
        <f t="shared" si="17"/>
        <v>0</v>
      </c>
      <c r="P42" s="109">
        <f t="shared" si="18"/>
        <v>-8.8747131977186484</v>
      </c>
      <c r="Q42" s="110">
        <f t="shared" si="19"/>
        <v>0.89794079822623551</v>
      </c>
      <c r="R42" s="323"/>
      <c r="S42" s="47">
        <v>0.39305555555555549</v>
      </c>
      <c r="T42" s="48">
        <v>0.47952546296296289</v>
      </c>
      <c r="U42" s="111">
        <v>5.0333333333332941</v>
      </c>
      <c r="V42" s="112">
        <v>124.51823129193595</v>
      </c>
      <c r="W42" s="113">
        <v>0.47952546296296289</v>
      </c>
      <c r="X42" s="116">
        <v>0.51874999999999993</v>
      </c>
      <c r="Y42" s="12"/>
      <c r="Z42" s="198"/>
      <c r="AA42" s="332"/>
      <c r="AB42" s="333"/>
      <c r="AC42" s="12">
        <v>2</v>
      </c>
      <c r="AD42" s="198"/>
      <c r="AE42" s="117">
        <f t="shared" si="20"/>
        <v>-204.11840354752871</v>
      </c>
      <c r="AF42" s="110">
        <f t="shared" si="21"/>
        <v>0.89794079822623563</v>
      </c>
      <c r="AG42" s="328"/>
    </row>
    <row r="43" spans="1:33" ht="15.75" customHeight="1">
      <c r="A43" s="318"/>
      <c r="B43" s="163" t="s">
        <v>189</v>
      </c>
      <c r="C43" s="330" t="s">
        <v>205</v>
      </c>
      <c r="D43" s="331"/>
      <c r="E43" s="101">
        <v>53.76</v>
      </c>
      <c r="F43" s="102">
        <v>3569</v>
      </c>
      <c r="G43" s="103">
        <f t="shared" si="22"/>
        <v>191869.44</v>
      </c>
      <c r="H43" s="13"/>
      <c r="I43" s="104">
        <v>20</v>
      </c>
      <c r="J43" s="105">
        <v>2000</v>
      </c>
      <c r="K43" s="106">
        <f t="shared" si="1"/>
        <v>100</v>
      </c>
      <c r="L43" s="107">
        <v>20</v>
      </c>
      <c r="M43" s="105">
        <f t="shared" si="23"/>
        <v>1782.9466606172168</v>
      </c>
      <c r="N43" s="106">
        <f t="shared" si="16"/>
        <v>89.147333030860835</v>
      </c>
      <c r="O43" s="108">
        <f t="shared" si="17"/>
        <v>0</v>
      </c>
      <c r="P43" s="109">
        <f t="shared" si="18"/>
        <v>-10.852666969139165</v>
      </c>
      <c r="Q43" s="110">
        <f t="shared" si="19"/>
        <v>0.89147333030860831</v>
      </c>
      <c r="R43" s="323"/>
      <c r="S43" s="47">
        <v>0.51874999999999993</v>
      </c>
      <c r="T43" s="48">
        <v>0.60215277777777776</v>
      </c>
      <c r="U43" s="111">
        <v>56.483333333333341</v>
      </c>
      <c r="V43" s="112">
        <v>120.10454643991955</v>
      </c>
      <c r="W43" s="113"/>
      <c r="X43" s="116"/>
      <c r="Y43" s="12"/>
      <c r="Z43" s="198"/>
      <c r="AA43" s="332"/>
      <c r="AB43" s="333"/>
      <c r="AC43" s="12">
        <v>2</v>
      </c>
      <c r="AD43" s="198"/>
      <c r="AE43" s="117">
        <f t="shared" si="20"/>
        <v>-217.05333938278318</v>
      </c>
      <c r="AF43" s="110">
        <f t="shared" si="21"/>
        <v>0.89147333030860842</v>
      </c>
      <c r="AG43" s="328"/>
    </row>
    <row r="44" spans="1:33" ht="15.75" customHeight="1">
      <c r="A44" s="318"/>
      <c r="B44" s="163" t="s">
        <v>189</v>
      </c>
      <c r="C44" s="330" t="s">
        <v>207</v>
      </c>
      <c r="D44" s="331"/>
      <c r="E44" s="101">
        <v>58.67</v>
      </c>
      <c r="F44" s="102">
        <v>3400</v>
      </c>
      <c r="G44" s="121">
        <f t="shared" si="22"/>
        <v>199478</v>
      </c>
      <c r="H44" s="122"/>
      <c r="I44" s="104">
        <v>23</v>
      </c>
      <c r="J44" s="105">
        <v>2000</v>
      </c>
      <c r="K44" s="106">
        <f t="shared" si="1"/>
        <v>86.956521739130437</v>
      </c>
      <c r="L44" s="107">
        <v>23</v>
      </c>
      <c r="M44" s="105">
        <f t="shared" si="23"/>
        <v>1790.7270052556094</v>
      </c>
      <c r="N44" s="106">
        <f t="shared" si="16"/>
        <v>77.857695880678662</v>
      </c>
      <c r="O44" s="108">
        <f t="shared" si="17"/>
        <v>0</v>
      </c>
      <c r="P44" s="109">
        <f t="shared" si="18"/>
        <v>-9.0988258584517752</v>
      </c>
      <c r="Q44" s="110">
        <f t="shared" si="19"/>
        <v>0.89536350262780462</v>
      </c>
      <c r="R44" s="323"/>
      <c r="S44" s="47">
        <v>0.60624999999999996</v>
      </c>
      <c r="T44" s="120">
        <v>0.68535879629629626</v>
      </c>
      <c r="U44" s="111">
        <v>5.8999999999999631</v>
      </c>
      <c r="V44" s="112">
        <v>113.92021195932148</v>
      </c>
      <c r="W44" s="113"/>
      <c r="X44" s="116"/>
      <c r="Y44" s="12"/>
      <c r="Z44" s="198"/>
      <c r="AA44" s="332"/>
      <c r="AB44" s="333"/>
      <c r="AC44" s="12">
        <v>2</v>
      </c>
      <c r="AD44" s="198"/>
      <c r="AE44" s="117">
        <f t="shared" si="20"/>
        <v>-209.27299474439064</v>
      </c>
      <c r="AF44" s="110">
        <f t="shared" si="21"/>
        <v>0.89536350262780473</v>
      </c>
      <c r="AG44" s="328"/>
    </row>
    <row r="45" spans="1:33" ht="15.75" customHeight="1">
      <c r="A45" s="318"/>
      <c r="B45" s="163"/>
      <c r="C45" s="330"/>
      <c r="D45" s="33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3"/>
      <c r="S45" s="119"/>
      <c r="T45" s="120"/>
      <c r="U45" s="111"/>
      <c r="V45" s="112"/>
      <c r="W45" s="120"/>
      <c r="X45" s="189"/>
      <c r="Y45" s="12"/>
      <c r="Z45" s="198"/>
      <c r="AA45" s="332"/>
      <c r="AB45" s="333"/>
      <c r="AC45" s="12"/>
      <c r="AD45" s="198"/>
      <c r="AE45" s="117"/>
      <c r="AF45" s="110"/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24">AVERAGE(I39:I54)</f>
        <v>21</v>
      </c>
      <c r="J55" s="137">
        <f t="shared" si="24"/>
        <v>1866.6666666666667</v>
      </c>
      <c r="K55" s="138">
        <f t="shared" ref="K55" si="25">J55/I55</f>
        <v>88.888888888888886</v>
      </c>
      <c r="L55" s="136">
        <f t="shared" ref="L55:M55" si="26">AVERAGE(L39:L54)</f>
        <v>21</v>
      </c>
      <c r="M55" s="137">
        <f t="shared" si="26"/>
        <v>1671.6363670673679</v>
      </c>
      <c r="N55" s="138">
        <f t="shared" ref="N55:N64" si="27">M55/L55</f>
        <v>79.60173176511276</v>
      </c>
      <c r="O55" s="139">
        <f t="shared" ref="O55:O64" si="28">L55-I55</f>
        <v>0</v>
      </c>
      <c r="P55" s="140">
        <f t="shared" ref="P55:P64" si="29">N55-K55</f>
        <v>-9.2871571237761259</v>
      </c>
      <c r="Q55" s="141">
        <f t="shared" ref="Q55:Q64" si="30">N55/K55</f>
        <v>0.89551948235751855</v>
      </c>
      <c r="R55" s="324"/>
      <c r="S55" s="142">
        <f>S39</f>
        <v>0.16666666666666666</v>
      </c>
      <c r="T55" s="143">
        <f>INDEX(T39:T54,COUNTA(T39:T54))</f>
        <v>0.68535879629629626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11</v>
      </c>
      <c r="AD55" s="191">
        <f>SUM(AD39:AD54)</f>
        <v>0</v>
      </c>
      <c r="AE55" s="168">
        <f t="shared" ref="AE55:AE64" si="31">M55-J55</f>
        <v>-195.03029959929881</v>
      </c>
      <c r="AF55" s="141">
        <f t="shared" ref="AF55:AF64" si="32">M55/J55</f>
        <v>0.89551948235751855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2974</v>
      </c>
      <c r="G56" s="148">
        <f t="shared" ref="G56:G64" si="33">E56*F56</f>
        <v>85829.64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34">F56/V56*60</f>
        <v>3185.1655878308361</v>
      </c>
      <c r="N56" s="152">
        <f t="shared" si="27"/>
        <v>167.64029409635978</v>
      </c>
      <c r="O56" s="154">
        <f t="shared" si="28"/>
        <v>0</v>
      </c>
      <c r="P56" s="155">
        <f t="shared" si="29"/>
        <v>-21.833390114166548</v>
      </c>
      <c r="Q56" s="156">
        <f t="shared" si="30"/>
        <v>0.88476821884189882</v>
      </c>
      <c r="R56" s="322">
        <f>Q72</f>
        <v>0.89597594372007561</v>
      </c>
      <c r="S56" s="157">
        <v>0.16666666666666666</v>
      </c>
      <c r="T56" s="158">
        <v>0.20556712962962961</v>
      </c>
      <c r="U56" s="159"/>
      <c r="V56" s="160">
        <v>56.022205150571573</v>
      </c>
      <c r="W56" s="158"/>
      <c r="X56" s="169"/>
      <c r="Y56" s="12"/>
      <c r="Z56" s="198"/>
      <c r="AA56" s="325"/>
      <c r="AB56" s="326"/>
      <c r="AC56" s="12">
        <v>1</v>
      </c>
      <c r="AD56" s="198"/>
      <c r="AE56" s="115">
        <f t="shared" si="31"/>
        <v>-414.8344121691639</v>
      </c>
      <c r="AF56" s="156">
        <f t="shared" si="32"/>
        <v>0.88476821884189893</v>
      </c>
      <c r="AG56" s="327">
        <f>AF72</f>
        <v>0.89597594372007561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4441</v>
      </c>
      <c r="G57" s="103">
        <f t="shared" si="33"/>
        <v>138159.51</v>
      </c>
      <c r="H57" s="26"/>
      <c r="I57" s="104">
        <v>19</v>
      </c>
      <c r="J57" s="105">
        <v>3600</v>
      </c>
      <c r="K57" s="106">
        <f t="shared" ref="K57:K91" si="35">J57/I57</f>
        <v>189.47368421052633</v>
      </c>
      <c r="L57" s="107">
        <v>19</v>
      </c>
      <c r="M57" s="105">
        <f t="shared" si="34"/>
        <v>3185.5570890825607</v>
      </c>
      <c r="N57" s="106">
        <f t="shared" si="27"/>
        <v>167.66089942539793</v>
      </c>
      <c r="O57" s="108">
        <f t="shared" si="28"/>
        <v>0</v>
      </c>
      <c r="P57" s="109">
        <f t="shared" si="29"/>
        <v>-21.8127847851284</v>
      </c>
      <c r="Q57" s="110">
        <f t="shared" si="30"/>
        <v>0.88487696918960013</v>
      </c>
      <c r="R57" s="323"/>
      <c r="S57" s="47">
        <v>0.20972222222222223</v>
      </c>
      <c r="T57" s="48">
        <v>0.26780092592592591</v>
      </c>
      <c r="U57" s="111">
        <v>5.9833333333333627</v>
      </c>
      <c r="V57" s="112">
        <v>83.646279927992254</v>
      </c>
      <c r="W57" s="113"/>
      <c r="X57" s="116"/>
      <c r="Y57" s="12"/>
      <c r="Z57" s="198"/>
      <c r="AA57" s="332"/>
      <c r="AB57" s="333"/>
      <c r="AC57" s="12">
        <v>2</v>
      </c>
      <c r="AD57" s="198"/>
      <c r="AE57" s="117">
        <f t="shared" si="31"/>
        <v>-414.44291091743935</v>
      </c>
      <c r="AF57" s="110">
        <f t="shared" si="32"/>
        <v>0.88487696918960013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2588</v>
      </c>
      <c r="G58" s="103">
        <f t="shared" si="33"/>
        <v>100906.12000000001</v>
      </c>
      <c r="H58" s="26"/>
      <c r="I58" s="104">
        <v>19</v>
      </c>
      <c r="J58" s="105">
        <v>3600</v>
      </c>
      <c r="K58" s="106">
        <f t="shared" si="35"/>
        <v>189.47368421052633</v>
      </c>
      <c r="L58" s="107">
        <v>19</v>
      </c>
      <c r="M58" s="105">
        <f t="shared" si="34"/>
        <v>3185.0644953908122</v>
      </c>
      <c r="N58" s="106">
        <f t="shared" si="27"/>
        <v>167.6349734416217</v>
      </c>
      <c r="O58" s="108">
        <f t="shared" si="28"/>
        <v>0</v>
      </c>
      <c r="P58" s="109">
        <f t="shared" si="29"/>
        <v>-21.838710768904633</v>
      </c>
      <c r="Q58" s="110">
        <f t="shared" si="30"/>
        <v>0.88474013760855885</v>
      </c>
      <c r="R58" s="323"/>
      <c r="S58" s="47">
        <v>0.27083333333333331</v>
      </c>
      <c r="T58" s="48">
        <v>0.3046875</v>
      </c>
      <c r="U58" s="111">
        <v>5</v>
      </c>
      <c r="V58" s="112">
        <v>48.752544956219772</v>
      </c>
      <c r="W58" s="113"/>
      <c r="X58" s="116"/>
      <c r="Y58" s="12"/>
      <c r="Z58" s="198"/>
      <c r="AA58" s="332"/>
      <c r="AB58" s="333"/>
      <c r="AC58" s="12">
        <v>1</v>
      </c>
      <c r="AD58" s="198"/>
      <c r="AE58" s="117">
        <f t="shared" si="31"/>
        <v>-414.93550460918777</v>
      </c>
      <c r="AF58" s="110">
        <f t="shared" si="32"/>
        <v>0.88474013760855896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3900</v>
      </c>
      <c r="G59" s="103">
        <f t="shared" si="33"/>
        <v>139971</v>
      </c>
      <c r="H59" s="26"/>
      <c r="I59" s="104">
        <v>19</v>
      </c>
      <c r="J59" s="105">
        <v>3600</v>
      </c>
      <c r="K59" s="106">
        <f t="shared" si="35"/>
        <v>189.47368421052633</v>
      </c>
      <c r="L59" s="107">
        <v>19</v>
      </c>
      <c r="M59" s="105">
        <f t="shared" si="34"/>
        <v>3185.3953767506896</v>
      </c>
      <c r="N59" s="106">
        <f t="shared" si="27"/>
        <v>167.6523882500363</v>
      </c>
      <c r="O59" s="108">
        <f t="shared" si="28"/>
        <v>0</v>
      </c>
      <c r="P59" s="109">
        <f t="shared" si="29"/>
        <v>-21.821295960490033</v>
      </c>
      <c r="Q59" s="110">
        <f t="shared" si="30"/>
        <v>0.88483204909741375</v>
      </c>
      <c r="R59" s="323"/>
      <c r="S59" s="47">
        <v>0.30763888888888885</v>
      </c>
      <c r="T59" s="48">
        <v>0.35864583333333327</v>
      </c>
      <c r="U59" s="111">
        <v>5</v>
      </c>
      <c r="V59" s="112">
        <v>73.460268608380801</v>
      </c>
      <c r="W59" s="113"/>
      <c r="X59" s="116"/>
      <c r="Y59" s="12"/>
      <c r="Z59" s="198"/>
      <c r="AA59" s="332"/>
      <c r="AB59" s="333"/>
      <c r="AC59" s="12">
        <v>2</v>
      </c>
      <c r="AD59" s="198"/>
      <c r="AE59" s="199">
        <f t="shared" si="31"/>
        <v>-414.60462324931041</v>
      </c>
      <c r="AF59" s="200">
        <f t="shared" si="32"/>
        <v>0.88483204909741375</v>
      </c>
      <c r="AG59" s="328"/>
    </row>
    <row r="60" spans="1:33" ht="15.75" customHeight="1">
      <c r="A60" s="358"/>
      <c r="B60" s="100" t="s">
        <v>211</v>
      </c>
      <c r="C60" s="371" t="s">
        <v>217</v>
      </c>
      <c r="D60" s="371"/>
      <c r="E60" s="101">
        <v>46.93</v>
      </c>
      <c r="F60" s="105">
        <v>2926</v>
      </c>
      <c r="G60" s="103">
        <f t="shared" si="33"/>
        <v>137317.18</v>
      </c>
      <c r="H60" s="13"/>
      <c r="I60" s="104">
        <v>24</v>
      </c>
      <c r="J60" s="105">
        <v>3600</v>
      </c>
      <c r="K60" s="106">
        <f t="shared" si="35"/>
        <v>150</v>
      </c>
      <c r="L60" s="107">
        <v>24</v>
      </c>
      <c r="M60" s="105">
        <f t="shared" si="34"/>
        <v>3256.877972903078</v>
      </c>
      <c r="N60" s="106">
        <f t="shared" si="27"/>
        <v>135.70324887096157</v>
      </c>
      <c r="O60" s="108">
        <f t="shared" si="28"/>
        <v>0</v>
      </c>
      <c r="P60" s="109">
        <f t="shared" si="29"/>
        <v>-14.296751129038427</v>
      </c>
      <c r="Q60" s="110">
        <f t="shared" si="30"/>
        <v>0.90468832580641045</v>
      </c>
      <c r="R60" s="323"/>
      <c r="S60" s="47">
        <v>0.36249999999999993</v>
      </c>
      <c r="T60" s="48">
        <v>0.39993055555555551</v>
      </c>
      <c r="U60" s="111">
        <v>5.5499999999999883</v>
      </c>
      <c r="V60" s="112">
        <v>53.904383725961765</v>
      </c>
      <c r="W60" s="113"/>
      <c r="X60" s="116"/>
      <c r="Y60" s="12"/>
      <c r="Z60" s="198"/>
      <c r="AA60" s="332"/>
      <c r="AB60" s="333"/>
      <c r="AC60" s="12">
        <v>1</v>
      </c>
      <c r="AD60" s="198"/>
      <c r="AE60" s="199">
        <f t="shared" si="31"/>
        <v>-343.12202709692201</v>
      </c>
      <c r="AF60" s="200">
        <f t="shared" si="32"/>
        <v>0.90468832580641056</v>
      </c>
      <c r="AG60" s="328"/>
    </row>
    <row r="61" spans="1:33" ht="15.75" customHeight="1">
      <c r="A61" s="358"/>
      <c r="B61" s="100" t="s">
        <v>211</v>
      </c>
      <c r="C61" s="371" t="s">
        <v>216</v>
      </c>
      <c r="D61" s="371"/>
      <c r="E61" s="101">
        <v>43.96</v>
      </c>
      <c r="F61" s="105">
        <v>4041</v>
      </c>
      <c r="G61" s="121">
        <f t="shared" si="33"/>
        <v>177642.36000000002</v>
      </c>
      <c r="H61" s="122"/>
      <c r="I61" s="104">
        <v>24</v>
      </c>
      <c r="J61" s="105">
        <v>3600</v>
      </c>
      <c r="K61" s="106">
        <f t="shared" si="35"/>
        <v>150</v>
      </c>
      <c r="L61" s="107">
        <v>24</v>
      </c>
      <c r="M61" s="105">
        <f t="shared" si="34"/>
        <v>3259.2438664410324</v>
      </c>
      <c r="N61" s="106">
        <f t="shared" si="27"/>
        <v>135.80182776837634</v>
      </c>
      <c r="O61" s="108">
        <f t="shared" si="28"/>
        <v>0</v>
      </c>
      <c r="P61" s="109">
        <f t="shared" si="29"/>
        <v>-14.198172231623658</v>
      </c>
      <c r="Q61" s="110">
        <f t="shared" si="30"/>
        <v>0.90534551845584232</v>
      </c>
      <c r="R61" s="323"/>
      <c r="S61" s="47">
        <v>0.40277777777777768</v>
      </c>
      <c r="T61" s="120">
        <v>0.45443287037037028</v>
      </c>
      <c r="U61" s="111">
        <v>5</v>
      </c>
      <c r="V61" s="112">
        <v>74.391487699494206</v>
      </c>
      <c r="W61" s="113"/>
      <c r="X61" s="116"/>
      <c r="Y61" s="12"/>
      <c r="Z61" s="198"/>
      <c r="AA61" s="332"/>
      <c r="AB61" s="333"/>
      <c r="AC61" s="12">
        <v>2</v>
      </c>
      <c r="AD61" s="198"/>
      <c r="AE61" s="199">
        <f t="shared" si="31"/>
        <v>-340.75613355896758</v>
      </c>
      <c r="AF61" s="200">
        <f t="shared" si="32"/>
        <v>0.90534551845584232</v>
      </c>
      <c r="AG61" s="328"/>
    </row>
    <row r="62" spans="1:33" ht="15.75" customHeight="1">
      <c r="A62" s="358"/>
      <c r="B62" s="100" t="s">
        <v>211</v>
      </c>
      <c r="C62" s="371" t="s">
        <v>219</v>
      </c>
      <c r="D62" s="371"/>
      <c r="E62" s="101">
        <v>37.799999999999997</v>
      </c>
      <c r="F62" s="105">
        <v>2330</v>
      </c>
      <c r="G62" s="121">
        <f t="shared" si="33"/>
        <v>88074</v>
      </c>
      <c r="H62" s="62">
        <v>2</v>
      </c>
      <c r="I62" s="104">
        <v>21</v>
      </c>
      <c r="J62" s="105">
        <v>3600</v>
      </c>
      <c r="K62" s="106">
        <f t="shared" si="35"/>
        <v>171.42857142857142</v>
      </c>
      <c r="L62" s="107">
        <v>21</v>
      </c>
      <c r="M62" s="105">
        <f t="shared" si="34"/>
        <v>3258.852379105369</v>
      </c>
      <c r="N62" s="106">
        <f t="shared" si="27"/>
        <v>155.1834466240652</v>
      </c>
      <c r="O62" s="123">
        <f t="shared" si="28"/>
        <v>0</v>
      </c>
      <c r="P62" s="124">
        <f t="shared" si="29"/>
        <v>-16.245124804506219</v>
      </c>
      <c r="Q62" s="125">
        <f t="shared" si="30"/>
        <v>0.90523677197371377</v>
      </c>
      <c r="R62" s="323"/>
      <c r="S62" s="47">
        <v>0.4583333333333332</v>
      </c>
      <c r="T62" s="120">
        <v>0.48811342592592577</v>
      </c>
      <c r="U62" s="111">
        <v>5.6166666666666121</v>
      </c>
      <c r="V62" s="112">
        <v>42.898537195593484</v>
      </c>
      <c r="W62" s="113">
        <v>0.48811342592592577</v>
      </c>
      <c r="X62" s="116">
        <v>0.52569444444444435</v>
      </c>
      <c r="Y62" s="12"/>
      <c r="Z62" s="198"/>
      <c r="AA62" s="332"/>
      <c r="AB62" s="333"/>
      <c r="AC62" s="12">
        <v>1</v>
      </c>
      <c r="AD62" s="198"/>
      <c r="AE62" s="199">
        <f t="shared" si="31"/>
        <v>-341.14762089463102</v>
      </c>
      <c r="AF62" s="200">
        <f t="shared" si="32"/>
        <v>0.90523677197371366</v>
      </c>
      <c r="AG62" s="328"/>
    </row>
    <row r="63" spans="1:33" ht="15.75" customHeight="1">
      <c r="A63" s="358"/>
      <c r="B63" s="100" t="s">
        <v>211</v>
      </c>
      <c r="C63" s="371" t="s">
        <v>218</v>
      </c>
      <c r="D63" s="371"/>
      <c r="E63" s="101">
        <v>38.479999999999997</v>
      </c>
      <c r="F63" s="105">
        <v>6267</v>
      </c>
      <c r="G63" s="121">
        <f t="shared" si="33"/>
        <v>241154.15999999997</v>
      </c>
      <c r="H63" s="62"/>
      <c r="I63" s="104">
        <v>20</v>
      </c>
      <c r="J63" s="105">
        <v>3600</v>
      </c>
      <c r="K63" s="106">
        <f t="shared" si="35"/>
        <v>180</v>
      </c>
      <c r="L63" s="118">
        <v>20</v>
      </c>
      <c r="M63" s="105">
        <f t="shared" si="34"/>
        <v>3254.6114299206988</v>
      </c>
      <c r="N63" s="106">
        <f t="shared" si="27"/>
        <v>162.73057149603494</v>
      </c>
      <c r="O63" s="123">
        <f t="shared" si="28"/>
        <v>0</v>
      </c>
      <c r="P63" s="124">
        <f t="shared" si="29"/>
        <v>-17.269428503965059</v>
      </c>
      <c r="Q63" s="125">
        <f t="shared" si="30"/>
        <v>0.90405873053352748</v>
      </c>
      <c r="R63" s="323"/>
      <c r="S63" s="47">
        <v>0.52569444444444435</v>
      </c>
      <c r="T63" s="120">
        <v>0.60592592592592587</v>
      </c>
      <c r="U63" s="111">
        <v>55</v>
      </c>
      <c r="V63" s="112">
        <v>115.53452941974152</v>
      </c>
      <c r="W63" s="113"/>
      <c r="X63" s="116"/>
      <c r="Y63" s="12"/>
      <c r="Z63" s="198"/>
      <c r="AA63" s="332"/>
      <c r="AB63" s="333"/>
      <c r="AC63" s="12">
        <v>3</v>
      </c>
      <c r="AD63" s="198"/>
      <c r="AE63" s="199">
        <f t="shared" si="31"/>
        <v>-345.38857007930119</v>
      </c>
      <c r="AF63" s="200">
        <f t="shared" si="32"/>
        <v>0.90405873053352748</v>
      </c>
      <c r="AG63" s="328"/>
    </row>
    <row r="64" spans="1:33" ht="15.75" customHeight="1">
      <c r="A64" s="358"/>
      <c r="B64" s="100" t="s">
        <v>211</v>
      </c>
      <c r="C64" s="371" t="s">
        <v>219</v>
      </c>
      <c r="D64" s="371"/>
      <c r="E64" s="101">
        <v>37.799999999999997</v>
      </c>
      <c r="F64" s="105">
        <v>5954</v>
      </c>
      <c r="G64" s="121">
        <f t="shared" si="33"/>
        <v>225061.19999999998</v>
      </c>
      <c r="H64" s="62"/>
      <c r="I64" s="104">
        <v>21</v>
      </c>
      <c r="J64" s="105">
        <v>3600</v>
      </c>
      <c r="K64" s="106">
        <f t="shared" si="35"/>
        <v>171.42857142857142</v>
      </c>
      <c r="L64" s="118">
        <v>21</v>
      </c>
      <c r="M64" s="105">
        <f t="shared" si="34"/>
        <v>3258.8523791053685</v>
      </c>
      <c r="N64" s="106">
        <f t="shared" si="27"/>
        <v>155.18344662406517</v>
      </c>
      <c r="O64" s="123">
        <f t="shared" si="28"/>
        <v>0</v>
      </c>
      <c r="P64" s="124">
        <f t="shared" si="29"/>
        <v>-16.245124804506247</v>
      </c>
      <c r="Q64" s="125">
        <f t="shared" si="30"/>
        <v>0.90523677197371355</v>
      </c>
      <c r="R64" s="323"/>
      <c r="S64" s="47">
        <v>0.60972222222222205</v>
      </c>
      <c r="T64" s="120">
        <v>0.68584490740740722</v>
      </c>
      <c r="U64" s="111">
        <v>5.4666666666665087</v>
      </c>
      <c r="V64" s="112">
        <v>109.62141221569254</v>
      </c>
      <c r="W64" s="113"/>
      <c r="X64" s="116"/>
      <c r="Y64" s="12"/>
      <c r="Z64" s="198"/>
      <c r="AA64" s="332"/>
      <c r="AB64" s="333"/>
      <c r="AC64" s="12">
        <v>2</v>
      </c>
      <c r="AD64" s="198"/>
      <c r="AE64" s="199">
        <f t="shared" si="31"/>
        <v>-341.14762089463147</v>
      </c>
      <c r="AF64" s="200">
        <f t="shared" si="32"/>
        <v>0.90523677197371344</v>
      </c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36">AVERAGE(I56:I71)</f>
        <v>20.666666666666668</v>
      </c>
      <c r="J72" s="137">
        <f t="shared" si="36"/>
        <v>3600</v>
      </c>
      <c r="K72" s="138">
        <f t="shared" ref="K72:K75" si="37">J72/I72</f>
        <v>174.19354838709677</v>
      </c>
      <c r="L72" s="136">
        <f t="shared" ref="L72:M72" si="38">AVERAGE(L56:L71)</f>
        <v>20.666666666666668</v>
      </c>
      <c r="M72" s="137">
        <f t="shared" si="38"/>
        <v>3225.5133973922721</v>
      </c>
      <c r="N72" s="138">
        <f>M72/L72</f>
        <v>156.07322890607767</v>
      </c>
      <c r="O72" s="139">
        <f>L72-I72</f>
        <v>0</v>
      </c>
      <c r="P72" s="140">
        <f>N72-K72</f>
        <v>-18.120319481019095</v>
      </c>
      <c r="Q72" s="141">
        <f>N72/K72</f>
        <v>0.89597594372007561</v>
      </c>
      <c r="R72" s="324"/>
      <c r="S72" s="142">
        <f>S56</f>
        <v>0.16666666666666666</v>
      </c>
      <c r="T72" s="143">
        <f>INDEX(T56:T71,COUNTA(T56:T71))</f>
        <v>0.68584490740740722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15</v>
      </c>
      <c r="AD72" s="191">
        <f>SUM(AD56:AD71)</f>
        <v>0</v>
      </c>
      <c r="AE72" s="168">
        <f>M72-J72</f>
        <v>-374.48660260772795</v>
      </c>
      <c r="AF72" s="141">
        <f>M72/J72</f>
        <v>0.89597594372007561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260</v>
      </c>
      <c r="D73" s="331"/>
      <c r="E73" s="101">
        <v>23.19</v>
      </c>
      <c r="F73" s="102">
        <v>371</v>
      </c>
      <c r="G73" s="103">
        <f t="shared" ref="G73:G75" si="39">E73*F73</f>
        <v>8603.49</v>
      </c>
      <c r="H73" s="13"/>
      <c r="I73" s="104">
        <v>6</v>
      </c>
      <c r="J73" s="105">
        <v>2500</v>
      </c>
      <c r="K73" s="106">
        <f t="shared" si="37"/>
        <v>416.66666666666669</v>
      </c>
      <c r="L73" s="107">
        <v>6</v>
      </c>
      <c r="M73" s="105">
        <f>F73/V73*60</f>
        <v>2258.9238492675249</v>
      </c>
      <c r="N73" s="106">
        <f>M73/L73</f>
        <v>376.48730821125417</v>
      </c>
      <c r="O73" s="108">
        <f>L73-I73</f>
        <v>0</v>
      </c>
      <c r="P73" s="109">
        <f>N73-K73</f>
        <v>-40.179358455412512</v>
      </c>
      <c r="Q73" s="110">
        <f>N73/K73</f>
        <v>0.90356953970700993</v>
      </c>
      <c r="R73" s="322">
        <f>Q89</f>
        <v>0.90451655862396674</v>
      </c>
      <c r="S73" s="47">
        <v>0.41319444444444442</v>
      </c>
      <c r="T73" s="48">
        <v>0.42003472222222221</v>
      </c>
      <c r="U73" s="111">
        <v>5</v>
      </c>
      <c r="V73" s="112">
        <v>9.8542498487578474</v>
      </c>
      <c r="W73" s="113"/>
      <c r="X73" s="162"/>
      <c r="Y73" s="12"/>
      <c r="Z73" s="198"/>
      <c r="AA73" s="325"/>
      <c r="AB73" s="326"/>
      <c r="AC73" s="12">
        <v>0</v>
      </c>
      <c r="AD73" s="198"/>
      <c r="AE73" s="115">
        <f>M73-J73</f>
        <v>-241.07615073247507</v>
      </c>
      <c r="AF73" s="156">
        <f>M73/J73</f>
        <v>0.90356953970700993</v>
      </c>
      <c r="AG73" s="327">
        <f>AF89</f>
        <v>0.90451655862396674</v>
      </c>
    </row>
    <row r="74" spans="1:33" ht="15.75" customHeight="1">
      <c r="A74" s="318"/>
      <c r="B74" s="100" t="s">
        <v>195</v>
      </c>
      <c r="C74" s="330" t="s">
        <v>220</v>
      </c>
      <c r="D74" s="331"/>
      <c r="E74" s="101">
        <v>27.05</v>
      </c>
      <c r="F74" s="102">
        <v>1911</v>
      </c>
      <c r="G74" s="121">
        <f t="shared" si="39"/>
        <v>51692.55</v>
      </c>
      <c r="H74" s="122"/>
      <c r="I74" s="104">
        <v>6</v>
      </c>
      <c r="J74" s="105">
        <v>3273</v>
      </c>
      <c r="K74" s="106">
        <f t="shared" si="37"/>
        <v>545.5</v>
      </c>
      <c r="L74" s="107">
        <v>6</v>
      </c>
      <c r="M74" s="105">
        <f>F74/V74*60</f>
        <v>2960.0053775921901</v>
      </c>
      <c r="N74" s="106">
        <f>M74/L74</f>
        <v>493.33422959869836</v>
      </c>
      <c r="O74" s="108">
        <f>L74-I74</f>
        <v>0</v>
      </c>
      <c r="P74" s="109">
        <f>N74-K74</f>
        <v>-52.165770401301643</v>
      </c>
      <c r="Q74" s="110">
        <f>N74/K74</f>
        <v>0.90437072337066615</v>
      </c>
      <c r="R74" s="323"/>
      <c r="S74" s="47">
        <v>0.42291666666666661</v>
      </c>
      <c r="T74" s="120">
        <v>0.44981481481481478</v>
      </c>
      <c r="U74" s="111">
        <v>5</v>
      </c>
      <c r="V74" s="112">
        <v>38.736416111942987</v>
      </c>
      <c r="W74" s="113"/>
      <c r="X74" s="116"/>
      <c r="Y74" s="12"/>
      <c r="Z74" s="198"/>
      <c r="AA74" s="332"/>
      <c r="AB74" s="333"/>
      <c r="AC74" s="12">
        <v>0</v>
      </c>
      <c r="AD74" s="198"/>
      <c r="AE74" s="117">
        <f>M74-J74</f>
        <v>-312.99462240780986</v>
      </c>
      <c r="AF74" s="110">
        <f>M74/J74</f>
        <v>0.90437072337066615</v>
      </c>
      <c r="AG74" s="328"/>
    </row>
    <row r="75" spans="1:33" ht="15.75" customHeight="1">
      <c r="A75" s="318"/>
      <c r="B75" s="100" t="s">
        <v>195</v>
      </c>
      <c r="C75" s="330" t="s">
        <v>221</v>
      </c>
      <c r="D75" s="331"/>
      <c r="E75" s="101">
        <v>27.05</v>
      </c>
      <c r="F75" s="102">
        <v>6171</v>
      </c>
      <c r="G75" s="121">
        <f t="shared" si="39"/>
        <v>166925.55000000002</v>
      </c>
      <c r="H75" s="62"/>
      <c r="I75" s="104">
        <v>6</v>
      </c>
      <c r="J75" s="105">
        <v>3273</v>
      </c>
      <c r="K75" s="106">
        <f t="shared" si="37"/>
        <v>545.5</v>
      </c>
      <c r="L75" s="107">
        <v>6</v>
      </c>
      <c r="M75" s="105">
        <f>F75/V75*60</f>
        <v>2963.3275624526887</v>
      </c>
      <c r="N75" s="106">
        <f>M75/L75</f>
        <v>493.88792707544809</v>
      </c>
      <c r="O75" s="123">
        <f>L75-I75</f>
        <v>0</v>
      </c>
      <c r="P75" s="124">
        <f>N75-K75</f>
        <v>-51.61207292455191</v>
      </c>
      <c r="Q75" s="125">
        <f>N75/K75</f>
        <v>0.90538575082575268</v>
      </c>
      <c r="R75" s="323"/>
      <c r="S75" s="47">
        <v>0.45347222222222217</v>
      </c>
      <c r="T75" s="120">
        <v>0.54023148148148148</v>
      </c>
      <c r="U75" s="111">
        <v>5.2666666666666373</v>
      </c>
      <c r="V75" s="112">
        <v>124.947374934664</v>
      </c>
      <c r="W75" s="113"/>
      <c r="X75" s="116"/>
      <c r="Y75" s="12"/>
      <c r="Z75" s="198"/>
      <c r="AA75" s="332"/>
      <c r="AB75" s="333"/>
      <c r="AC75" s="12">
        <v>3</v>
      </c>
      <c r="AD75" s="198"/>
      <c r="AE75" s="117">
        <f>M75-J75</f>
        <v>-309.67243754731135</v>
      </c>
      <c r="AF75" s="110">
        <f>M75/J75</f>
        <v>0.90538575082575268</v>
      </c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0">AVERAGE(I73:I88)</f>
        <v>6</v>
      </c>
      <c r="J89" s="137">
        <f t="shared" si="40"/>
        <v>3015.3333333333335</v>
      </c>
      <c r="K89" s="138">
        <f t="shared" ref="K89" si="41">J89/I89</f>
        <v>502.5555555555556</v>
      </c>
      <c r="L89" s="136">
        <f t="shared" ref="L89:M89" si="42">AVERAGE(L73:L88)</f>
        <v>6</v>
      </c>
      <c r="M89" s="137">
        <f t="shared" si="42"/>
        <v>2727.4189297708012</v>
      </c>
      <c r="N89" s="138">
        <f>M89/L89</f>
        <v>454.56982162846685</v>
      </c>
      <c r="O89" s="139">
        <f>L89-I89</f>
        <v>0</v>
      </c>
      <c r="P89" s="140">
        <f>N89-K89</f>
        <v>-47.985733927088745</v>
      </c>
      <c r="Q89" s="141">
        <f>N89/K89</f>
        <v>0.90451655862396674</v>
      </c>
      <c r="R89" s="324"/>
      <c r="S89" s="142">
        <f>S73</f>
        <v>0.41319444444444442</v>
      </c>
      <c r="T89" s="143">
        <f>INDEX(T73:T88,COUNTA(T73:T88))</f>
        <v>0.54023148148148148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3</v>
      </c>
      <c r="AD89" s="191">
        <f>SUM(AD73:AD88)</f>
        <v>0</v>
      </c>
      <c r="AE89" s="168">
        <f>M89-J89</f>
        <v>-287.91440356253224</v>
      </c>
      <c r="AF89" s="141">
        <f>M89/J89</f>
        <v>0.90451655862396674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3080</v>
      </c>
      <c r="G90" s="148">
        <f t="shared" ref="G90:G91" si="43">E90*F90</f>
        <v>47770.8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2349.3387562395396</v>
      </c>
      <c r="N90" s="152">
        <f>M90/L90</f>
        <v>391.55645937325659</v>
      </c>
      <c r="O90" s="154">
        <f>L90-I90</f>
        <v>0</v>
      </c>
      <c r="P90" s="155">
        <f>N90-K90</f>
        <v>-41.776873960076728</v>
      </c>
      <c r="Q90" s="156">
        <f>N90/K90</f>
        <v>0.90359182932289983</v>
      </c>
      <c r="R90" s="322">
        <f>Q106</f>
        <v>0.90346067780109796</v>
      </c>
      <c r="S90" s="157">
        <v>0.25</v>
      </c>
      <c r="T90" s="158">
        <v>0.30461805555555554</v>
      </c>
      <c r="U90" s="159"/>
      <c r="V90" s="160">
        <v>78.660431369973836</v>
      </c>
      <c r="W90" s="158"/>
      <c r="X90" s="169"/>
      <c r="Y90" s="12"/>
      <c r="Z90" s="198"/>
      <c r="AA90" s="325"/>
      <c r="AB90" s="326"/>
      <c r="AC90" s="12">
        <v>2</v>
      </c>
      <c r="AD90" s="198"/>
      <c r="AE90" s="115">
        <f>M90-J90</f>
        <v>-250.66124376046037</v>
      </c>
      <c r="AF90" s="156">
        <f>M90/J90</f>
        <v>0.90359182932289983</v>
      </c>
      <c r="AG90" s="327">
        <f>AF106</f>
        <v>0.90346067780109796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3235</v>
      </c>
      <c r="G91" s="103">
        <f t="shared" si="43"/>
        <v>48557.35</v>
      </c>
      <c r="H91" s="26"/>
      <c r="I91" s="104">
        <v>6</v>
      </c>
      <c r="J91" s="105">
        <v>2600</v>
      </c>
      <c r="K91" s="106">
        <f t="shared" si="35"/>
        <v>433.33333333333331</v>
      </c>
      <c r="L91" s="107">
        <v>6</v>
      </c>
      <c r="M91" s="105">
        <f>F91/V91*60</f>
        <v>2348.6567683261692</v>
      </c>
      <c r="N91" s="106">
        <f>M91/L91</f>
        <v>391.44279472102818</v>
      </c>
      <c r="O91" s="108">
        <f>L91-I91</f>
        <v>0</v>
      </c>
      <c r="P91" s="109">
        <f>N91-K91</f>
        <v>-41.890538612305136</v>
      </c>
      <c r="Q91" s="110">
        <f>N91/K91</f>
        <v>0.90332952627929586</v>
      </c>
      <c r="R91" s="323"/>
      <c r="S91" s="47">
        <v>0.30763888888888891</v>
      </c>
      <c r="T91" s="48">
        <v>0.36502314814814818</v>
      </c>
      <c r="U91" s="111">
        <v>5</v>
      </c>
      <c r="V91" s="112">
        <v>82.642982413445779</v>
      </c>
      <c r="W91" s="113"/>
      <c r="X91" s="13"/>
      <c r="Y91" s="12"/>
      <c r="Z91" s="198"/>
      <c r="AA91" s="332"/>
      <c r="AB91" s="333"/>
      <c r="AC91" s="12">
        <v>1</v>
      </c>
      <c r="AD91" s="198"/>
      <c r="AE91" s="117">
        <f>M91-J91</f>
        <v>-251.34323167383081</v>
      </c>
      <c r="AF91" s="110">
        <f>M91/J91</f>
        <v>0.90332952627929586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44">AVERAGE(I90:I105)</f>
        <v>6</v>
      </c>
      <c r="J106" s="137">
        <f t="shared" si="44"/>
        <v>2600</v>
      </c>
      <c r="K106" s="138">
        <f t="shared" ref="K106" si="45">J106/I106</f>
        <v>433.33333333333331</v>
      </c>
      <c r="L106" s="136">
        <f t="shared" ref="L106:M106" si="46">AVERAGE(L90:L105)</f>
        <v>6</v>
      </c>
      <c r="M106" s="137">
        <f t="shared" si="46"/>
        <v>2348.9977622828546</v>
      </c>
      <c r="N106" s="138">
        <f>M106/L106</f>
        <v>391.49962704714244</v>
      </c>
      <c r="O106" s="139">
        <f>L106-I106</f>
        <v>0</v>
      </c>
      <c r="P106" s="140">
        <f>N106-K106</f>
        <v>-41.833706286190875</v>
      </c>
      <c r="Q106" s="141">
        <f>N106/K106</f>
        <v>0.90346067780109796</v>
      </c>
      <c r="R106" s="324"/>
      <c r="S106" s="142">
        <f>S90</f>
        <v>0.25</v>
      </c>
      <c r="T106" s="143">
        <f>INDEX(T90:T105,COUNTA(T90:T105))</f>
        <v>0.36502314814814818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3</v>
      </c>
      <c r="AD106" s="191">
        <f>SUM(AD90:AD105)</f>
        <v>0</v>
      </c>
      <c r="AE106" s="168">
        <f>M106-J106</f>
        <v>-251.00223771714536</v>
      </c>
      <c r="AF106" s="141">
        <f>M106/J106</f>
        <v>0.90346067780109796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1652</v>
      </c>
      <c r="G107" s="148">
        <f t="shared" ref="G107:G109" si="47">E107*F107</f>
        <v>74306.959999999992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1610.3933572074066</v>
      </c>
      <c r="N107" s="152">
        <f>M107/L107</f>
        <v>76.685397962257454</v>
      </c>
      <c r="O107" s="154">
        <f>L107-I107</f>
        <v>0</v>
      </c>
      <c r="P107" s="155">
        <f>N107-K107</f>
        <v>-9.028887752028254</v>
      </c>
      <c r="Q107" s="156">
        <f>N107/K107</f>
        <v>0.89466297622633706</v>
      </c>
      <c r="R107" s="322">
        <f>Q123</f>
        <v>0.92558139163713549</v>
      </c>
      <c r="S107" s="157">
        <v>0.70833333333333337</v>
      </c>
      <c r="T107" s="158">
        <v>0.75107638888888895</v>
      </c>
      <c r="U107" s="159"/>
      <c r="V107" s="160">
        <v>61.550179374736508</v>
      </c>
      <c r="W107" s="158"/>
      <c r="X107" s="169"/>
      <c r="Y107" s="196"/>
      <c r="Z107" s="197"/>
      <c r="AA107" s="325"/>
      <c r="AB107" s="326"/>
      <c r="AC107" s="196">
        <v>1</v>
      </c>
      <c r="AD107" s="197"/>
      <c r="AE107" s="115">
        <f>M107-J107</f>
        <v>-189.60664279259345</v>
      </c>
      <c r="AF107" s="156">
        <f>M107/J107</f>
        <v>0.89466297622633695</v>
      </c>
      <c r="AG107" s="327">
        <f>AF123</f>
        <v>0.89420575124265633</v>
      </c>
    </row>
    <row r="108" spans="1:33" ht="15.75" customHeight="1">
      <c r="A108" s="318"/>
      <c r="B108" s="163" t="s">
        <v>187</v>
      </c>
      <c r="C108" s="330" t="s">
        <v>235</v>
      </c>
      <c r="D108" s="331"/>
      <c r="E108" s="101">
        <v>50.67</v>
      </c>
      <c r="F108" s="102">
        <v>1886</v>
      </c>
      <c r="G108" s="103">
        <f t="shared" si="47"/>
        <v>95563.62000000001</v>
      </c>
      <c r="H108" s="26"/>
      <c r="I108" s="104">
        <v>20</v>
      </c>
      <c r="J108" s="105">
        <v>2000</v>
      </c>
      <c r="K108" s="106">
        <f t="shared" ref="K108:K109" si="48">J108/I108</f>
        <v>100</v>
      </c>
      <c r="L108" s="107">
        <v>19</v>
      </c>
      <c r="M108" s="105">
        <f>F108/V108*60</f>
        <v>1788</v>
      </c>
      <c r="N108" s="106">
        <f>M108/L108</f>
        <v>94.10526315789474</v>
      </c>
      <c r="O108" s="108">
        <f>L108-I108</f>
        <v>-1</v>
      </c>
      <c r="P108" s="109">
        <f>N108-K108</f>
        <v>-5.8947368421052602</v>
      </c>
      <c r="Q108" s="110">
        <f>N108/K108</f>
        <v>0.94105263157894736</v>
      </c>
      <c r="R108" s="323"/>
      <c r="S108" s="47">
        <v>0.75416666666666665</v>
      </c>
      <c r="T108" s="48">
        <v>0.79811342592592593</v>
      </c>
      <c r="U108" s="111">
        <v>5</v>
      </c>
      <c r="V108" s="112">
        <v>63.288590604026844</v>
      </c>
      <c r="W108" s="113"/>
      <c r="X108" s="116"/>
      <c r="Y108" s="12"/>
      <c r="Z108" s="198"/>
      <c r="AA108" s="332"/>
      <c r="AB108" s="333"/>
      <c r="AC108" s="12">
        <v>1</v>
      </c>
      <c r="AD108" s="198"/>
      <c r="AE108" s="117">
        <f>M108-J108</f>
        <v>-212</v>
      </c>
      <c r="AF108" s="110">
        <f>M108/J108</f>
        <v>0.89400000000000002</v>
      </c>
      <c r="AG108" s="328"/>
    </row>
    <row r="109" spans="1:33" ht="15.75" customHeight="1">
      <c r="A109" s="318"/>
      <c r="B109" s="163" t="s">
        <v>187</v>
      </c>
      <c r="C109" s="330" t="s">
        <v>234</v>
      </c>
      <c r="D109" s="331"/>
      <c r="E109" s="101">
        <v>58.17</v>
      </c>
      <c r="F109" s="102">
        <v>2747</v>
      </c>
      <c r="G109" s="103">
        <f t="shared" si="47"/>
        <v>159792.99</v>
      </c>
      <c r="H109" s="26"/>
      <c r="I109" s="104">
        <v>18</v>
      </c>
      <c r="J109" s="105">
        <v>2000</v>
      </c>
      <c r="K109" s="106">
        <f t="shared" si="48"/>
        <v>111.11111111111111</v>
      </c>
      <c r="L109" s="107">
        <v>17</v>
      </c>
      <c r="M109" s="105">
        <f>F109/V109*60</f>
        <v>1787.9999999999998</v>
      </c>
      <c r="N109" s="106">
        <f>M109/L109</f>
        <v>105.17647058823528</v>
      </c>
      <c r="O109" s="108">
        <f>L109-I109</f>
        <v>-1</v>
      </c>
      <c r="P109" s="109">
        <f>N109-K109</f>
        <v>-5.9346405228758385</v>
      </c>
      <c r="Q109" s="110">
        <f>N109/K109</f>
        <v>0.94658823529411751</v>
      </c>
      <c r="R109" s="323"/>
      <c r="S109" s="47">
        <v>0.80208333333333326</v>
      </c>
      <c r="T109" s="48">
        <v>0.86608796296296287</v>
      </c>
      <c r="U109" s="111">
        <v>5.7166666666665478</v>
      </c>
      <c r="V109" s="112">
        <v>92.181208053691279</v>
      </c>
      <c r="W109" s="113"/>
      <c r="X109" s="116"/>
      <c r="Y109" s="12"/>
      <c r="Z109" s="198"/>
      <c r="AA109" s="332"/>
      <c r="AB109" s="333"/>
      <c r="AC109" s="12">
        <v>2</v>
      </c>
      <c r="AD109" s="198"/>
      <c r="AE109" s="117">
        <f>M109-J109</f>
        <v>-212.00000000000023</v>
      </c>
      <c r="AF109" s="110">
        <f>M109/J109</f>
        <v>0.89399999999999991</v>
      </c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49">AVERAGE(I107:I122)</f>
        <v>19.666666666666668</v>
      </c>
      <c r="J123" s="137">
        <f t="shared" si="49"/>
        <v>1933.3333333333333</v>
      </c>
      <c r="K123" s="138">
        <f t="shared" ref="K123" si="50">J123/I123</f>
        <v>98.305084745762699</v>
      </c>
      <c r="L123" s="136">
        <f t="shared" ref="L123:M123" si="51">AVERAGE(L107:L122)</f>
        <v>19</v>
      </c>
      <c r="M123" s="137">
        <f t="shared" si="51"/>
        <v>1728.7977857358021</v>
      </c>
      <c r="N123" s="138">
        <f>M123/L123</f>
        <v>90.989357143989579</v>
      </c>
      <c r="O123" s="139">
        <f>L123-I123</f>
        <v>-0.66666666666666785</v>
      </c>
      <c r="P123" s="140">
        <f>N123-K123</f>
        <v>-7.3157276017731192</v>
      </c>
      <c r="Q123" s="141">
        <f>N123/K123</f>
        <v>0.92558139163713549</v>
      </c>
      <c r="R123" s="324"/>
      <c r="S123" s="142">
        <f>S107</f>
        <v>0.70833333333333337</v>
      </c>
      <c r="T123" s="143">
        <f>INDEX(T107:T122,COUNTA(T107:T122))</f>
        <v>0.86608796296296287</v>
      </c>
      <c r="U123" s="144"/>
      <c r="V123" s="166"/>
      <c r="W123" s="167"/>
      <c r="X123" s="138"/>
      <c r="Y123" s="179">
        <f t="shared" ref="Y123:Z123" si="52">SUM(Y107:Y122)</f>
        <v>0</v>
      </c>
      <c r="Z123" s="180">
        <f t="shared" si="52"/>
        <v>0</v>
      </c>
      <c r="AA123" s="354"/>
      <c r="AB123" s="355"/>
      <c r="AC123" s="179">
        <f t="shared" ref="AC123" si="53">SUM(AC107:AC122)</f>
        <v>4</v>
      </c>
      <c r="AD123" s="180">
        <f t="shared" ref="AD123" si="54">SUM(AD107:AD122)</f>
        <v>0</v>
      </c>
      <c r="AE123" s="168">
        <f>M123-J123</f>
        <v>-204.53554759753115</v>
      </c>
      <c r="AF123" s="141">
        <f>M123/J123</f>
        <v>0.89420575124265633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231</v>
      </c>
      <c r="D124" s="321"/>
      <c r="E124" s="147">
        <v>47.6</v>
      </c>
      <c r="F124" s="159">
        <v>2147</v>
      </c>
      <c r="G124" s="148">
        <f t="shared" ref="G124:G126" si="55">E124*F124</f>
        <v>102197.2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1785.0000000000011</v>
      </c>
      <c r="N124" s="152">
        <f>M124/L124</f>
        <v>77.608695652173964</v>
      </c>
      <c r="O124" s="154">
        <f>L124-I124</f>
        <v>0</v>
      </c>
      <c r="P124" s="155">
        <f>N124-K124</f>
        <v>-9.3478260869564735</v>
      </c>
      <c r="Q124" s="156">
        <f>N124/K124</f>
        <v>0.89250000000000052</v>
      </c>
      <c r="R124" s="322">
        <f>Q140</f>
        <v>0.89416012685677593</v>
      </c>
      <c r="S124" s="157">
        <v>0.70833333333333337</v>
      </c>
      <c r="T124" s="158">
        <v>0.75844907407407414</v>
      </c>
      <c r="U124" s="159"/>
      <c r="V124" s="160">
        <v>72.168067226890713</v>
      </c>
      <c r="W124" s="97"/>
      <c r="X124" s="98"/>
      <c r="Y124" s="196"/>
      <c r="Z124" s="197"/>
      <c r="AA124" s="325"/>
      <c r="AB124" s="326"/>
      <c r="AC124" s="196">
        <v>1</v>
      </c>
      <c r="AD124" s="197"/>
      <c r="AE124" s="115">
        <f>M124-J124</f>
        <v>-214.99999999999886</v>
      </c>
      <c r="AF124" s="156">
        <f>M124/J124</f>
        <v>0.89250000000000052</v>
      </c>
      <c r="AG124" s="376">
        <f>AF140</f>
        <v>0.89416012685677593</v>
      </c>
    </row>
    <row r="125" spans="1:33" ht="15.75" customHeight="1">
      <c r="A125" s="357"/>
      <c r="B125" s="163" t="s">
        <v>187</v>
      </c>
      <c r="C125" s="330" t="s">
        <v>229</v>
      </c>
      <c r="D125" s="331"/>
      <c r="E125" s="101">
        <v>56.87</v>
      </c>
      <c r="F125" s="111">
        <v>1836</v>
      </c>
      <c r="G125" s="103">
        <f t="shared" si="55"/>
        <v>104413.31999999999</v>
      </c>
      <c r="H125" s="26"/>
      <c r="I125" s="104">
        <v>23</v>
      </c>
      <c r="J125" s="105">
        <v>2000</v>
      </c>
      <c r="K125" s="106">
        <f t="shared" ref="K125:K126" si="56">J125/I125</f>
        <v>86.956521739130437</v>
      </c>
      <c r="L125" s="107">
        <v>23</v>
      </c>
      <c r="M125" s="105">
        <f>F125/V125*60</f>
        <v>1791.5607611406551</v>
      </c>
      <c r="N125" s="106">
        <f>M125/L125</f>
        <v>77.893946136550227</v>
      </c>
      <c r="O125" s="108">
        <f>L125-I125</f>
        <v>0</v>
      </c>
      <c r="P125" s="109">
        <f>N125-K125</f>
        <v>-9.0625756025802104</v>
      </c>
      <c r="Q125" s="110">
        <f>N125/K125</f>
        <v>0.89578038057032761</v>
      </c>
      <c r="R125" s="323"/>
      <c r="S125" s="47">
        <v>0.76250000000000007</v>
      </c>
      <c r="T125" s="48">
        <v>0.80519675925925938</v>
      </c>
      <c r="U125" s="111">
        <v>5.8333333333333393</v>
      </c>
      <c r="V125" s="112">
        <v>61.488285739113351</v>
      </c>
      <c r="W125" s="113"/>
      <c r="X125" s="116"/>
      <c r="Y125" s="12"/>
      <c r="Z125" s="198"/>
      <c r="AA125" s="332"/>
      <c r="AB125" s="333"/>
      <c r="AC125" s="12">
        <v>1</v>
      </c>
      <c r="AD125" s="198"/>
      <c r="AE125" s="117">
        <f>M125-J125</f>
        <v>-208.43923885934487</v>
      </c>
      <c r="AF125" s="110">
        <f>M125/J125</f>
        <v>0.89578038057032761</v>
      </c>
      <c r="AG125" s="369"/>
    </row>
    <row r="126" spans="1:33" ht="15.75" customHeight="1">
      <c r="A126" s="357"/>
      <c r="B126" s="163" t="s">
        <v>187</v>
      </c>
      <c r="C126" s="330" t="s">
        <v>230</v>
      </c>
      <c r="D126" s="331"/>
      <c r="E126" s="101">
        <v>56.79</v>
      </c>
      <c r="F126" s="111">
        <v>2448</v>
      </c>
      <c r="G126" s="103">
        <f t="shared" si="55"/>
        <v>139021.91999999998</v>
      </c>
      <c r="H126" s="26"/>
      <c r="I126" s="104">
        <v>23</v>
      </c>
      <c r="J126" s="105">
        <v>2000</v>
      </c>
      <c r="K126" s="106">
        <f t="shared" si="56"/>
        <v>86.956521739130437</v>
      </c>
      <c r="L126" s="107">
        <v>23</v>
      </c>
      <c r="M126" s="105">
        <f>F126/V126*60</f>
        <v>1788.3999999999987</v>
      </c>
      <c r="N126" s="106">
        <f>M126/L126</f>
        <v>77.756521739130378</v>
      </c>
      <c r="O126" s="108">
        <f>L126-I126</f>
        <v>0</v>
      </c>
      <c r="P126" s="109">
        <f>N126-K126</f>
        <v>-9.2000000000000597</v>
      </c>
      <c r="Q126" s="110">
        <f>N126/K126</f>
        <v>0.89419999999999933</v>
      </c>
      <c r="R126" s="323"/>
      <c r="S126" s="47">
        <v>0.80902777777777779</v>
      </c>
      <c r="T126" s="48">
        <v>0.86605324074074075</v>
      </c>
      <c r="U126" s="111">
        <v>5.5166666666665165</v>
      </c>
      <c r="V126" s="112">
        <v>82.129277566539983</v>
      </c>
      <c r="W126" s="113"/>
      <c r="X126" s="116"/>
      <c r="Y126" s="12"/>
      <c r="Z126" s="198"/>
      <c r="AA126" s="332"/>
      <c r="AB126" s="333"/>
      <c r="AC126" s="12">
        <v>2</v>
      </c>
      <c r="AD126" s="198"/>
      <c r="AE126" s="117">
        <f>M126-J126</f>
        <v>-211.60000000000127</v>
      </c>
      <c r="AF126" s="110">
        <f>M126/J126</f>
        <v>0.89419999999999933</v>
      </c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57">AVERAGE(I124:I139)</f>
        <v>23</v>
      </c>
      <c r="J140" s="137">
        <f t="shared" si="57"/>
        <v>2000</v>
      </c>
      <c r="K140" s="138">
        <f t="shared" ref="K140" si="58">J140/I140</f>
        <v>86.956521739130437</v>
      </c>
      <c r="L140" s="136">
        <f t="shared" ref="L140:M140" si="59">AVERAGE(L124:L139)</f>
        <v>23</v>
      </c>
      <c r="M140" s="137">
        <f t="shared" si="59"/>
        <v>1788.3202537135519</v>
      </c>
      <c r="N140" s="138">
        <f>M140/L140</f>
        <v>77.753054509284866</v>
      </c>
      <c r="O140" s="139">
        <f>L140-I140</f>
        <v>0</v>
      </c>
      <c r="P140" s="140">
        <f>N140-K140</f>
        <v>-9.2034672298455718</v>
      </c>
      <c r="Q140" s="141">
        <f>N140/K140</f>
        <v>0.89416012685677593</v>
      </c>
      <c r="R140" s="324"/>
      <c r="S140" s="142">
        <f>S124</f>
        <v>0.70833333333333337</v>
      </c>
      <c r="T140" s="143">
        <f>INDEX(T124:T139,COUNTA(T124:T139))</f>
        <v>0.86605324074074075</v>
      </c>
      <c r="U140" s="144"/>
      <c r="V140" s="166"/>
      <c r="W140" s="187"/>
      <c r="X140" s="188"/>
      <c r="Y140" s="179">
        <f t="shared" ref="Y140:Z140" si="60">SUM(Y124:Y139)</f>
        <v>0</v>
      </c>
      <c r="Z140" s="180">
        <f t="shared" si="60"/>
        <v>0</v>
      </c>
      <c r="AA140" s="354"/>
      <c r="AB140" s="355"/>
      <c r="AC140" s="179">
        <f t="shared" ref="AC140" si="61">SUM(AC124:AC139)</f>
        <v>4</v>
      </c>
      <c r="AD140" s="180">
        <f t="shared" ref="AD140" si="62">SUM(AD124:AD139)</f>
        <v>0</v>
      </c>
      <c r="AE140" s="168">
        <f>M140-J140</f>
        <v>-211.67974628644811</v>
      </c>
      <c r="AF140" s="141">
        <f>M140/J140</f>
        <v>0.89416012685677593</v>
      </c>
      <c r="AG140" s="370"/>
    </row>
    <row r="142" spans="1:33">
      <c r="AA142" s="360" t="s">
        <v>163</v>
      </c>
      <c r="AB142" s="360"/>
    </row>
    <row r="143" spans="1:33">
      <c r="AA143" s="360" t="s">
        <v>164</v>
      </c>
      <c r="AB143" s="360"/>
    </row>
    <row r="144" spans="1:33">
      <c r="AA144" s="360" t="s">
        <v>165</v>
      </c>
      <c r="AB144" s="360"/>
    </row>
    <row r="145" spans="27:28">
      <c r="AA145" s="360" t="s">
        <v>166</v>
      </c>
      <c r="AB145" s="360"/>
    </row>
    <row r="146" spans="27:28">
      <c r="AA146" s="360" t="s">
        <v>167</v>
      </c>
      <c r="AB146" s="360"/>
    </row>
    <row r="147" spans="27:28">
      <c r="AA147" s="360" t="s">
        <v>168</v>
      </c>
      <c r="AB147" s="360"/>
    </row>
    <row r="148" spans="27:28">
      <c r="AA148" s="360" t="s">
        <v>169</v>
      </c>
      <c r="AB148" s="360"/>
    </row>
    <row r="149" spans="27:28">
      <c r="AA149" s="360" t="s">
        <v>170</v>
      </c>
      <c r="AB149" s="360"/>
    </row>
    <row r="150" spans="27:28">
      <c r="AA150" s="360" t="s">
        <v>171</v>
      </c>
      <c r="AB150" s="360"/>
    </row>
    <row r="151" spans="27:28">
      <c r="AA151" s="360" t="s">
        <v>172</v>
      </c>
      <c r="AB151" s="360"/>
    </row>
    <row r="152" spans="27:28">
      <c r="AA152" s="360" t="s">
        <v>173</v>
      </c>
      <c r="AB152" s="360"/>
    </row>
    <row r="153" spans="27:28">
      <c r="AA153" s="360" t="s">
        <v>174</v>
      </c>
      <c r="AB153" s="360"/>
    </row>
    <row r="154" spans="27:28">
      <c r="AA154" s="360" t="s">
        <v>175</v>
      </c>
      <c r="AB154" s="360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148" priority="2" operator="greaterThan">
      <formula>0</formula>
    </cfRule>
  </conditionalFormatting>
  <conditionalFormatting sqref="P5:P140 AE5:AE140">
    <cfRule type="cellIs" dxfId="147" priority="5" operator="lessThan">
      <formula>0</formula>
    </cfRule>
  </conditionalFormatting>
  <conditionalFormatting sqref="Q5:Q140 AF5:AF140">
    <cfRule type="cellIs" dxfId="146" priority="3" operator="greaterThan">
      <formula>1</formula>
    </cfRule>
    <cfRule type="cellIs" dxfId="145" priority="4" operator="lessThan">
      <formula>0.8</formula>
    </cfRule>
  </conditionalFormatting>
  <conditionalFormatting sqref="AG5 R5:R140 AG107:AG124">
    <cfRule type="cellIs" dxfId="144" priority="6" operator="lessThan">
      <formula>0.8</formula>
    </cfRule>
  </conditionalFormatting>
  <conditionalFormatting sqref="AG22">
    <cfRule type="cellIs" dxfId="143" priority="11" operator="lessThan">
      <formula>0.8</formula>
    </cfRule>
  </conditionalFormatting>
  <conditionalFormatting sqref="AG37">
    <cfRule type="cellIs" dxfId="142" priority="10" operator="lessThan">
      <formula>0.8</formula>
    </cfRule>
  </conditionalFormatting>
  <conditionalFormatting sqref="AG39:AG74">
    <cfRule type="cellIs" dxfId="141" priority="8" operator="lessThan">
      <formula>0.8</formula>
    </cfRule>
  </conditionalFormatting>
  <conditionalFormatting sqref="AG80:AG88">
    <cfRule type="cellIs" dxfId="140" priority="9" operator="lessThan">
      <formula>0.8</formula>
    </cfRule>
  </conditionalFormatting>
  <conditionalFormatting sqref="AG90:AG95">
    <cfRule type="cellIs" dxfId="139" priority="7" operator="lessThan">
      <formula>0.8</formula>
    </cfRule>
  </conditionalFormatting>
  <conditionalFormatting sqref="AG139">
    <cfRule type="cellIs" dxfId="138" priority="1" operator="lessThan">
      <formula>0.8</formula>
    </cfRule>
  </conditionalFormatting>
  <dataValidations count="1">
    <dataValidation type="list" allowBlank="1" showInputMessage="1" showErrorMessage="1" sqref="AA5:AB140" xr:uid="{DC1CCDC2-4F96-4157-B4EC-E73DE68B756B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155B-02A3-47C9-8E68-BC1D305B1ED7}">
  <sheetPr>
    <tabColor theme="8" tint="0.59999389629810485"/>
  </sheetPr>
  <dimension ref="B1:AR42"/>
  <sheetViews>
    <sheetView zoomScale="70" zoomScaleNormal="70" workbookViewId="0">
      <selection activeCell="P55" sqref="P5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261</v>
      </c>
      <c r="D3" s="209"/>
      <c r="E3" s="3" t="s">
        <v>3</v>
      </c>
      <c r="F3" s="210">
        <f>'0606(18度C)'!D1+'0606(4度C)'!D1</f>
        <v>192072</v>
      </c>
      <c r="G3" s="211"/>
      <c r="H3" s="3" t="s">
        <v>4</v>
      </c>
      <c r="I3" s="212">
        <f>'0606(18度C)'!F1+'0606(4度C)'!F1</f>
        <v>5830113.3400000008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482.25872384727609</v>
      </c>
      <c r="F6" s="246" t="e">
        <f>AVERAGE(#REF!,D14:K14)</f>
        <v>#REF!</v>
      </c>
      <c r="G6" s="247">
        <f>AVERAGE(D14:K14)</f>
        <v>233.9819935142516</v>
      </c>
      <c r="H6" s="248"/>
      <c r="I6" s="247">
        <f>AVERAGE(L14:O14)</f>
        <v>92.630803242446575</v>
      </c>
      <c r="J6" s="248"/>
      <c r="K6" s="247">
        <f>AVERAGE(D32:O32)</f>
        <v>812.58741258741259</v>
      </c>
      <c r="L6" s="248"/>
      <c r="M6" s="247">
        <f>AVERAGE(P32:X32)</f>
        <v>719.15909090909088</v>
      </c>
      <c r="N6" s="248"/>
      <c r="O6" s="236">
        <f>'0606(4度C)'!Y2</f>
        <v>0</v>
      </c>
      <c r="P6" s="236">
        <f>'0606(4度C)'!Z2</f>
        <v>0</v>
      </c>
      <c r="Q6" s="236">
        <f>'0606(4度C)'!AC2</f>
        <v>47</v>
      </c>
      <c r="R6" s="236">
        <f>'0606(4度C)'!AD2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431.78572901033266</v>
      </c>
      <c r="F7" s="242" t="e">
        <f>AVERAGE(#REF!,D15:K15)</f>
        <v>#REF!</v>
      </c>
      <c r="G7" s="243">
        <f>AVERAGE(D15:K15)</f>
        <v>210.68748599045935</v>
      </c>
      <c r="H7" s="244"/>
      <c r="I7" s="243">
        <f>AVERAGE(L15:O15)</f>
        <v>84.375812996736371</v>
      </c>
      <c r="J7" s="244"/>
      <c r="K7" s="243">
        <f>AVERAGE(D33:O33)</f>
        <v>726.25242385372496</v>
      </c>
      <c r="L7" s="244"/>
      <c r="M7" s="243">
        <f>AVERAGE(P33:X33)</f>
        <v>642.67135670354878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0.89701419081737477</v>
      </c>
      <c r="F8" s="261" t="e">
        <f>AVERAGE(D16:K16,#REF!)</f>
        <v>#REF!</v>
      </c>
      <c r="G8" s="249">
        <f>AVERAGE(D16:K16)</f>
        <v>0.90013288179880668</v>
      </c>
      <c r="H8" s="250"/>
      <c r="I8" s="249">
        <f>AVERAGE(L16:O16)</f>
        <v>0.90991954932560049</v>
      </c>
      <c r="J8" s="250"/>
      <c r="K8" s="249">
        <f>AVERAGE(D34:O34)</f>
        <v>0.89039847096156277</v>
      </c>
      <c r="L8" s="250"/>
      <c r="M8" s="249">
        <f>AVERAGE(P34:X34)</f>
        <v>0.89249919494692553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92.222222222222229</v>
      </c>
      <c r="F14" s="28">
        <v>112.69841269841271</v>
      </c>
      <c r="G14" s="28">
        <v>88.888888888888886</v>
      </c>
      <c r="H14" s="28">
        <v>174.19354838709677</v>
      </c>
      <c r="I14" s="28">
        <v>502.5555555555556</v>
      </c>
      <c r="J14" s="28">
        <v>433.33333333333331</v>
      </c>
      <c r="K14" s="29" t="s">
        <v>43</v>
      </c>
      <c r="L14" s="27" t="s">
        <v>43</v>
      </c>
      <c r="M14" s="30">
        <v>98.305084745762699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83.756530014018139</v>
      </c>
      <c r="F15" s="35">
        <v>101.43516218397541</v>
      </c>
      <c r="G15" s="35">
        <v>79.60839843177942</v>
      </c>
      <c r="H15" s="35">
        <v>155.70412305357746</v>
      </c>
      <c r="I15" s="35">
        <v>452.18607521226335</v>
      </c>
      <c r="J15" s="35">
        <v>391.43462704714238</v>
      </c>
      <c r="K15" s="36" t="s">
        <v>43</v>
      </c>
      <c r="L15" s="34" t="s">
        <v>43</v>
      </c>
      <c r="M15" s="37">
        <v>90.995672933463268</v>
      </c>
      <c r="N15" s="35">
        <v>77.755953060009475</v>
      </c>
      <c r="O15" s="38" t="s">
        <v>43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0.90820333750140148</v>
      </c>
      <c r="F16" s="43">
        <f t="shared" si="0"/>
        <v>0.9000584813507676</v>
      </c>
      <c r="G16" s="43">
        <f t="shared" si="0"/>
        <v>0.89559448235751848</v>
      </c>
      <c r="H16" s="43">
        <f t="shared" si="0"/>
        <v>0.89385700271498181</v>
      </c>
      <c r="I16" s="43">
        <f t="shared" si="0"/>
        <v>0.89977330906707265</v>
      </c>
      <c r="J16" s="43">
        <f t="shared" si="0"/>
        <v>0.90331067780109786</v>
      </c>
      <c r="K16" s="44" t="s">
        <v>43</v>
      </c>
      <c r="L16" s="42" t="s">
        <v>43</v>
      </c>
      <c r="M16" s="45">
        <f t="shared" ref="M16:N16" si="1">M15/M14</f>
        <v>0.92564563846109205</v>
      </c>
      <c r="N16" s="43">
        <f t="shared" si="1"/>
        <v>0.89419346019010892</v>
      </c>
      <c r="O16" s="46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0.25</v>
      </c>
      <c r="F17" s="48">
        <v>0.20833333333333334</v>
      </c>
      <c r="G17" s="48">
        <v>0.20833333333333334</v>
      </c>
      <c r="H17" s="48">
        <v>0.16666666666666666</v>
      </c>
      <c r="I17" s="48">
        <v>0.25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0.5567939814814814</v>
      </c>
      <c r="F18" s="48">
        <v>0.60542824074074064</v>
      </c>
      <c r="G18" s="48">
        <v>0.59261574074074064</v>
      </c>
      <c r="H18" s="48">
        <v>0.64376157407407397</v>
      </c>
      <c r="I18" s="48">
        <v>0.4385416666666665</v>
      </c>
      <c r="J18" s="48">
        <v>0.34943287037037035</v>
      </c>
      <c r="K18" s="48" t="s">
        <v>43</v>
      </c>
      <c r="L18" s="47" t="s">
        <v>43</v>
      </c>
      <c r="M18" s="49">
        <v>0.84497685185185178</v>
      </c>
      <c r="N18" s="48">
        <v>0.83849537037037036</v>
      </c>
      <c r="O18" s="50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>
        <v>9</v>
      </c>
      <c r="F21" s="52">
        <v>8</v>
      </c>
      <c r="G21" s="52">
        <v>10</v>
      </c>
      <c r="H21" s="52">
        <v>13</v>
      </c>
      <c r="I21" s="52">
        <v>0</v>
      </c>
      <c r="J21" s="52">
        <v>0</v>
      </c>
      <c r="K21" s="53"/>
      <c r="L21" s="54"/>
      <c r="M21" s="55">
        <v>4</v>
      </c>
      <c r="N21" s="52">
        <v>3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24.2</v>
      </c>
      <c r="F23" s="58">
        <v>18</v>
      </c>
      <c r="G23" s="58">
        <v>21</v>
      </c>
      <c r="H23" s="58">
        <v>20.666666666666668</v>
      </c>
      <c r="I23" s="58">
        <v>6</v>
      </c>
      <c r="J23" s="58">
        <v>6</v>
      </c>
      <c r="K23" s="59" t="s">
        <v>43</v>
      </c>
      <c r="L23" s="57" t="s">
        <v>43</v>
      </c>
      <c r="M23" s="60">
        <v>19</v>
      </c>
      <c r="N23" s="58">
        <v>23</v>
      </c>
      <c r="O23" s="61" t="s">
        <v>43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1100</v>
      </c>
      <c r="N32" s="28">
        <v>923.07692307692298</v>
      </c>
      <c r="O32" s="28">
        <v>900</v>
      </c>
      <c r="P32" s="27">
        <v>288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775</v>
      </c>
      <c r="W32" s="28">
        <v>913.63636363636363</v>
      </c>
      <c r="X32" s="31">
        <v>900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286.90365119363946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995.75476039923808</v>
      </c>
      <c r="N33" s="35">
        <v>824.41077878214719</v>
      </c>
      <c r="O33" s="35">
        <v>797.94050503987489</v>
      </c>
      <c r="P33" s="34">
        <v>254.85066790001881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700.3312284814524</v>
      </c>
      <c r="W33" s="35">
        <v>817.57715120769649</v>
      </c>
      <c r="X33" s="38">
        <v>797.92637922502729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0.87665004531389845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0.9052316003629437</v>
      </c>
      <c r="N34" s="43">
        <f>N33/N32</f>
        <v>0.89311167701399286</v>
      </c>
      <c r="O34" s="43">
        <f>O33/O32</f>
        <v>0.88660056115541652</v>
      </c>
      <c r="P34" s="42">
        <f>P33/P32</f>
        <v>0.88489815243062087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0.90365319804058375</v>
      </c>
      <c r="W34" s="43">
        <f>W33/W32</f>
        <v>0.89486056351091159</v>
      </c>
      <c r="X34" s="46">
        <f>X33/X32</f>
        <v>0.88658486580558593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0.25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0.375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0.4385416666666665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0.40628472222222223</v>
      </c>
      <c r="N36" s="48">
        <v>0.53550925925925941</v>
      </c>
      <c r="O36" s="48">
        <v>0.51846064814814818</v>
      </c>
      <c r="P36" s="47">
        <v>0.74513888888888891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0.78231481481481491</v>
      </c>
      <c r="W36" s="48">
        <v>1.1786111111111108</v>
      </c>
      <c r="X36" s="50">
        <v>1.1522337962962959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3</v>
      </c>
      <c r="N37" s="58">
        <v>3.7142857142857144</v>
      </c>
      <c r="O37" s="58">
        <v>4</v>
      </c>
      <c r="P37" s="57">
        <v>12.5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</v>
      </c>
      <c r="W37" s="58">
        <v>3.6666666666666665</v>
      </c>
      <c r="X37" s="61">
        <v>4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70C96-6BF5-41FB-AC86-2A343247B767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M43" sqref="M43"/>
      <selection activeCell="M43" sqref="M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100925</v>
      </c>
      <c r="E1" s="88" t="s">
        <v>4</v>
      </c>
      <c r="F1" s="89">
        <f>SUM(G5:G140)</f>
        <v>1965648.7400000005</v>
      </c>
      <c r="G1" s="90" t="s">
        <v>85</v>
      </c>
      <c r="H1" s="91" t="e">
        <f>#REF!+#REF!+#REF!+#REF!+L21+#REF!+L38+L55+L72+#REF!+#REF!+L89+L106+L123+L140</f>
        <v>#REF!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46179</v>
      </c>
      <c r="B2" s="295"/>
      <c r="C2" s="92" t="s">
        <v>41</v>
      </c>
      <c r="D2" s="93" t="e">
        <f>AVERAGE(#REF!,#REF!,#REF!,#REF!,N21,#REF!,N38,N55,N72,#REF!,#REF!,N89,N106,N123,N140)</f>
        <v>#REF!</v>
      </c>
      <c r="E2" s="93" t="s">
        <v>92</v>
      </c>
      <c r="F2" s="94">
        <f>F1/D1</f>
        <v>19.476331335149869</v>
      </c>
      <c r="G2" s="95" t="s">
        <v>93</v>
      </c>
      <c r="H2" s="96">
        <f>COUNT(H5:H140)</f>
        <v>12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1358</v>
      </c>
      <c r="G5" s="148">
        <f t="shared" ref="G5:G8" si="0">E5*F5</f>
        <v>34819.120000000003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3211.2955911828863</v>
      </c>
      <c r="N5" s="152">
        <f>M5/L5</f>
        <v>321.12955911828863</v>
      </c>
      <c r="O5" s="154">
        <f>L5-I5</f>
        <v>0</v>
      </c>
      <c r="P5" s="155">
        <f>N5-K5</f>
        <v>-38.870440881711374</v>
      </c>
      <c r="Q5" s="156">
        <f>N5/K5</f>
        <v>0.89202655310635726</v>
      </c>
      <c r="R5" s="322">
        <f>Q21</f>
        <v>0.87665004531389845</v>
      </c>
      <c r="S5" s="157">
        <v>0.25</v>
      </c>
      <c r="T5" s="158">
        <v>0.26761574074074074</v>
      </c>
      <c r="U5" s="159"/>
      <c r="V5" s="160">
        <v>25.372936774713629</v>
      </c>
      <c r="W5" s="161"/>
      <c r="X5" s="162"/>
      <c r="Y5" s="325"/>
      <c r="Z5" s="326"/>
      <c r="AA5" s="115">
        <f>M5-J5</f>
        <v>-388.70440881711374</v>
      </c>
      <c r="AB5" s="156">
        <f>M5/J5</f>
        <v>0.89202655310635726</v>
      </c>
      <c r="AC5" s="327">
        <f>AB21</f>
        <v>0.87665004531389834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2435</v>
      </c>
      <c r="G6" s="103">
        <f t="shared" si="0"/>
        <v>71881.2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3152.8379899710653</v>
      </c>
      <c r="N6" s="106">
        <f>M6/L6</f>
        <v>286.62163545191504</v>
      </c>
      <c r="O6" s="108">
        <f>L6-I6</f>
        <v>0</v>
      </c>
      <c r="P6" s="109">
        <f>N6-K6</f>
        <v>-40.651091820812212</v>
      </c>
      <c r="Q6" s="110">
        <f>N6/K6</f>
        <v>0.87578833054751826</v>
      </c>
      <c r="R6" s="323"/>
      <c r="S6" s="47">
        <v>0.27083333333333331</v>
      </c>
      <c r="T6" s="48">
        <v>0.30300925925925926</v>
      </c>
      <c r="U6" s="111">
        <v>4.6333333333333115</v>
      </c>
      <c r="V6" s="112">
        <v>46.339203113110422</v>
      </c>
      <c r="W6" s="113"/>
      <c r="X6" s="116"/>
      <c r="Y6" s="332"/>
      <c r="Z6" s="333"/>
      <c r="AA6" s="117">
        <f>M6-J6</f>
        <v>-447.16201002893467</v>
      </c>
      <c r="AB6" s="110">
        <f>M6/J6</f>
        <v>0.87578833054751815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2760</v>
      </c>
      <c r="G7" s="103">
        <f t="shared" si="0"/>
        <v>82386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3149.623595195741</v>
      </c>
      <c r="N7" s="106">
        <f>M7/L7</f>
        <v>286.32941774506736</v>
      </c>
      <c r="O7" s="108">
        <f>L7-I7</f>
        <v>0</v>
      </c>
      <c r="P7" s="109">
        <f>N7-K7</f>
        <v>-40.943309527659892</v>
      </c>
      <c r="Q7" s="110">
        <f>N7/K7</f>
        <v>0.87489544310992806</v>
      </c>
      <c r="R7" s="323"/>
      <c r="S7" s="47">
        <v>0.30624999999999997</v>
      </c>
      <c r="T7" s="48">
        <v>0.3427546296296296</v>
      </c>
      <c r="U7" s="111">
        <v>4.6666666666666234</v>
      </c>
      <c r="V7" s="112">
        <v>52.577711270831514</v>
      </c>
      <c r="W7" s="113"/>
      <c r="X7" s="116"/>
      <c r="Y7" s="332"/>
      <c r="Z7" s="333"/>
      <c r="AA7" s="117">
        <f>M7-J7</f>
        <v>-450.37640480425898</v>
      </c>
      <c r="AB7" s="110">
        <f>M7/J7</f>
        <v>0.87489544310992806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1634</v>
      </c>
      <c r="G8" s="103">
        <f t="shared" si="0"/>
        <v>46683.38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3110.0034761704433</v>
      </c>
      <c r="N8" s="106">
        <f>M8/L8</f>
        <v>259.16695634753694</v>
      </c>
      <c r="O8" s="108">
        <f>L8-I8</f>
        <v>0</v>
      </c>
      <c r="P8" s="109">
        <f>N8-K8</f>
        <v>-40.833043652463061</v>
      </c>
      <c r="Q8" s="110">
        <f>N8/K8</f>
        <v>0.86388985449178979</v>
      </c>
      <c r="R8" s="323"/>
      <c r="S8" s="47">
        <v>0.34652777777777771</v>
      </c>
      <c r="T8" s="48">
        <v>0.36841435185185178</v>
      </c>
      <c r="U8" s="111">
        <v>5.4333333333332767</v>
      </c>
      <c r="V8" s="112">
        <v>31.524080519910946</v>
      </c>
      <c r="W8" s="113"/>
      <c r="X8" s="116"/>
      <c r="Y8" s="332"/>
      <c r="Z8" s="333"/>
      <c r="AA8" s="117">
        <f>M8-J8</f>
        <v>-489.99652382955674</v>
      </c>
      <c r="AB8" s="110">
        <f>M8/J8</f>
        <v>0.86388985449178979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3155.9401631300339</v>
      </c>
      <c r="N21" s="138">
        <f>M21/L21</f>
        <v>286.90365119363946</v>
      </c>
      <c r="O21" s="139">
        <f>L21-I21</f>
        <v>0</v>
      </c>
      <c r="P21" s="140">
        <f>N21-K21</f>
        <v>-40.36907607908779</v>
      </c>
      <c r="Q21" s="141">
        <f>N21/K21</f>
        <v>0.87665004531389845</v>
      </c>
      <c r="R21" s="324"/>
      <c r="S21" s="142">
        <v>0.25</v>
      </c>
      <c r="T21" s="143">
        <v>0.4385416666666665</v>
      </c>
      <c r="U21" s="144"/>
      <c r="V21" s="166"/>
      <c r="W21" s="167"/>
      <c r="X21" s="138"/>
      <c r="Y21" s="354"/>
      <c r="Z21" s="355"/>
      <c r="AA21" s="168">
        <f>M21-J21</f>
        <v>-444.05983686996615</v>
      </c>
      <c r="AB21" s="141">
        <f>M21/J21</f>
        <v>0.87665004531389834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2243</v>
      </c>
      <c r="G22" s="148">
        <f t="shared" ref="G22" si="5">E22*F22</f>
        <v>41562.79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2987.2642811977144</v>
      </c>
      <c r="N22" s="152">
        <f>M22/L22</f>
        <v>995.75476039923808</v>
      </c>
      <c r="O22" s="154">
        <f>L22-I22</f>
        <v>0</v>
      </c>
      <c r="P22" s="155">
        <f>N22-K22</f>
        <v>-104.24523960076192</v>
      </c>
      <c r="Q22" s="156">
        <f>N22/K22</f>
        <v>0.9052316003629437</v>
      </c>
      <c r="R22" s="322">
        <f>Q38</f>
        <v>0.9052316003629437</v>
      </c>
      <c r="S22" s="157">
        <v>0.375</v>
      </c>
      <c r="T22" s="158">
        <v>0.40628472222222223</v>
      </c>
      <c r="U22" s="159"/>
      <c r="V22" s="112">
        <v>45.051253364848414</v>
      </c>
      <c r="W22" s="161"/>
      <c r="X22" s="162"/>
      <c r="Y22" s="325"/>
      <c r="Z22" s="326"/>
      <c r="AA22" s="115">
        <f>M22-J22</f>
        <v>-312.73571880228565</v>
      </c>
      <c r="AB22" s="156">
        <f>M22/J22</f>
        <v>0.9052316003629437</v>
      </c>
      <c r="AC22" s="327">
        <f>AB38</f>
        <v>0.9052316003629437</v>
      </c>
    </row>
    <row r="23" spans="1:29" ht="15.75" customHeight="1">
      <c r="A23" s="357"/>
      <c r="B23" s="100"/>
      <c r="C23" s="330"/>
      <c r="D23" s="331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323"/>
      <c r="S23" s="47"/>
      <c r="T23" s="48"/>
      <c r="U23" s="111"/>
      <c r="V23" s="112"/>
      <c r="W23" s="113"/>
      <c r="X23" s="116"/>
      <c r="Y23" s="332"/>
      <c r="Z23" s="333"/>
      <c r="AA23" s="117"/>
      <c r="AB23" s="110"/>
      <c r="AC23" s="328"/>
    </row>
    <row r="24" spans="1:29" ht="15.75" customHeight="1">
      <c r="A24" s="357"/>
      <c r="B24" s="100"/>
      <c r="C24" s="330"/>
      <c r="D24" s="33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23"/>
      <c r="S24" s="47"/>
      <c r="T24" s="48"/>
      <c r="U24" s="111"/>
      <c r="V24" s="112"/>
      <c r="W24" s="113"/>
      <c r="X24" s="116"/>
      <c r="Y24" s="332"/>
      <c r="Z24" s="333"/>
      <c r="AA24" s="117"/>
      <c r="AB24" s="110"/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2987.2642811977144</v>
      </c>
      <c r="N38" s="138">
        <f t="shared" ref="N38:N45" si="9">M38/L38</f>
        <v>995.75476039923808</v>
      </c>
      <c r="O38" s="139">
        <f t="shared" ref="O38:O45" si="10">L38-I38</f>
        <v>0</v>
      </c>
      <c r="P38" s="140">
        <f t="shared" ref="P38:P45" si="11">N38-K38</f>
        <v>-104.24523960076192</v>
      </c>
      <c r="Q38" s="141">
        <f t="shared" ref="Q38:Q45" si="12">N38/K38</f>
        <v>0.9052316003629437</v>
      </c>
      <c r="R38" s="324"/>
      <c r="S38" s="142">
        <v>0.375</v>
      </c>
      <c r="T38" s="143">
        <v>0.40628472222222223</v>
      </c>
      <c r="U38" s="144"/>
      <c r="V38" s="166"/>
      <c r="W38" s="99"/>
      <c r="X38" s="69"/>
      <c r="Y38" s="354"/>
      <c r="Z38" s="355"/>
      <c r="AA38" s="168">
        <f t="shared" ref="AA38:AA45" si="13">M38-J38</f>
        <v>-312.73571880228565</v>
      </c>
      <c r="AB38" s="141">
        <f t="shared" ref="AB38:AB45" si="14">M38/J38</f>
        <v>0.9052316003629437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137</v>
      </c>
      <c r="D39" s="321"/>
      <c r="E39" s="147">
        <v>30</v>
      </c>
      <c r="F39" s="97">
        <v>1961</v>
      </c>
      <c r="G39" s="148">
        <f t="shared" ref="G39:G45" si="15">E39*F39</f>
        <v>58830</v>
      </c>
      <c r="H39" s="149"/>
      <c r="I39" s="150">
        <v>4</v>
      </c>
      <c r="J39" s="151">
        <v>3600</v>
      </c>
      <c r="K39" s="152">
        <f>J39/I39</f>
        <v>900</v>
      </c>
      <c r="L39" s="153">
        <v>4</v>
      </c>
      <c r="M39" s="151">
        <f t="shared" ref="M39:M45" si="16">F39/V39*60</f>
        <v>3193.9200000000019</v>
      </c>
      <c r="N39" s="152">
        <f t="shared" si="9"/>
        <v>798.48000000000047</v>
      </c>
      <c r="O39" s="154">
        <f t="shared" si="10"/>
        <v>0</v>
      </c>
      <c r="P39" s="155">
        <f t="shared" si="11"/>
        <v>-101.51999999999953</v>
      </c>
      <c r="Q39" s="156">
        <f t="shared" si="12"/>
        <v>0.88720000000000054</v>
      </c>
      <c r="R39" s="322">
        <f>Q55</f>
        <v>0.89311167701399286</v>
      </c>
      <c r="S39" s="157">
        <v>0.25</v>
      </c>
      <c r="T39" s="158">
        <v>0.27557870370370369</v>
      </c>
      <c r="U39" s="159"/>
      <c r="V39" s="160">
        <v>36.83874361286442</v>
      </c>
      <c r="W39" s="161"/>
      <c r="X39" s="162"/>
      <c r="Y39" s="325"/>
      <c r="Z39" s="326"/>
      <c r="AA39" s="115">
        <f t="shared" si="13"/>
        <v>-406.07999999999811</v>
      </c>
      <c r="AB39" s="156">
        <f t="shared" si="14"/>
        <v>0.88720000000000054</v>
      </c>
      <c r="AC39" s="327">
        <f>AB55</f>
        <v>0.89311167701399286</v>
      </c>
    </row>
    <row r="40" spans="1:29" ht="15.75" customHeight="1">
      <c r="A40" s="318"/>
      <c r="B40" s="100" t="s">
        <v>120</v>
      </c>
      <c r="C40" s="330" t="s">
        <v>128</v>
      </c>
      <c r="D40" s="331"/>
      <c r="E40" s="101">
        <v>25.03</v>
      </c>
      <c r="F40" s="102">
        <v>1069</v>
      </c>
      <c r="G40" s="103">
        <f t="shared" si="15"/>
        <v>26757.07</v>
      </c>
      <c r="H40" s="26"/>
      <c r="I40" s="104">
        <v>5</v>
      </c>
      <c r="J40" s="105">
        <v>3600</v>
      </c>
      <c r="K40" s="106">
        <f t="shared" ref="K40:K74" si="17">J40/I40</f>
        <v>720</v>
      </c>
      <c r="L40" s="107">
        <v>5</v>
      </c>
      <c r="M40" s="105">
        <f t="shared" si="16"/>
        <v>3184.9020141427168</v>
      </c>
      <c r="N40" s="106">
        <f t="shared" si="9"/>
        <v>636.98040282854333</v>
      </c>
      <c r="O40" s="108">
        <f t="shared" si="10"/>
        <v>0</v>
      </c>
      <c r="P40" s="109">
        <f t="shared" si="11"/>
        <v>-83.019597171456667</v>
      </c>
      <c r="Q40" s="110">
        <f t="shared" si="12"/>
        <v>0.8846950039285324</v>
      </c>
      <c r="R40" s="323"/>
      <c r="S40" s="47">
        <v>0.28541666666666671</v>
      </c>
      <c r="T40" s="48">
        <v>0.29939814814814819</v>
      </c>
      <c r="U40" s="111">
        <v>15</v>
      </c>
      <c r="V40" s="112">
        <v>20.138767131667823</v>
      </c>
      <c r="W40" s="113"/>
      <c r="X40" s="116"/>
      <c r="Y40" s="332"/>
      <c r="Z40" s="333"/>
      <c r="AA40" s="117">
        <f t="shared" si="13"/>
        <v>-415.09798585728322</v>
      </c>
      <c r="AB40" s="110">
        <f t="shared" si="14"/>
        <v>0.8846950039285324</v>
      </c>
      <c r="AC40" s="328"/>
    </row>
    <row r="41" spans="1:29" ht="15.75" customHeight="1">
      <c r="A41" s="318"/>
      <c r="B41" s="100" t="s">
        <v>120</v>
      </c>
      <c r="C41" s="330" t="s">
        <v>125</v>
      </c>
      <c r="D41" s="331"/>
      <c r="E41" s="101">
        <v>22.28</v>
      </c>
      <c r="F41" s="102">
        <v>886</v>
      </c>
      <c r="G41" s="103">
        <f t="shared" si="15"/>
        <v>19740.080000000002</v>
      </c>
      <c r="H41" s="26"/>
      <c r="I41" s="104">
        <v>5</v>
      </c>
      <c r="J41" s="105">
        <v>3300</v>
      </c>
      <c r="K41" s="106">
        <f t="shared" si="17"/>
        <v>660</v>
      </c>
      <c r="L41" s="107">
        <v>5</v>
      </c>
      <c r="M41" s="105">
        <f t="shared" si="16"/>
        <v>2982.0650897444571</v>
      </c>
      <c r="N41" s="106">
        <f t="shared" si="9"/>
        <v>596.41301794889137</v>
      </c>
      <c r="O41" s="108">
        <f t="shared" si="10"/>
        <v>0</v>
      </c>
      <c r="P41" s="109">
        <f t="shared" si="11"/>
        <v>-63.586982051108635</v>
      </c>
      <c r="Q41" s="110">
        <f t="shared" si="12"/>
        <v>0.90365608780135054</v>
      </c>
      <c r="R41" s="323"/>
      <c r="S41" s="47">
        <v>0.30972222222222229</v>
      </c>
      <c r="T41" s="48">
        <v>0.32209490740740748</v>
      </c>
      <c r="U41" s="111">
        <v>14.866666666666699</v>
      </c>
      <c r="V41" s="112">
        <v>17.826572660275318</v>
      </c>
      <c r="W41" s="113"/>
      <c r="X41" s="116"/>
      <c r="Y41" s="332"/>
      <c r="Z41" s="333"/>
      <c r="AA41" s="117">
        <f t="shared" si="13"/>
        <v>-317.93491025554295</v>
      </c>
      <c r="AB41" s="110">
        <f t="shared" si="14"/>
        <v>0.90365608780135065</v>
      </c>
      <c r="AC41" s="328"/>
    </row>
    <row r="42" spans="1:29" ht="15.75" customHeight="1">
      <c r="A42" s="318"/>
      <c r="B42" s="100" t="s">
        <v>120</v>
      </c>
      <c r="C42" s="330" t="s">
        <v>129</v>
      </c>
      <c r="D42" s="331"/>
      <c r="E42" s="101">
        <v>18.18</v>
      </c>
      <c r="F42" s="102">
        <v>889</v>
      </c>
      <c r="G42" s="103">
        <f t="shared" si="15"/>
        <v>16162.02</v>
      </c>
      <c r="H42" s="26"/>
      <c r="I42" s="104">
        <v>3</v>
      </c>
      <c r="J42" s="105">
        <v>3600</v>
      </c>
      <c r="K42" s="106">
        <f t="shared" si="17"/>
        <v>1200</v>
      </c>
      <c r="L42" s="107">
        <v>3</v>
      </c>
      <c r="M42" s="105">
        <f t="shared" si="16"/>
        <v>3194.1859073571736</v>
      </c>
      <c r="N42" s="106">
        <f t="shared" si="9"/>
        <v>1064.7286357857245</v>
      </c>
      <c r="O42" s="108">
        <f t="shared" si="10"/>
        <v>0</v>
      </c>
      <c r="P42" s="109">
        <f t="shared" si="11"/>
        <v>-135.27136421427554</v>
      </c>
      <c r="Q42" s="110">
        <f t="shared" si="12"/>
        <v>0.88727386315477041</v>
      </c>
      <c r="R42" s="323"/>
      <c r="S42" s="47">
        <v>0.33194444444444454</v>
      </c>
      <c r="T42" s="48">
        <v>0.34353009259259271</v>
      </c>
      <c r="U42" s="111">
        <v>15</v>
      </c>
      <c r="V42" s="112">
        <v>16.699090643766816</v>
      </c>
      <c r="W42" s="113"/>
      <c r="X42" s="116"/>
      <c r="Y42" s="332"/>
      <c r="Z42" s="333"/>
      <c r="AA42" s="117">
        <f t="shared" si="13"/>
        <v>-405.81409264282638</v>
      </c>
      <c r="AB42" s="110">
        <f t="shared" si="14"/>
        <v>0.88727386315477041</v>
      </c>
      <c r="AC42" s="328"/>
    </row>
    <row r="43" spans="1:29" ht="15.75" customHeight="1">
      <c r="A43" s="318"/>
      <c r="B43" s="100" t="s">
        <v>120</v>
      </c>
      <c r="C43" s="330" t="s">
        <v>133</v>
      </c>
      <c r="D43" s="331"/>
      <c r="E43" s="101">
        <v>17.07</v>
      </c>
      <c r="F43" s="102">
        <v>2936</v>
      </c>
      <c r="G43" s="103">
        <f t="shared" si="15"/>
        <v>50117.520000000004</v>
      </c>
      <c r="H43" s="13"/>
      <c r="I43" s="104">
        <v>3</v>
      </c>
      <c r="J43" s="105">
        <v>3300</v>
      </c>
      <c r="K43" s="106">
        <f t="shared" si="17"/>
        <v>1100</v>
      </c>
      <c r="L43" s="107">
        <v>3</v>
      </c>
      <c r="M43" s="105">
        <f t="shared" si="16"/>
        <v>2978.5531111857995</v>
      </c>
      <c r="N43" s="106">
        <f t="shared" si="9"/>
        <v>992.8510370619332</v>
      </c>
      <c r="O43" s="108">
        <f t="shared" si="10"/>
        <v>0</v>
      </c>
      <c r="P43" s="109">
        <f t="shared" si="11"/>
        <v>-107.1489629380668</v>
      </c>
      <c r="Q43" s="110">
        <f t="shared" si="12"/>
        <v>0.90259185187448476</v>
      </c>
      <c r="R43" s="323"/>
      <c r="S43" s="47">
        <v>0.35347222222222235</v>
      </c>
      <c r="T43" s="48">
        <v>0.39453703703703719</v>
      </c>
      <c r="U43" s="111">
        <v>15</v>
      </c>
      <c r="V43" s="112">
        <v>59.142809754991575</v>
      </c>
      <c r="W43" s="113"/>
      <c r="X43" s="116"/>
      <c r="Y43" s="332"/>
      <c r="Z43" s="333"/>
      <c r="AA43" s="117">
        <f t="shared" si="13"/>
        <v>-321.44688881420052</v>
      </c>
      <c r="AB43" s="110">
        <f t="shared" si="14"/>
        <v>0.90259185187448465</v>
      </c>
      <c r="AC43" s="328"/>
    </row>
    <row r="44" spans="1:29" ht="15.75" customHeight="1">
      <c r="A44" s="318"/>
      <c r="B44" s="100" t="s">
        <v>120</v>
      </c>
      <c r="C44" s="330" t="s">
        <v>132</v>
      </c>
      <c r="D44" s="331"/>
      <c r="E44" s="101">
        <v>14.03</v>
      </c>
      <c r="F44" s="102">
        <v>3648</v>
      </c>
      <c r="G44" s="121">
        <f t="shared" si="15"/>
        <v>51181.439999999995</v>
      </c>
      <c r="H44" s="122"/>
      <c r="I44" s="104">
        <v>3</v>
      </c>
      <c r="J44" s="105">
        <v>3000</v>
      </c>
      <c r="K44" s="106">
        <f t="shared" si="17"/>
        <v>1000</v>
      </c>
      <c r="L44" s="107">
        <v>3</v>
      </c>
      <c r="M44" s="105">
        <f t="shared" si="16"/>
        <v>2714.2100337544762</v>
      </c>
      <c r="N44" s="106">
        <f t="shared" si="9"/>
        <v>904.73667791815876</v>
      </c>
      <c r="O44" s="108">
        <f t="shared" si="10"/>
        <v>0</v>
      </c>
      <c r="P44" s="109">
        <f t="shared" si="11"/>
        <v>-95.263322081841238</v>
      </c>
      <c r="Q44" s="110">
        <f t="shared" si="12"/>
        <v>0.90473667791815882</v>
      </c>
      <c r="R44" s="323"/>
      <c r="S44" s="47">
        <v>0.40486111111111128</v>
      </c>
      <c r="T44" s="120">
        <v>0.46085648148148167</v>
      </c>
      <c r="U44" s="111">
        <v>14.866666666666699</v>
      </c>
      <c r="V44" s="112">
        <v>80.642248491444349</v>
      </c>
      <c r="W44" s="113"/>
      <c r="X44" s="116"/>
      <c r="Y44" s="332"/>
      <c r="Z44" s="333"/>
      <c r="AA44" s="117">
        <f t="shared" si="13"/>
        <v>-285.78996624552383</v>
      </c>
      <c r="AB44" s="110">
        <f t="shared" si="14"/>
        <v>0.9047366779181587</v>
      </c>
      <c r="AC44" s="328"/>
    </row>
    <row r="45" spans="1:29" ht="15.75" customHeight="1">
      <c r="A45" s="318"/>
      <c r="B45" s="100" t="s">
        <v>120</v>
      </c>
      <c r="C45" s="330" t="s">
        <v>131</v>
      </c>
      <c r="D45" s="331"/>
      <c r="E45" s="101">
        <v>14.28</v>
      </c>
      <c r="F45" s="102">
        <v>4947</v>
      </c>
      <c r="G45" s="121">
        <f t="shared" si="15"/>
        <v>70643.16</v>
      </c>
      <c r="H45" s="62"/>
      <c r="I45" s="104">
        <v>3</v>
      </c>
      <c r="J45" s="105">
        <v>3600</v>
      </c>
      <c r="K45" s="106">
        <f t="shared" si="17"/>
        <v>1200</v>
      </c>
      <c r="L45" s="107">
        <v>3</v>
      </c>
      <c r="M45" s="105">
        <f t="shared" si="16"/>
        <v>3186.8440921512015</v>
      </c>
      <c r="N45" s="106">
        <f t="shared" si="9"/>
        <v>1062.2813640504005</v>
      </c>
      <c r="O45" s="123">
        <f t="shared" si="10"/>
        <v>0</v>
      </c>
      <c r="P45" s="124">
        <f t="shared" si="11"/>
        <v>-137.7186359495995</v>
      </c>
      <c r="Q45" s="125">
        <f t="shared" si="12"/>
        <v>0.8852344700420004</v>
      </c>
      <c r="R45" s="323"/>
      <c r="S45" s="47">
        <v>0.47083333333333349</v>
      </c>
      <c r="T45" s="120">
        <v>0.53550925925925941</v>
      </c>
      <c r="U45" s="111">
        <v>15</v>
      </c>
      <c r="V45" s="112">
        <v>93.139165712885216</v>
      </c>
      <c r="W45" s="113"/>
      <c r="X45" s="116"/>
      <c r="Y45" s="332"/>
      <c r="Z45" s="333"/>
      <c r="AA45" s="117">
        <f t="shared" si="13"/>
        <v>-413.15590784879851</v>
      </c>
      <c r="AB45" s="110">
        <f t="shared" si="14"/>
        <v>0.8852344700420004</v>
      </c>
      <c r="AC45" s="328"/>
    </row>
    <row r="46" spans="1:29" ht="15.75" customHeight="1">
      <c r="A46" s="318"/>
      <c r="B46" s="100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47"/>
      <c r="T46" s="120"/>
      <c r="U46" s="111"/>
      <c r="V46" s="112"/>
      <c r="W46" s="113"/>
      <c r="X46" s="116"/>
      <c r="Y46" s="332"/>
      <c r="Z46" s="333"/>
      <c r="AA46" s="117"/>
      <c r="AB46" s="110"/>
      <c r="AC46" s="328"/>
    </row>
    <row r="47" spans="1:29" ht="15.75" customHeight="1">
      <c r="A47" s="318"/>
      <c r="B47" s="100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47"/>
      <c r="T47" s="120"/>
      <c r="U47" s="111"/>
      <c r="V47" s="112"/>
      <c r="W47" s="113"/>
      <c r="X47" s="116"/>
      <c r="Y47" s="332"/>
      <c r="Z47" s="333"/>
      <c r="AA47" s="117"/>
      <c r="AB47" s="110"/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8">AVERAGE(I39:I54)</f>
        <v>3.7142857142857144</v>
      </c>
      <c r="J55" s="137">
        <f t="shared" si="18"/>
        <v>3428.5714285714284</v>
      </c>
      <c r="K55" s="138">
        <f t="shared" ref="K55" si="19">J55/I55</f>
        <v>923.07692307692298</v>
      </c>
      <c r="L55" s="136">
        <f t="shared" ref="L55:M55" si="20">AVERAGE(L39:L54)</f>
        <v>3.7142857142857144</v>
      </c>
      <c r="M55" s="137">
        <f t="shared" si="20"/>
        <v>3062.0971783336895</v>
      </c>
      <c r="N55" s="138">
        <f t="shared" ref="N55:N62" si="21">M55/L55</f>
        <v>824.41077878214719</v>
      </c>
      <c r="O55" s="139">
        <f t="shared" ref="O55:O62" si="22">L55-I55</f>
        <v>0</v>
      </c>
      <c r="P55" s="140">
        <f t="shared" ref="P55:P62" si="23">N55-K55</f>
        <v>-98.666144294775791</v>
      </c>
      <c r="Q55" s="141">
        <f t="shared" ref="Q55:Q62" si="24">N55/K55</f>
        <v>0.89311167701399286</v>
      </c>
      <c r="R55" s="324"/>
      <c r="S55" s="142">
        <v>0.25</v>
      </c>
      <c r="T55" s="143">
        <v>0.53550925925925941</v>
      </c>
      <c r="U55" s="144"/>
      <c r="V55" s="166"/>
      <c r="W55" s="99"/>
      <c r="X55" s="69"/>
      <c r="Y55" s="354"/>
      <c r="Z55" s="355"/>
      <c r="AA55" s="168">
        <f t="shared" ref="AA55:AA62" si="25">M55-J55</f>
        <v>-366.47425023773894</v>
      </c>
      <c r="AB55" s="141">
        <f t="shared" ref="AB55:AB62" si="26">M55/J55</f>
        <v>0.89311167701399286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126</v>
      </c>
      <c r="D56" s="321"/>
      <c r="E56" s="147">
        <v>17.89</v>
      </c>
      <c r="F56" s="97">
        <v>2384</v>
      </c>
      <c r="G56" s="148">
        <f t="shared" ref="G56:G62" si="27">E56*F56</f>
        <v>42649.760000000002</v>
      </c>
      <c r="H56" s="149"/>
      <c r="I56" s="150">
        <v>4</v>
      </c>
      <c r="J56" s="151">
        <v>3600</v>
      </c>
      <c r="K56" s="152">
        <f>J56/I56</f>
        <v>900</v>
      </c>
      <c r="L56" s="153">
        <v>4</v>
      </c>
      <c r="M56" s="151">
        <f t="shared" ref="M56:M62" si="28">F56/V56*60</f>
        <v>3187.9186706454752</v>
      </c>
      <c r="N56" s="152">
        <f t="shared" si="21"/>
        <v>796.97966766136881</v>
      </c>
      <c r="O56" s="154">
        <f t="shared" si="22"/>
        <v>0</v>
      </c>
      <c r="P56" s="155">
        <f t="shared" si="23"/>
        <v>-103.02033233863119</v>
      </c>
      <c r="Q56" s="156">
        <f t="shared" si="24"/>
        <v>0.8855329640681876</v>
      </c>
      <c r="R56" s="322">
        <f>Q72</f>
        <v>0.88660056115541652</v>
      </c>
      <c r="S56" s="157">
        <v>0.25</v>
      </c>
      <c r="T56" s="158">
        <v>0.28115740740740741</v>
      </c>
      <c r="U56" s="159"/>
      <c r="V56" s="160">
        <v>44.869400627161518</v>
      </c>
      <c r="W56" s="158"/>
      <c r="X56" s="169"/>
      <c r="Y56" s="325"/>
      <c r="Z56" s="326"/>
      <c r="AA56" s="115">
        <f t="shared" si="25"/>
        <v>-412.08132935452477</v>
      </c>
      <c r="AB56" s="156">
        <f t="shared" si="26"/>
        <v>0.8855329640681876</v>
      </c>
      <c r="AC56" s="327">
        <f>AB72</f>
        <v>0.88660056115541652</v>
      </c>
    </row>
    <row r="57" spans="1:29" ht="15.75" customHeight="1">
      <c r="A57" s="357"/>
      <c r="B57" s="100" t="s">
        <v>120</v>
      </c>
      <c r="C57" s="330" t="s">
        <v>135</v>
      </c>
      <c r="D57" s="331"/>
      <c r="E57" s="101">
        <v>24.82</v>
      </c>
      <c r="F57" s="102">
        <v>1450</v>
      </c>
      <c r="G57" s="103">
        <f t="shared" si="27"/>
        <v>35989</v>
      </c>
      <c r="H57" s="26"/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3191.0633287546229</v>
      </c>
      <c r="N57" s="106">
        <f t="shared" si="21"/>
        <v>638.21266575092454</v>
      </c>
      <c r="O57" s="108">
        <f t="shared" si="22"/>
        <v>0</v>
      </c>
      <c r="P57" s="109">
        <f t="shared" si="23"/>
        <v>-81.787334249075457</v>
      </c>
      <c r="Q57" s="110">
        <f t="shared" si="24"/>
        <v>0.88640648020961743</v>
      </c>
      <c r="R57" s="323"/>
      <c r="S57" s="47">
        <v>0.29097222222222224</v>
      </c>
      <c r="T57" s="48">
        <v>0.30989583333333337</v>
      </c>
      <c r="U57" s="111">
        <v>15</v>
      </c>
      <c r="V57" s="112">
        <v>27.263639432048976</v>
      </c>
      <c r="W57" s="113"/>
      <c r="X57" s="13"/>
      <c r="Y57" s="332"/>
      <c r="Z57" s="333"/>
      <c r="AA57" s="117">
        <f t="shared" si="25"/>
        <v>-408.93667124537706</v>
      </c>
      <c r="AB57" s="110">
        <f t="shared" si="26"/>
        <v>0.88640648020961743</v>
      </c>
      <c r="AC57" s="328"/>
    </row>
    <row r="58" spans="1:29" ht="15.75" customHeight="1">
      <c r="A58" s="357"/>
      <c r="B58" s="100" t="s">
        <v>120</v>
      </c>
      <c r="C58" s="330" t="s">
        <v>136</v>
      </c>
      <c r="D58" s="331"/>
      <c r="E58" s="101">
        <v>18.18</v>
      </c>
      <c r="F58" s="102">
        <v>1753</v>
      </c>
      <c r="G58" s="103">
        <f t="shared" si="27"/>
        <v>31869.54</v>
      </c>
      <c r="H58" s="26"/>
      <c r="I58" s="104">
        <v>3</v>
      </c>
      <c r="J58" s="105">
        <v>3600</v>
      </c>
      <c r="K58" s="106">
        <f t="shared" si="17"/>
        <v>1200</v>
      </c>
      <c r="L58" s="107">
        <v>3</v>
      </c>
      <c r="M58" s="105">
        <f t="shared" si="28"/>
        <v>3193.4382864460013</v>
      </c>
      <c r="N58" s="106">
        <f t="shared" si="21"/>
        <v>1064.4794288153337</v>
      </c>
      <c r="O58" s="108">
        <f t="shared" si="22"/>
        <v>0</v>
      </c>
      <c r="P58" s="109">
        <f t="shared" si="23"/>
        <v>-135.52057118466632</v>
      </c>
      <c r="Q58" s="110">
        <f t="shared" si="24"/>
        <v>0.8870661906794447</v>
      </c>
      <c r="R58" s="323"/>
      <c r="S58" s="47">
        <v>0.32013888888888892</v>
      </c>
      <c r="T58" s="48">
        <v>0.34300925925925929</v>
      </c>
      <c r="U58" s="111">
        <v>14.749999999999988</v>
      </c>
      <c r="V58" s="112">
        <v>32.936287025310115</v>
      </c>
      <c r="W58" s="113"/>
      <c r="X58" s="13"/>
      <c r="Y58" s="332"/>
      <c r="Z58" s="333"/>
      <c r="AA58" s="117">
        <f t="shared" si="25"/>
        <v>-406.56171355399874</v>
      </c>
      <c r="AB58" s="110">
        <f t="shared" si="26"/>
        <v>0.88706619067944481</v>
      </c>
      <c r="AC58" s="328"/>
    </row>
    <row r="59" spans="1:29" ht="15.75" customHeight="1">
      <c r="A59" s="357"/>
      <c r="B59" s="100" t="s">
        <v>120</v>
      </c>
      <c r="C59" s="330" t="s">
        <v>130</v>
      </c>
      <c r="D59" s="331"/>
      <c r="E59" s="101">
        <v>23.72</v>
      </c>
      <c r="F59" s="102">
        <v>1517</v>
      </c>
      <c r="G59" s="103">
        <f t="shared" si="27"/>
        <v>35983.24</v>
      </c>
      <c r="H59" s="26"/>
      <c r="I59" s="104">
        <v>5</v>
      </c>
      <c r="J59" s="105">
        <v>3600</v>
      </c>
      <c r="K59" s="106">
        <f t="shared" si="17"/>
        <v>720</v>
      </c>
      <c r="L59" s="107">
        <v>5</v>
      </c>
      <c r="M59" s="105">
        <f t="shared" si="28"/>
        <v>3193.7511494849414</v>
      </c>
      <c r="N59" s="106">
        <f t="shared" si="21"/>
        <v>638.75022989698823</v>
      </c>
      <c r="O59" s="108">
        <f t="shared" si="22"/>
        <v>0</v>
      </c>
      <c r="P59" s="109">
        <f t="shared" si="23"/>
        <v>-81.24977010301177</v>
      </c>
      <c r="Q59" s="110">
        <f t="shared" si="24"/>
        <v>0.88715309707915035</v>
      </c>
      <c r="R59" s="323"/>
      <c r="S59" s="47">
        <v>0.3527777777777778</v>
      </c>
      <c r="T59" s="48">
        <v>0.37255787037037041</v>
      </c>
      <c r="U59" s="111">
        <v>15</v>
      </c>
      <c r="V59" s="112">
        <v>28.499402658431563</v>
      </c>
      <c r="W59" s="113"/>
      <c r="X59" s="116"/>
      <c r="Y59" s="332"/>
      <c r="Z59" s="333"/>
      <c r="AA59" s="117">
        <f t="shared" si="25"/>
        <v>-406.24885051505862</v>
      </c>
      <c r="AB59" s="110">
        <f t="shared" si="26"/>
        <v>0.88715309707915035</v>
      </c>
      <c r="AC59" s="328"/>
    </row>
    <row r="60" spans="1:29" ht="15.75" customHeight="1">
      <c r="A60" s="358"/>
      <c r="B60" s="100" t="s">
        <v>120</v>
      </c>
      <c r="C60" s="330" t="s">
        <v>127</v>
      </c>
      <c r="D60" s="331"/>
      <c r="E60" s="101">
        <v>25.2</v>
      </c>
      <c r="F60" s="102">
        <v>1498</v>
      </c>
      <c r="G60" s="103">
        <f t="shared" si="27"/>
        <v>37749.599999999999</v>
      </c>
      <c r="H60" s="13"/>
      <c r="I60" s="104">
        <v>3</v>
      </c>
      <c r="J60" s="105">
        <v>3600</v>
      </c>
      <c r="K60" s="106">
        <f t="shared" si="17"/>
        <v>1200</v>
      </c>
      <c r="L60" s="107">
        <v>3</v>
      </c>
      <c r="M60" s="105">
        <f t="shared" si="28"/>
        <v>3188.5088959467394</v>
      </c>
      <c r="N60" s="106">
        <f t="shared" si="21"/>
        <v>1062.836298648913</v>
      </c>
      <c r="O60" s="108">
        <f t="shared" si="22"/>
        <v>0</v>
      </c>
      <c r="P60" s="109">
        <f t="shared" si="23"/>
        <v>-137.16370135108696</v>
      </c>
      <c r="Q60" s="110">
        <f t="shared" si="24"/>
        <v>0.88569691554076091</v>
      </c>
      <c r="R60" s="323"/>
      <c r="S60" s="47">
        <v>0.38263888888888892</v>
      </c>
      <c r="T60" s="48">
        <v>0.40221064814814816</v>
      </c>
      <c r="U60" s="111">
        <v>14.516666666666644</v>
      </c>
      <c r="V60" s="112">
        <v>28.188724865800516</v>
      </c>
      <c r="W60" s="113"/>
      <c r="X60" s="116"/>
      <c r="Y60" s="332"/>
      <c r="Z60" s="333"/>
      <c r="AA60" s="117">
        <f t="shared" si="25"/>
        <v>-411.49110405326064</v>
      </c>
      <c r="AB60" s="110">
        <f t="shared" si="26"/>
        <v>0.88569691554076091</v>
      </c>
      <c r="AC60" s="328"/>
    </row>
    <row r="61" spans="1:29" ht="15.75" customHeight="1">
      <c r="A61" s="358"/>
      <c r="B61" s="100" t="s">
        <v>120</v>
      </c>
      <c r="C61" s="330" t="s">
        <v>134</v>
      </c>
      <c r="D61" s="331"/>
      <c r="E61" s="101">
        <v>20.72</v>
      </c>
      <c r="F61" s="102">
        <v>3170</v>
      </c>
      <c r="G61" s="121">
        <f t="shared" si="27"/>
        <v>65682.399999999994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3195.0379821693837</v>
      </c>
      <c r="N61" s="106">
        <f t="shared" si="21"/>
        <v>1065.012660723128</v>
      </c>
      <c r="O61" s="108">
        <f t="shared" si="22"/>
        <v>0</v>
      </c>
      <c r="P61" s="109">
        <f t="shared" si="23"/>
        <v>-134.98733927687204</v>
      </c>
      <c r="Q61" s="110">
        <f t="shared" si="24"/>
        <v>0.88751055060260664</v>
      </c>
      <c r="R61" s="323"/>
      <c r="S61" s="47">
        <v>0.41250000000000003</v>
      </c>
      <c r="T61" s="120">
        <v>0.45383101851851854</v>
      </c>
      <c r="U61" s="111">
        <v>14.816666666666691</v>
      </c>
      <c r="V61" s="112">
        <v>59.529808741383725</v>
      </c>
      <c r="W61" s="113"/>
      <c r="X61" s="50"/>
      <c r="Y61" s="332"/>
      <c r="Z61" s="333"/>
      <c r="AA61" s="117">
        <f t="shared" si="25"/>
        <v>-404.96201783061633</v>
      </c>
      <c r="AB61" s="110">
        <f t="shared" si="26"/>
        <v>0.88751055060260653</v>
      </c>
      <c r="AC61" s="328"/>
    </row>
    <row r="62" spans="1:29" ht="15.75" customHeight="1">
      <c r="A62" s="358"/>
      <c r="B62" s="100" t="s">
        <v>120</v>
      </c>
      <c r="C62" s="330" t="s">
        <v>138</v>
      </c>
      <c r="D62" s="331"/>
      <c r="E62" s="101">
        <v>16.66</v>
      </c>
      <c r="F62" s="102">
        <v>4182</v>
      </c>
      <c r="G62" s="121">
        <f t="shared" si="27"/>
        <v>69672.12</v>
      </c>
      <c r="H62" s="62"/>
      <c r="I62" s="104">
        <v>5</v>
      </c>
      <c r="J62" s="105">
        <v>3600</v>
      </c>
      <c r="K62" s="106">
        <f t="shared" si="17"/>
        <v>720</v>
      </c>
      <c r="L62" s="107">
        <v>5</v>
      </c>
      <c r="M62" s="105">
        <f t="shared" si="28"/>
        <v>3192.6158276693363</v>
      </c>
      <c r="N62" s="106">
        <f t="shared" si="21"/>
        <v>638.52316553386731</v>
      </c>
      <c r="O62" s="123">
        <f t="shared" si="22"/>
        <v>0</v>
      </c>
      <c r="P62" s="124">
        <f t="shared" si="23"/>
        <v>-81.476834466132686</v>
      </c>
      <c r="Q62" s="125">
        <f t="shared" si="24"/>
        <v>0.88683772990814902</v>
      </c>
      <c r="R62" s="323"/>
      <c r="S62" s="47">
        <v>0.46388888888888896</v>
      </c>
      <c r="T62" s="120">
        <v>0.51846064814814818</v>
      </c>
      <c r="U62" s="111">
        <v>15</v>
      </c>
      <c r="V62" s="112">
        <v>78.593859563483988</v>
      </c>
      <c r="W62" s="113"/>
      <c r="X62" s="116"/>
      <c r="Y62" s="332"/>
      <c r="Z62" s="333"/>
      <c r="AA62" s="117">
        <f t="shared" si="25"/>
        <v>-407.38417233066366</v>
      </c>
      <c r="AB62" s="110">
        <f t="shared" si="26"/>
        <v>0.88683772990814902</v>
      </c>
      <c r="AC62" s="328"/>
    </row>
    <row r="63" spans="1:29" ht="15.75" customHeight="1">
      <c r="A63" s="358"/>
      <c r="B63" s="100"/>
      <c r="C63" s="330"/>
      <c r="D63" s="33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3"/>
      <c r="S63" s="47"/>
      <c r="T63" s="120"/>
      <c r="U63" s="111"/>
      <c r="V63" s="112"/>
      <c r="W63" s="113"/>
      <c r="X63" s="116"/>
      <c r="Y63" s="332"/>
      <c r="Z63" s="333"/>
      <c r="AA63" s="117"/>
      <c r="AB63" s="110"/>
      <c r="AC63" s="328"/>
    </row>
    <row r="64" spans="1:29" ht="15.75" customHeight="1">
      <c r="A64" s="358"/>
      <c r="B64" s="100"/>
      <c r="C64" s="330"/>
      <c r="D64" s="33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26"/>
      <c r="X64" s="127"/>
      <c r="Y64" s="332"/>
      <c r="Z64" s="333"/>
      <c r="AA64" s="117"/>
      <c r="AB64" s="110"/>
      <c r="AC64" s="328"/>
    </row>
    <row r="65" spans="1:29" ht="15.75" customHeight="1">
      <c r="A65" s="358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29">AVERAGE(I56:I71)</f>
        <v>4</v>
      </c>
      <c r="J72" s="137">
        <f t="shared" si="29"/>
        <v>3600</v>
      </c>
      <c r="K72" s="138">
        <f t="shared" ref="K72" si="30">J72/I72</f>
        <v>900</v>
      </c>
      <c r="L72" s="136">
        <f t="shared" ref="L72:M72" si="31">AVERAGE(L56:L71)</f>
        <v>4</v>
      </c>
      <c r="M72" s="137">
        <f t="shared" si="31"/>
        <v>3191.7620201594996</v>
      </c>
      <c r="N72" s="138">
        <f>M72/L72</f>
        <v>797.94050503987489</v>
      </c>
      <c r="O72" s="139">
        <f>L72-I72</f>
        <v>0</v>
      </c>
      <c r="P72" s="140">
        <f>N72-K72</f>
        <v>-102.05949496012511</v>
      </c>
      <c r="Q72" s="141">
        <f>N72/K72</f>
        <v>0.88660056115541652</v>
      </c>
      <c r="R72" s="324"/>
      <c r="S72" s="142">
        <v>0.25</v>
      </c>
      <c r="T72" s="143">
        <v>0.51846064814814818</v>
      </c>
      <c r="U72" s="144"/>
      <c r="V72" s="166"/>
      <c r="W72" s="167"/>
      <c r="X72" s="138"/>
      <c r="Y72" s="354"/>
      <c r="Z72" s="355"/>
      <c r="AA72" s="168">
        <f>M72-J72</f>
        <v>-408.23797984050043</v>
      </c>
      <c r="AB72" s="141">
        <f>M72/J72</f>
        <v>0.88660056115541652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1751</v>
      </c>
      <c r="G73" s="148">
        <f t="shared" ref="G73:G74" si="32">E73*F73</f>
        <v>50026.07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3113.2029290740738</v>
      </c>
      <c r="N73" s="152">
        <f>M73/L73</f>
        <v>259.43357742283951</v>
      </c>
      <c r="O73" s="154">
        <f>L73-I73</f>
        <v>0</v>
      </c>
      <c r="P73" s="155">
        <f>N73-K73</f>
        <v>-40.566422577160495</v>
      </c>
      <c r="Q73" s="156">
        <f>N73/K73</f>
        <v>0.864778591409465</v>
      </c>
      <c r="R73" s="322">
        <f>Q89</f>
        <v>0.88489815243062087</v>
      </c>
      <c r="S73" s="157">
        <v>0.70833333333333337</v>
      </c>
      <c r="T73" s="158">
        <v>0.73175925925925933</v>
      </c>
      <c r="U73" s="159"/>
      <c r="V73" s="160">
        <v>33.746595513851346</v>
      </c>
      <c r="W73" s="158"/>
      <c r="X73" s="169"/>
      <c r="Y73" s="325"/>
      <c r="Z73" s="326"/>
      <c r="AA73" s="115">
        <f>M73-J73</f>
        <v>-486.79707092592616</v>
      </c>
      <c r="AB73" s="156">
        <f>M73/J73</f>
        <v>0.864778591409465</v>
      </c>
      <c r="AC73" s="327">
        <f>AB89</f>
        <v>0.88489815243062087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815</v>
      </c>
      <c r="G74" s="103">
        <f t="shared" si="32"/>
        <v>16642.300000000003</v>
      </c>
      <c r="H74" s="26"/>
      <c r="I74" s="104">
        <v>13</v>
      </c>
      <c r="J74" s="105">
        <v>3600</v>
      </c>
      <c r="K74" s="106">
        <f t="shared" si="17"/>
        <v>276.92307692307691</v>
      </c>
      <c r="L74" s="107">
        <v>13</v>
      </c>
      <c r="M74" s="105">
        <f>F74/V74*60</f>
        <v>3258.063768426397</v>
      </c>
      <c r="N74" s="106">
        <f>M74/L74</f>
        <v>250.62028987895363</v>
      </c>
      <c r="O74" s="108">
        <f>L74-I74</f>
        <v>0</v>
      </c>
      <c r="P74" s="109">
        <f>N74-K74</f>
        <v>-26.302787044123278</v>
      </c>
      <c r="Q74" s="110">
        <f>N74/K74</f>
        <v>0.90501771345177706</v>
      </c>
      <c r="R74" s="323"/>
      <c r="S74" s="47">
        <v>0.73472222222222228</v>
      </c>
      <c r="T74" s="48">
        <v>0.74513888888888891</v>
      </c>
      <c r="U74" s="111">
        <v>5</v>
      </c>
      <c r="V74" s="112">
        <v>15.008914335528207</v>
      </c>
      <c r="W74" s="113"/>
      <c r="X74" s="13"/>
      <c r="Y74" s="332"/>
      <c r="Z74" s="333"/>
      <c r="AA74" s="117">
        <f>M74-J74</f>
        <v>-341.93623157360298</v>
      </c>
      <c r="AB74" s="110">
        <f>M74/J74</f>
        <v>0.90501771345177695</v>
      </c>
      <c r="AC74" s="328"/>
    </row>
    <row r="75" spans="1:29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3"/>
      <c r="Y75" s="332"/>
      <c r="Z75" s="333"/>
      <c r="AA75" s="117"/>
      <c r="AB75" s="110"/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3">AVERAGE(I73:I88)</f>
        <v>12.5</v>
      </c>
      <c r="J89" s="137">
        <f t="shared" si="33"/>
        <v>3600</v>
      </c>
      <c r="K89" s="138">
        <f t="shared" ref="K89" si="34">J89/I89</f>
        <v>288</v>
      </c>
      <c r="L89" s="136">
        <f t="shared" ref="L89:M89" si="35">AVERAGE(L73:L88)</f>
        <v>12.5</v>
      </c>
      <c r="M89" s="137">
        <f t="shared" si="35"/>
        <v>3185.6333487502352</v>
      </c>
      <c r="N89" s="138">
        <f>M89/L89</f>
        <v>254.85066790001881</v>
      </c>
      <c r="O89" s="139">
        <f>L89-I89</f>
        <v>0</v>
      </c>
      <c r="P89" s="140">
        <f>N89-K89</f>
        <v>-33.149332099981194</v>
      </c>
      <c r="Q89" s="141">
        <f>N89/K89</f>
        <v>0.88489815243062087</v>
      </c>
      <c r="R89" s="324"/>
      <c r="S89" s="142">
        <v>0.70833333333333337</v>
      </c>
      <c r="T89" s="143">
        <v>0.74513888888888891</v>
      </c>
      <c r="U89" s="144"/>
      <c r="V89" s="166"/>
      <c r="W89" s="167"/>
      <c r="X89" s="138"/>
      <c r="Y89" s="354"/>
      <c r="Z89" s="355"/>
      <c r="AA89" s="168">
        <f>M89-J89</f>
        <v>-414.3666512497648</v>
      </c>
      <c r="AB89" s="141">
        <f>M89/J89</f>
        <v>0.88489815243062087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145</v>
      </c>
      <c r="D90" s="321"/>
      <c r="E90" s="147">
        <v>17.22</v>
      </c>
      <c r="F90" s="97">
        <v>1460</v>
      </c>
      <c r="G90" s="148">
        <f t="shared" ref="G90:G92" si="36">E90*F90</f>
        <v>25141.199999999997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2990.4088307323964</v>
      </c>
      <c r="N90" s="152">
        <f>M90/L90</f>
        <v>996.8029435774655</v>
      </c>
      <c r="O90" s="154">
        <f>L90-I90</f>
        <v>0</v>
      </c>
      <c r="P90" s="155">
        <f>N90-K90</f>
        <v>-103.1970564225345</v>
      </c>
      <c r="Q90" s="156">
        <f>N90/K90</f>
        <v>0.90618449416133229</v>
      </c>
      <c r="R90" s="322">
        <f>Q106</f>
        <v>0.90365319804058375</v>
      </c>
      <c r="S90" s="157">
        <v>0.70833333333333337</v>
      </c>
      <c r="T90" s="158">
        <v>0.72866898148148151</v>
      </c>
      <c r="U90" s="159"/>
      <c r="V90" s="160">
        <v>29.293653462943205</v>
      </c>
      <c r="W90" s="161"/>
      <c r="X90" s="162"/>
      <c r="Y90" s="325"/>
      <c r="Z90" s="326"/>
      <c r="AA90" s="115">
        <f>M90-J90</f>
        <v>-309.59116926760362</v>
      </c>
      <c r="AB90" s="156">
        <f>M90/J90</f>
        <v>0.90618449416133229</v>
      </c>
      <c r="AC90" s="327">
        <f>AB106</f>
        <v>0.90365319804058375</v>
      </c>
    </row>
    <row r="91" spans="1:29" ht="15.75" customHeight="1">
      <c r="A91" s="357"/>
      <c r="B91" s="100" t="s">
        <v>120</v>
      </c>
      <c r="C91" s="330" t="s">
        <v>148</v>
      </c>
      <c r="D91" s="331"/>
      <c r="E91" s="101">
        <v>24.54</v>
      </c>
      <c r="F91" s="102">
        <v>1652</v>
      </c>
      <c r="G91" s="103">
        <f t="shared" si="36"/>
        <v>40540.080000000002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2706.7175020317391</v>
      </c>
      <c r="N91" s="106">
        <f>M91/L91</f>
        <v>676.67937550793476</v>
      </c>
      <c r="O91" s="108">
        <f>L91-I91</f>
        <v>0</v>
      </c>
      <c r="P91" s="109">
        <f>N91-K91</f>
        <v>-73.320624492065235</v>
      </c>
      <c r="Q91" s="110">
        <f>N91/K91</f>
        <v>0.90223916734391307</v>
      </c>
      <c r="R91" s="323"/>
      <c r="S91" s="47">
        <v>0.73263888888888895</v>
      </c>
      <c r="T91" s="48">
        <v>0.75806712962962974</v>
      </c>
      <c r="U91" s="111">
        <v>5.7166666666667076</v>
      </c>
      <c r="V91" s="112">
        <v>36.620001875185608</v>
      </c>
      <c r="W91" s="113"/>
      <c r="X91" s="116"/>
      <c r="Y91" s="332"/>
      <c r="Z91" s="333"/>
      <c r="AA91" s="117">
        <f>M91-J91</f>
        <v>-293.28249796826094</v>
      </c>
      <c r="AB91" s="110">
        <f>M91/J91</f>
        <v>0.90223916734391307</v>
      </c>
      <c r="AC91" s="328"/>
    </row>
    <row r="92" spans="1:29" ht="15.75" customHeight="1">
      <c r="A92" s="357"/>
      <c r="B92" s="100" t="s">
        <v>120</v>
      </c>
      <c r="C92" s="330" t="s">
        <v>149</v>
      </c>
      <c r="D92" s="331"/>
      <c r="E92" s="101">
        <v>23.27</v>
      </c>
      <c r="F92" s="102">
        <v>1333</v>
      </c>
      <c r="G92" s="103">
        <f t="shared" si="36"/>
        <v>31018.91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2706.8484090132938</v>
      </c>
      <c r="N92" s="106">
        <f>M92/L92</f>
        <v>541.36968180265876</v>
      </c>
      <c r="O92" s="108">
        <f>L92-I92</f>
        <v>0</v>
      </c>
      <c r="P92" s="109">
        <f>N92-K92</f>
        <v>-58.630318197341239</v>
      </c>
      <c r="Q92" s="110">
        <f>N92/K92</f>
        <v>0.90228280300443131</v>
      </c>
      <c r="R92" s="323"/>
      <c r="S92" s="47">
        <v>0.76180555555555562</v>
      </c>
      <c r="T92" s="48">
        <v>0.78231481481481491</v>
      </c>
      <c r="U92" s="111">
        <v>5.3833333333332689</v>
      </c>
      <c r="V92" s="112">
        <v>29.547277096745319</v>
      </c>
      <c r="W92" s="113"/>
      <c r="X92" s="116"/>
      <c r="Y92" s="332"/>
      <c r="Z92" s="333"/>
      <c r="AA92" s="117">
        <f>M92-J92</f>
        <v>-293.1515909867062</v>
      </c>
      <c r="AB92" s="110">
        <f>M92/J92</f>
        <v>0.90228280300443131</v>
      </c>
      <c r="AC92" s="328"/>
    </row>
    <row r="93" spans="1:29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332"/>
      <c r="Z93" s="333"/>
      <c r="AA93" s="117"/>
      <c r="AB93" s="110"/>
      <c r="AC93" s="328"/>
    </row>
    <row r="94" spans="1:29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16"/>
      <c r="Y94" s="332"/>
      <c r="Z94" s="333"/>
      <c r="AA94" s="117"/>
      <c r="AB94" s="110"/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2801.3249139258096</v>
      </c>
      <c r="N106" s="138">
        <f t="shared" ref="N106:N118" si="41">M106/L106</f>
        <v>700.3312284814524</v>
      </c>
      <c r="O106" s="139">
        <f t="shared" ref="O106:O118" si="42">L106-I106</f>
        <v>0</v>
      </c>
      <c r="P106" s="140">
        <f t="shared" ref="P106:P118" si="43">N106-K106</f>
        <v>-74.668771518547601</v>
      </c>
      <c r="Q106" s="141">
        <f t="shared" ref="Q106:Q118" si="44">N106/K106</f>
        <v>0.90365319804058375</v>
      </c>
      <c r="R106" s="324"/>
      <c r="S106" s="142">
        <v>0.70833333333333337</v>
      </c>
      <c r="T106" s="143">
        <v>0.78231481481481491</v>
      </c>
      <c r="U106" s="144"/>
      <c r="V106" s="166"/>
      <c r="W106" s="99"/>
      <c r="X106" s="69"/>
      <c r="Y106" s="354"/>
      <c r="Z106" s="355"/>
      <c r="AA106" s="168">
        <f t="shared" ref="AA106:AA118" si="45">M106-J106</f>
        <v>-298.6750860741904</v>
      </c>
      <c r="AB106" s="141">
        <f t="shared" ref="AB106:AB118" si="46">M106/J106</f>
        <v>0.90365319804058375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146</v>
      </c>
      <c r="D107" s="321"/>
      <c r="E107" s="147">
        <v>22.28</v>
      </c>
      <c r="F107" s="97">
        <v>494</v>
      </c>
      <c r="G107" s="148">
        <f t="shared" ref="G107:G118" si="47">E107*F107</f>
        <v>11006.32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2984.2521972413756</v>
      </c>
      <c r="N107" s="152">
        <f t="shared" si="41"/>
        <v>596.8504394482751</v>
      </c>
      <c r="O107" s="154">
        <f t="shared" si="42"/>
        <v>0</v>
      </c>
      <c r="P107" s="155">
        <f t="shared" si="43"/>
        <v>-63.149560551724903</v>
      </c>
      <c r="Q107" s="156">
        <f t="shared" si="44"/>
        <v>0.90431884764890169</v>
      </c>
      <c r="R107" s="322">
        <f>Q123</f>
        <v>0.89486056351091159</v>
      </c>
      <c r="S107" s="157">
        <v>0.70833333333333337</v>
      </c>
      <c r="T107" s="158">
        <v>0.71521990740740748</v>
      </c>
      <c r="U107" s="159"/>
      <c r="V107" s="160">
        <v>9.9321364418861897</v>
      </c>
      <c r="W107" s="161"/>
      <c r="X107" s="162"/>
      <c r="Y107" s="325"/>
      <c r="Z107" s="326"/>
      <c r="AA107" s="115">
        <f t="shared" si="45"/>
        <v>-315.7478027586244</v>
      </c>
      <c r="AB107" s="156">
        <f t="shared" si="46"/>
        <v>0.90431884764890169</v>
      </c>
      <c r="AC107" s="327">
        <f>AB123</f>
        <v>0.89486056351091159</v>
      </c>
    </row>
    <row r="108" spans="1:29" ht="15.75" customHeight="1">
      <c r="A108" s="318"/>
      <c r="B108" s="100" t="s">
        <v>120</v>
      </c>
      <c r="C108" s="330" t="s">
        <v>154</v>
      </c>
      <c r="D108" s="331"/>
      <c r="E108" s="101">
        <v>25.03</v>
      </c>
      <c r="F108" s="102">
        <v>670</v>
      </c>
      <c r="G108" s="103">
        <f t="shared" si="47"/>
        <v>16770.100000000002</v>
      </c>
      <c r="H108" s="26">
        <v>2</v>
      </c>
      <c r="I108" s="104">
        <v>5</v>
      </c>
      <c r="J108" s="105">
        <v>3600</v>
      </c>
      <c r="K108" s="106">
        <f t="shared" si="37"/>
        <v>720</v>
      </c>
      <c r="L108" s="107">
        <v>5</v>
      </c>
      <c r="M108" s="105">
        <f t="shared" si="48"/>
        <v>3198.7774918322198</v>
      </c>
      <c r="N108" s="106">
        <f t="shared" si="41"/>
        <v>639.75549836644393</v>
      </c>
      <c r="O108" s="108">
        <f t="shared" si="42"/>
        <v>0</v>
      </c>
      <c r="P108" s="109">
        <f t="shared" si="43"/>
        <v>-80.244501633556069</v>
      </c>
      <c r="Q108" s="110">
        <f t="shared" si="44"/>
        <v>0.88854930328672765</v>
      </c>
      <c r="R108" s="323"/>
      <c r="S108" s="47">
        <v>0.72499999999999998</v>
      </c>
      <c r="T108" s="48">
        <v>0.73372685185185182</v>
      </c>
      <c r="U108" s="111">
        <v>15</v>
      </c>
      <c r="V108" s="112">
        <v>12.567301133838459</v>
      </c>
      <c r="W108" s="113"/>
      <c r="X108" s="116"/>
      <c r="Y108" s="332"/>
      <c r="Z108" s="333"/>
      <c r="AA108" s="117">
        <f t="shared" si="45"/>
        <v>-401.22250816778023</v>
      </c>
      <c r="AB108" s="110">
        <f t="shared" si="46"/>
        <v>0.88854930328672777</v>
      </c>
      <c r="AC108" s="328"/>
    </row>
    <row r="109" spans="1:29" ht="15.75" customHeight="1">
      <c r="A109" s="318"/>
      <c r="B109" s="100" t="s">
        <v>120</v>
      </c>
      <c r="C109" s="330" t="s">
        <v>160</v>
      </c>
      <c r="D109" s="331"/>
      <c r="E109" s="101">
        <v>18.18</v>
      </c>
      <c r="F109" s="102">
        <v>394</v>
      </c>
      <c r="G109" s="103">
        <f t="shared" si="47"/>
        <v>7162.92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3198.1160598015244</v>
      </c>
      <c r="N109" s="106">
        <f t="shared" si="41"/>
        <v>1066.0386866005081</v>
      </c>
      <c r="O109" s="108">
        <f t="shared" si="42"/>
        <v>0</v>
      </c>
      <c r="P109" s="109">
        <f t="shared" si="43"/>
        <v>-133.96131339949193</v>
      </c>
      <c r="Q109" s="110">
        <f t="shared" si="44"/>
        <v>0.88836557216709011</v>
      </c>
      <c r="R109" s="323"/>
      <c r="S109" s="47">
        <v>0.74374999999999991</v>
      </c>
      <c r="T109" s="48">
        <v>0.74887731481481468</v>
      </c>
      <c r="U109" s="111">
        <v>15</v>
      </c>
      <c r="V109" s="112">
        <v>7.3918518146171035</v>
      </c>
      <c r="W109" s="113"/>
      <c r="X109" s="116"/>
      <c r="Y109" s="332"/>
      <c r="Z109" s="333"/>
      <c r="AA109" s="117">
        <f t="shared" si="45"/>
        <v>-401.88394019847556</v>
      </c>
      <c r="AB109" s="110">
        <f t="shared" si="46"/>
        <v>0.88836557216709011</v>
      </c>
      <c r="AC109" s="328"/>
    </row>
    <row r="110" spans="1:29" ht="15.75" customHeight="1">
      <c r="A110" s="318"/>
      <c r="B110" s="100" t="s">
        <v>120</v>
      </c>
      <c r="C110" s="330" t="s">
        <v>155</v>
      </c>
      <c r="D110" s="331"/>
      <c r="E110" s="101">
        <v>18.18</v>
      </c>
      <c r="F110" s="102">
        <v>613</v>
      </c>
      <c r="G110" s="103">
        <f t="shared" si="47"/>
        <v>11144.34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2712.1606521991648</v>
      </c>
      <c r="N110" s="106">
        <f t="shared" si="41"/>
        <v>904.05355073305498</v>
      </c>
      <c r="O110" s="108">
        <f t="shared" si="42"/>
        <v>0</v>
      </c>
      <c r="P110" s="109">
        <f t="shared" si="43"/>
        <v>-95.946449266945024</v>
      </c>
      <c r="Q110" s="110">
        <f t="shared" si="44"/>
        <v>0.90405355073305493</v>
      </c>
      <c r="R110" s="323"/>
      <c r="S110" s="47">
        <v>0.75902777777777763</v>
      </c>
      <c r="T110" s="48">
        <v>0.76843749999999988</v>
      </c>
      <c r="U110" s="111">
        <v>14.61666666666666</v>
      </c>
      <c r="V110" s="112">
        <v>13.56114357391654</v>
      </c>
      <c r="W110" s="113"/>
      <c r="X110" s="116"/>
      <c r="Y110" s="332"/>
      <c r="Z110" s="333"/>
      <c r="AA110" s="117">
        <f t="shared" si="45"/>
        <v>-287.83934780083518</v>
      </c>
      <c r="AB110" s="110">
        <f t="shared" si="46"/>
        <v>0.90405355073305493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2334</v>
      </c>
      <c r="G111" s="103">
        <f t="shared" si="47"/>
        <v>32746.019999999997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2714.7250361065112</v>
      </c>
      <c r="N111" s="106">
        <f t="shared" si="41"/>
        <v>904.9083453688371</v>
      </c>
      <c r="O111" s="108">
        <f t="shared" si="42"/>
        <v>0</v>
      </c>
      <c r="P111" s="109">
        <f t="shared" si="43"/>
        <v>-95.091654631162896</v>
      </c>
      <c r="Q111" s="110">
        <f t="shared" si="44"/>
        <v>0.90490834536883713</v>
      </c>
      <c r="R111" s="323"/>
      <c r="S111" s="47">
        <v>0.77847222222222201</v>
      </c>
      <c r="T111" s="48">
        <v>0.81429398148148124</v>
      </c>
      <c r="U111" s="111">
        <v>15</v>
      </c>
      <c r="V111" s="112">
        <v>51.585334845125573</v>
      </c>
      <c r="W111" s="113"/>
      <c r="X111" s="116"/>
      <c r="Y111" s="332"/>
      <c r="Z111" s="333"/>
      <c r="AA111" s="117">
        <f t="shared" si="45"/>
        <v>-285.2749638934888</v>
      </c>
      <c r="AB111" s="110">
        <f t="shared" si="46"/>
        <v>0.90490834536883702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2863</v>
      </c>
      <c r="G112" s="121">
        <f t="shared" si="47"/>
        <v>40883.64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3181.1644846451654</v>
      </c>
      <c r="N112" s="106">
        <f t="shared" si="41"/>
        <v>1060.3881615483886</v>
      </c>
      <c r="O112" s="108">
        <f t="shared" si="42"/>
        <v>0</v>
      </c>
      <c r="P112" s="109">
        <f t="shared" si="43"/>
        <v>-139.61183845161145</v>
      </c>
      <c r="Q112" s="110">
        <f t="shared" si="44"/>
        <v>0.88365680129032376</v>
      </c>
      <c r="R112" s="323"/>
      <c r="S112" s="47">
        <v>0.82430555555555529</v>
      </c>
      <c r="T112" s="120">
        <v>0.86179398148148123</v>
      </c>
      <c r="U112" s="111">
        <v>15</v>
      </c>
      <c r="V112" s="112">
        <v>53.999093988741279</v>
      </c>
      <c r="W112" s="113"/>
      <c r="X112" s="116"/>
      <c r="Y112" s="332"/>
      <c r="Z112" s="333"/>
      <c r="AA112" s="117">
        <f t="shared" si="45"/>
        <v>-418.83551535483457</v>
      </c>
      <c r="AB112" s="110">
        <f t="shared" si="46"/>
        <v>0.88365680129032376</v>
      </c>
      <c r="AC112" s="328"/>
    </row>
    <row r="113" spans="1:29" ht="15.75" customHeight="1">
      <c r="A113" s="318"/>
      <c r="B113" s="100" t="s">
        <v>120</v>
      </c>
      <c r="C113" s="330" t="s">
        <v>146</v>
      </c>
      <c r="D113" s="331"/>
      <c r="E113" s="101">
        <v>22.28</v>
      </c>
      <c r="F113" s="102">
        <v>1295</v>
      </c>
      <c r="G113" s="121">
        <f t="shared" si="47"/>
        <v>28852.600000000002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2979.2550067280972</v>
      </c>
      <c r="N113" s="106">
        <f t="shared" si="41"/>
        <v>595.85100134561947</v>
      </c>
      <c r="O113" s="123">
        <f t="shared" si="42"/>
        <v>0</v>
      </c>
      <c r="P113" s="124">
        <f t="shared" si="43"/>
        <v>-64.148998654380534</v>
      </c>
      <c r="Q113" s="125">
        <f t="shared" si="44"/>
        <v>0.90280454749336281</v>
      </c>
      <c r="R113" s="323"/>
      <c r="S113" s="47">
        <v>0.87152777777777746</v>
      </c>
      <c r="T113" s="120">
        <v>0.88962962962962933</v>
      </c>
      <c r="U113" s="111">
        <v>15</v>
      </c>
      <c r="V113" s="112">
        <v>26.080345530855499</v>
      </c>
      <c r="W113" s="113"/>
      <c r="X113" s="116"/>
      <c r="Y113" s="332"/>
      <c r="Z113" s="333"/>
      <c r="AA113" s="117">
        <f t="shared" si="45"/>
        <v>-320.74499327190279</v>
      </c>
      <c r="AB113" s="110">
        <f t="shared" si="46"/>
        <v>0.90280454749336281</v>
      </c>
      <c r="AC113" s="328"/>
    </row>
    <row r="114" spans="1:29" ht="15.75" customHeight="1">
      <c r="A114" s="318"/>
      <c r="B114" s="100" t="s">
        <v>120</v>
      </c>
      <c r="C114" s="330" t="s">
        <v>154</v>
      </c>
      <c r="D114" s="331"/>
      <c r="E114" s="101">
        <v>25.03</v>
      </c>
      <c r="F114" s="102">
        <v>1376</v>
      </c>
      <c r="G114" s="121">
        <f t="shared" si="47"/>
        <v>34441.279999999999</v>
      </c>
      <c r="H114" s="26"/>
      <c r="I114" s="104">
        <v>5</v>
      </c>
      <c r="J114" s="105">
        <v>3600</v>
      </c>
      <c r="K114" s="106">
        <f t="shared" si="37"/>
        <v>720</v>
      </c>
      <c r="L114" s="118">
        <v>5</v>
      </c>
      <c r="M114" s="105">
        <f t="shared" si="48"/>
        <v>3198.7774918322193</v>
      </c>
      <c r="N114" s="106">
        <f t="shared" si="41"/>
        <v>639.75549836644382</v>
      </c>
      <c r="O114" s="123">
        <f t="shared" si="42"/>
        <v>0</v>
      </c>
      <c r="P114" s="124">
        <f t="shared" si="43"/>
        <v>-80.244501633556183</v>
      </c>
      <c r="Q114" s="125">
        <f t="shared" si="44"/>
        <v>0.88854930328672754</v>
      </c>
      <c r="R114" s="323"/>
      <c r="S114" s="47">
        <v>0.89999999999999969</v>
      </c>
      <c r="T114" s="120">
        <v>0.91791666666666638</v>
      </c>
      <c r="U114" s="111">
        <v>14.933333333333323</v>
      </c>
      <c r="V114" s="112">
        <v>25.809860239047346</v>
      </c>
      <c r="W114" s="113"/>
      <c r="X114" s="116"/>
      <c r="Y114" s="332"/>
      <c r="Z114" s="333"/>
      <c r="AA114" s="117">
        <f t="shared" si="45"/>
        <v>-401.22250816778069</v>
      </c>
      <c r="AB114" s="110">
        <f t="shared" si="46"/>
        <v>0.88854930328672754</v>
      </c>
      <c r="AC114" s="328"/>
    </row>
    <row r="115" spans="1:29" ht="15.75" customHeight="1">
      <c r="A115" s="318"/>
      <c r="B115" s="100" t="s">
        <v>120</v>
      </c>
      <c r="C115" s="330" t="s">
        <v>160</v>
      </c>
      <c r="D115" s="331"/>
      <c r="E115" s="101">
        <v>18.18</v>
      </c>
      <c r="F115" s="102">
        <v>828</v>
      </c>
      <c r="G115" s="121">
        <f t="shared" si="47"/>
        <v>15053.039999999999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3198.1160598015244</v>
      </c>
      <c r="N115" s="106">
        <f t="shared" si="41"/>
        <v>1066.0386866005081</v>
      </c>
      <c r="O115" s="123">
        <f t="shared" si="42"/>
        <v>0</v>
      </c>
      <c r="P115" s="124">
        <f t="shared" si="43"/>
        <v>-133.96131339949193</v>
      </c>
      <c r="Q115" s="125">
        <f t="shared" si="44"/>
        <v>0.88836557216709011</v>
      </c>
      <c r="R115" s="323"/>
      <c r="S115" s="47">
        <v>0.92777777777777748</v>
      </c>
      <c r="T115" s="120">
        <v>0.93856481481481446</v>
      </c>
      <c r="U115" s="111">
        <v>15</v>
      </c>
      <c r="V115" s="112">
        <v>15.534145437824774</v>
      </c>
      <c r="W115" s="113"/>
      <c r="X115" s="116"/>
      <c r="Y115" s="332"/>
      <c r="Z115" s="333"/>
      <c r="AA115" s="117">
        <f t="shared" si="45"/>
        <v>-401.88394019847556</v>
      </c>
      <c r="AB115" s="110">
        <f t="shared" si="46"/>
        <v>0.88836557216709011</v>
      </c>
      <c r="AC115" s="328"/>
    </row>
    <row r="116" spans="1:29" ht="15.75" customHeight="1">
      <c r="A116" s="318"/>
      <c r="B116" s="100" t="s">
        <v>120</v>
      </c>
      <c r="C116" s="330" t="s">
        <v>155</v>
      </c>
      <c r="D116" s="331"/>
      <c r="E116" s="101">
        <v>18.18</v>
      </c>
      <c r="F116" s="102">
        <v>1273</v>
      </c>
      <c r="G116" s="121">
        <f t="shared" si="47"/>
        <v>23143.14</v>
      </c>
      <c r="H116" s="26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2712.1606521991644</v>
      </c>
      <c r="N116" s="106">
        <f t="shared" si="41"/>
        <v>904.05355073305475</v>
      </c>
      <c r="O116" s="123">
        <f t="shared" si="42"/>
        <v>0</v>
      </c>
      <c r="P116" s="124">
        <f t="shared" si="43"/>
        <v>-95.946449266945251</v>
      </c>
      <c r="Q116" s="125">
        <f t="shared" si="44"/>
        <v>0.90405355073305471</v>
      </c>
      <c r="R116" s="323"/>
      <c r="S116" s="47">
        <v>0.94861111111111074</v>
      </c>
      <c r="T116" s="120">
        <v>0.9681597222222218</v>
      </c>
      <c r="U116" s="111">
        <v>15</v>
      </c>
      <c r="V116" s="112">
        <v>28.162048563777745</v>
      </c>
      <c r="W116" s="113"/>
      <c r="X116" s="116"/>
      <c r="Y116" s="332"/>
      <c r="Z116" s="333"/>
      <c r="AA116" s="117">
        <f t="shared" si="45"/>
        <v>-287.83934780083564</v>
      </c>
      <c r="AB116" s="110">
        <f t="shared" si="46"/>
        <v>0.90405355073305482</v>
      </c>
      <c r="AC116" s="328"/>
    </row>
    <row r="117" spans="1:29" ht="15.75" customHeight="1">
      <c r="A117" s="318"/>
      <c r="B117" s="100" t="s">
        <v>120</v>
      </c>
      <c r="C117" s="330" t="s">
        <v>152</v>
      </c>
      <c r="D117" s="331"/>
      <c r="E117" s="101">
        <v>14.03</v>
      </c>
      <c r="F117" s="102">
        <v>5811</v>
      </c>
      <c r="G117" s="121">
        <f t="shared" si="47"/>
        <v>81528.33</v>
      </c>
      <c r="H117" s="62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2714.7250361065112</v>
      </c>
      <c r="N117" s="106">
        <f t="shared" si="41"/>
        <v>904.9083453688371</v>
      </c>
      <c r="O117" s="123">
        <f t="shared" si="42"/>
        <v>0</v>
      </c>
      <c r="P117" s="124">
        <f t="shared" si="43"/>
        <v>-95.091654631162896</v>
      </c>
      <c r="Q117" s="125">
        <f t="shared" si="44"/>
        <v>0.90490834536883713</v>
      </c>
      <c r="R117" s="323"/>
      <c r="S117" s="47">
        <v>0.97847222222222185</v>
      </c>
      <c r="T117" s="120">
        <v>1.0676504629629626</v>
      </c>
      <c r="U117" s="111">
        <v>14.850000000000083</v>
      </c>
      <c r="V117" s="112">
        <v>128.43289665168155</v>
      </c>
      <c r="W117" s="126"/>
      <c r="X117" s="127"/>
      <c r="Y117" s="332"/>
      <c r="Z117" s="333"/>
      <c r="AA117" s="117">
        <f t="shared" si="45"/>
        <v>-285.2749638934888</v>
      </c>
      <c r="AB117" s="110">
        <f t="shared" si="46"/>
        <v>0.90490834536883702</v>
      </c>
      <c r="AC117" s="328"/>
    </row>
    <row r="118" spans="1:29" ht="15.75" customHeight="1">
      <c r="A118" s="318"/>
      <c r="B118" s="100" t="s">
        <v>120</v>
      </c>
      <c r="C118" s="330" t="s">
        <v>153</v>
      </c>
      <c r="D118" s="331"/>
      <c r="E118" s="101">
        <v>14.28</v>
      </c>
      <c r="F118" s="102">
        <v>7699</v>
      </c>
      <c r="G118" s="121">
        <f t="shared" si="47"/>
        <v>109941.72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3181.1644846451654</v>
      </c>
      <c r="N118" s="106">
        <f t="shared" si="41"/>
        <v>1060.3881615483886</v>
      </c>
      <c r="O118" s="123">
        <f t="shared" si="42"/>
        <v>0</v>
      </c>
      <c r="P118" s="124">
        <f t="shared" si="43"/>
        <v>-139.61183845161145</v>
      </c>
      <c r="Q118" s="125">
        <f t="shared" si="44"/>
        <v>0.88365680129032376</v>
      </c>
      <c r="R118" s="323"/>
      <c r="S118" s="47">
        <v>1.0777777777777775</v>
      </c>
      <c r="T118" s="120">
        <v>1.1786111111111108</v>
      </c>
      <c r="U118" s="111">
        <v>14.583333333333428</v>
      </c>
      <c r="V118" s="112">
        <v>145.21097611572443</v>
      </c>
      <c r="W118" s="126"/>
      <c r="X118" s="127"/>
      <c r="Y118" s="332"/>
      <c r="Z118" s="333"/>
      <c r="AA118" s="117">
        <f t="shared" si="45"/>
        <v>-418.83551535483457</v>
      </c>
      <c r="AB118" s="110">
        <f t="shared" si="46"/>
        <v>0.88365680129032376</v>
      </c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49">AVERAGE(I107:I122)</f>
        <v>3.6666666666666665</v>
      </c>
      <c r="J123" s="137">
        <f t="shared" si="49"/>
        <v>3350</v>
      </c>
      <c r="K123" s="138">
        <f t="shared" ref="K123" si="50">J123/I123</f>
        <v>913.63636363636363</v>
      </c>
      <c r="L123" s="136">
        <f t="shared" ref="L123:M123" si="51">AVERAGE(L107:L122)</f>
        <v>3.6666666666666665</v>
      </c>
      <c r="M123" s="137">
        <f t="shared" si="51"/>
        <v>2997.7828877615539</v>
      </c>
      <c r="N123" s="138">
        <f t="shared" ref="N123:N135" si="52">M123/L123</f>
        <v>817.57715120769649</v>
      </c>
      <c r="O123" s="139">
        <f t="shared" ref="O123:O135" si="53">L123-I123</f>
        <v>0</v>
      </c>
      <c r="P123" s="140">
        <f t="shared" ref="P123:P135" si="54">N123-K123</f>
        <v>-96.059212428667138</v>
      </c>
      <c r="Q123" s="141">
        <f t="shared" ref="Q123:Q135" si="55">N123/K123</f>
        <v>0.89486056351091159</v>
      </c>
      <c r="R123" s="324"/>
      <c r="S123" s="142">
        <v>0.70833333333333337</v>
      </c>
      <c r="T123" s="143">
        <v>1.1786111111111108</v>
      </c>
      <c r="U123" s="144"/>
      <c r="V123" s="166"/>
      <c r="W123" s="99"/>
      <c r="X123" s="69"/>
      <c r="Y123" s="354"/>
      <c r="Z123" s="355"/>
      <c r="AA123" s="168">
        <f t="shared" ref="AA123:AA135" si="56">M123-J123</f>
        <v>-352.21711223844613</v>
      </c>
      <c r="AB123" s="141">
        <f t="shared" ref="AB123:AB135" si="57">M123/J123</f>
        <v>0.89486056351091159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158</v>
      </c>
      <c r="D124" s="321"/>
      <c r="E124" s="147">
        <v>30</v>
      </c>
      <c r="F124" s="97">
        <v>840</v>
      </c>
      <c r="G124" s="148">
        <f t="shared" ref="G124:G135" si="58">E124*F124</f>
        <v>25200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3193.5599999999981</v>
      </c>
      <c r="N124" s="152">
        <f t="shared" si="52"/>
        <v>798.38999999999953</v>
      </c>
      <c r="O124" s="154">
        <f t="shared" si="53"/>
        <v>0</v>
      </c>
      <c r="P124" s="155">
        <f t="shared" si="54"/>
        <v>-101.61000000000047</v>
      </c>
      <c r="Q124" s="156">
        <f t="shared" si="55"/>
        <v>0.88709999999999944</v>
      </c>
      <c r="R124" s="322">
        <f>Q140</f>
        <v>0.88658486580558593</v>
      </c>
      <c r="S124" s="157">
        <v>0.70833333333333337</v>
      </c>
      <c r="T124" s="158">
        <v>0.71928240740740745</v>
      </c>
      <c r="U124" s="159"/>
      <c r="V124" s="160">
        <v>15.781760793597122</v>
      </c>
      <c r="W124" s="158"/>
      <c r="X124" s="169"/>
      <c r="Y124" s="325"/>
      <c r="Z124" s="326"/>
      <c r="AA124" s="171">
        <f t="shared" si="56"/>
        <v>-406.44000000000187</v>
      </c>
      <c r="AB124" s="156">
        <f t="shared" si="57"/>
        <v>0.88709999999999944</v>
      </c>
      <c r="AC124" s="327">
        <f>AB140</f>
        <v>0.88658486580558593</v>
      </c>
    </row>
    <row r="125" spans="1:29" ht="15.75" customHeight="1">
      <c r="A125" s="357"/>
      <c r="B125" s="100" t="s">
        <v>120</v>
      </c>
      <c r="C125" s="330" t="s">
        <v>162</v>
      </c>
      <c r="D125" s="331"/>
      <c r="E125" s="101">
        <v>18.18</v>
      </c>
      <c r="F125" s="102">
        <v>1017</v>
      </c>
      <c r="G125" s="103">
        <f t="shared" si="58"/>
        <v>18489.060000000001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3192.8434037646653</v>
      </c>
      <c r="N125" s="106">
        <f t="shared" si="52"/>
        <v>1064.2811345882217</v>
      </c>
      <c r="O125" s="108">
        <f t="shared" si="53"/>
        <v>0</v>
      </c>
      <c r="P125" s="109">
        <f t="shared" si="54"/>
        <v>-135.71886541177832</v>
      </c>
      <c r="Q125" s="110">
        <f t="shared" si="55"/>
        <v>0.88690094549018472</v>
      </c>
      <c r="R125" s="323"/>
      <c r="S125" s="47">
        <v>0.72916666666666663</v>
      </c>
      <c r="T125" s="48">
        <v>0.74243055555555548</v>
      </c>
      <c r="U125" s="111">
        <v>15</v>
      </c>
      <c r="V125" s="112">
        <v>19.111491634087542</v>
      </c>
      <c r="W125" s="113"/>
      <c r="X125" s="13"/>
      <c r="Y125" s="332"/>
      <c r="Z125" s="333"/>
      <c r="AA125" s="172">
        <f t="shared" si="56"/>
        <v>-407.15659623533475</v>
      </c>
      <c r="AB125" s="110">
        <f t="shared" si="57"/>
        <v>0.88690094549018483</v>
      </c>
      <c r="AC125" s="328"/>
    </row>
    <row r="126" spans="1:29" ht="15.75" customHeight="1">
      <c r="A126" s="357"/>
      <c r="B126" s="100" t="s">
        <v>120</v>
      </c>
      <c r="C126" s="330" t="s">
        <v>161</v>
      </c>
      <c r="D126" s="331"/>
      <c r="E126" s="101">
        <v>16.7</v>
      </c>
      <c r="F126" s="102">
        <v>623</v>
      </c>
      <c r="G126" s="103">
        <f t="shared" si="58"/>
        <v>10404.1</v>
      </c>
      <c r="H126" s="26">
        <v>2</v>
      </c>
      <c r="I126" s="104">
        <v>3</v>
      </c>
      <c r="J126" s="105">
        <v>3600</v>
      </c>
      <c r="K126" s="106">
        <f t="shared" si="37"/>
        <v>1200</v>
      </c>
      <c r="L126" s="107">
        <v>3</v>
      </c>
      <c r="M126" s="105">
        <f t="shared" si="59"/>
        <v>3195.4423507222036</v>
      </c>
      <c r="N126" s="106">
        <f t="shared" si="52"/>
        <v>1065.1474502407345</v>
      </c>
      <c r="O126" s="108">
        <f t="shared" si="53"/>
        <v>0</v>
      </c>
      <c r="P126" s="109">
        <f t="shared" si="54"/>
        <v>-134.85254975926546</v>
      </c>
      <c r="Q126" s="110">
        <f t="shared" si="55"/>
        <v>0.88762287520061212</v>
      </c>
      <c r="R126" s="323"/>
      <c r="S126" s="47">
        <v>0.75277777777777766</v>
      </c>
      <c r="T126" s="48">
        <v>0.76089120370370356</v>
      </c>
      <c r="U126" s="111">
        <v>14.899999999999931</v>
      </c>
      <c r="V126" s="112">
        <v>11.697910929781514</v>
      </c>
      <c r="W126" s="113"/>
      <c r="X126" s="13"/>
      <c r="Y126" s="332"/>
      <c r="Z126" s="333"/>
      <c r="AA126" s="172">
        <f t="shared" si="56"/>
        <v>-404.55764927779637</v>
      </c>
      <c r="AB126" s="110">
        <f t="shared" si="57"/>
        <v>0.88762287520061212</v>
      </c>
      <c r="AC126" s="328"/>
    </row>
    <row r="127" spans="1:29" ht="15.75" customHeight="1">
      <c r="A127" s="357"/>
      <c r="B127" s="100" t="s">
        <v>120</v>
      </c>
      <c r="C127" s="330" t="s">
        <v>159</v>
      </c>
      <c r="D127" s="331"/>
      <c r="E127" s="101">
        <v>24.82</v>
      </c>
      <c r="F127" s="102">
        <v>887</v>
      </c>
      <c r="G127" s="103">
        <f t="shared" si="58"/>
        <v>22015.34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3189.0317796373852</v>
      </c>
      <c r="N127" s="106">
        <f t="shared" si="52"/>
        <v>637.80635592747706</v>
      </c>
      <c r="O127" s="108">
        <f t="shared" si="53"/>
        <v>0</v>
      </c>
      <c r="P127" s="109">
        <f t="shared" si="54"/>
        <v>-82.193644072522943</v>
      </c>
      <c r="Q127" s="110">
        <f t="shared" si="55"/>
        <v>0.88584216101038482</v>
      </c>
      <c r="R127" s="323"/>
      <c r="S127" s="47">
        <v>0.77083333333333315</v>
      </c>
      <c r="T127" s="48">
        <v>0.78241898148148126</v>
      </c>
      <c r="U127" s="111">
        <v>15</v>
      </c>
      <c r="V127" s="112">
        <v>16.688450814388396</v>
      </c>
      <c r="W127" s="113"/>
      <c r="X127" s="13"/>
      <c r="Y127" s="332"/>
      <c r="Z127" s="333"/>
      <c r="AA127" s="172">
        <f t="shared" si="56"/>
        <v>-410.96822036261483</v>
      </c>
      <c r="AB127" s="110">
        <f t="shared" si="57"/>
        <v>0.88584216101038482</v>
      </c>
      <c r="AC127" s="328"/>
    </row>
    <row r="128" spans="1:29" ht="15.75" customHeight="1">
      <c r="A128" s="358"/>
      <c r="B128" s="100" t="s">
        <v>120</v>
      </c>
      <c r="C128" s="330" t="s">
        <v>147</v>
      </c>
      <c r="D128" s="331"/>
      <c r="E128" s="101">
        <v>17.89</v>
      </c>
      <c r="F128" s="102">
        <v>1494</v>
      </c>
      <c r="G128" s="103">
        <f t="shared" si="58"/>
        <v>26727.66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3189.0876699049486</v>
      </c>
      <c r="N128" s="106">
        <f t="shared" si="52"/>
        <v>797.27191747623715</v>
      </c>
      <c r="O128" s="108">
        <f t="shared" si="53"/>
        <v>0</v>
      </c>
      <c r="P128" s="109">
        <f t="shared" si="54"/>
        <v>-102.72808252376285</v>
      </c>
      <c r="Q128" s="110">
        <f t="shared" si="55"/>
        <v>0.88585768608470794</v>
      </c>
      <c r="R128" s="323"/>
      <c r="S128" s="47">
        <v>0.79236111111111085</v>
      </c>
      <c r="T128" s="48">
        <v>0.81187499999999979</v>
      </c>
      <c r="U128" s="111">
        <v>15</v>
      </c>
      <c r="V128" s="112">
        <v>28.108352381128409</v>
      </c>
      <c r="W128" s="113"/>
      <c r="X128" s="116"/>
      <c r="Y128" s="332"/>
      <c r="Z128" s="333"/>
      <c r="AA128" s="172">
        <f t="shared" si="56"/>
        <v>-410.9123300950514</v>
      </c>
      <c r="AB128" s="110">
        <f t="shared" si="57"/>
        <v>0.88585768608470794</v>
      </c>
      <c r="AC128" s="328"/>
    </row>
    <row r="129" spans="1:29" ht="15.75" customHeight="1">
      <c r="A129" s="358"/>
      <c r="B129" s="100" t="s">
        <v>120</v>
      </c>
      <c r="C129" s="330" t="s">
        <v>157</v>
      </c>
      <c r="D129" s="331"/>
      <c r="E129" s="101">
        <v>16.66</v>
      </c>
      <c r="F129" s="102">
        <v>2436</v>
      </c>
      <c r="G129" s="121">
        <f t="shared" si="58"/>
        <v>40583.760000000002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3190.2678973714546</v>
      </c>
      <c r="N129" s="106">
        <f t="shared" si="52"/>
        <v>638.05357947429093</v>
      </c>
      <c r="O129" s="108">
        <f t="shared" si="53"/>
        <v>0</v>
      </c>
      <c r="P129" s="109">
        <f t="shared" si="54"/>
        <v>-81.946420525709073</v>
      </c>
      <c r="Q129" s="110">
        <f t="shared" si="55"/>
        <v>0.88618552704762632</v>
      </c>
      <c r="R129" s="323"/>
      <c r="S129" s="47">
        <v>0.82222222222222197</v>
      </c>
      <c r="T129" s="120">
        <v>0.8540277777777775</v>
      </c>
      <c r="U129" s="111">
        <v>14.899999999999931</v>
      </c>
      <c r="V129" s="112">
        <v>45.814334313561893</v>
      </c>
      <c r="W129" s="113"/>
      <c r="X129" s="50"/>
      <c r="Y129" s="332"/>
      <c r="Z129" s="333"/>
      <c r="AA129" s="172">
        <f t="shared" si="56"/>
        <v>-409.73210262854536</v>
      </c>
      <c r="AB129" s="110">
        <f t="shared" si="57"/>
        <v>0.88618552704762632</v>
      </c>
      <c r="AC129" s="328"/>
    </row>
    <row r="130" spans="1:29" ht="15.75" customHeight="1">
      <c r="A130" s="358"/>
      <c r="B130" s="100" t="s">
        <v>120</v>
      </c>
      <c r="C130" s="330" t="s">
        <v>158</v>
      </c>
      <c r="D130" s="331"/>
      <c r="E130" s="101">
        <v>30</v>
      </c>
      <c r="F130" s="102">
        <v>2031</v>
      </c>
      <c r="G130" s="121">
        <f t="shared" si="58"/>
        <v>60930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3193.5599999999986</v>
      </c>
      <c r="N130" s="106">
        <f t="shared" si="52"/>
        <v>798.38999999999965</v>
      </c>
      <c r="O130" s="123">
        <f t="shared" si="53"/>
        <v>0</v>
      </c>
      <c r="P130" s="124">
        <f t="shared" si="54"/>
        <v>-101.61000000000035</v>
      </c>
      <c r="Q130" s="125">
        <f t="shared" si="55"/>
        <v>0.88709999999999956</v>
      </c>
      <c r="R130" s="323"/>
      <c r="S130" s="47">
        <v>0.8638888888888886</v>
      </c>
      <c r="T130" s="120">
        <v>0.89038194444444418</v>
      </c>
      <c r="U130" s="111">
        <v>15</v>
      </c>
      <c r="V130" s="112">
        <v>38.158043061661608</v>
      </c>
      <c r="W130" s="113"/>
      <c r="X130" s="116"/>
      <c r="Y130" s="332"/>
      <c r="Z130" s="333"/>
      <c r="AA130" s="172">
        <f t="shared" si="56"/>
        <v>-406.44000000000142</v>
      </c>
      <c r="AB130" s="110">
        <f t="shared" si="57"/>
        <v>0.88709999999999956</v>
      </c>
      <c r="AC130" s="328"/>
    </row>
    <row r="131" spans="1:29" ht="15.75" customHeight="1">
      <c r="A131" s="358"/>
      <c r="B131" s="100" t="s">
        <v>120</v>
      </c>
      <c r="C131" s="330" t="s">
        <v>162</v>
      </c>
      <c r="D131" s="331"/>
      <c r="E131" s="101">
        <v>18.18</v>
      </c>
      <c r="F131" s="102">
        <v>2606</v>
      </c>
      <c r="G131" s="121">
        <f t="shared" si="58"/>
        <v>47377.08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3192.8434037646657</v>
      </c>
      <c r="N131" s="106">
        <f t="shared" si="52"/>
        <v>1064.2811345882219</v>
      </c>
      <c r="O131" s="123">
        <f t="shared" si="53"/>
        <v>0</v>
      </c>
      <c r="P131" s="124">
        <f t="shared" si="54"/>
        <v>-135.7188654117781</v>
      </c>
      <c r="Q131" s="125">
        <f t="shared" si="55"/>
        <v>0.88690094549018494</v>
      </c>
      <c r="R131" s="323"/>
      <c r="S131" s="47">
        <v>0.90069444444444413</v>
      </c>
      <c r="T131" s="120">
        <v>0.93469907407407371</v>
      </c>
      <c r="U131" s="111">
        <v>14.849999999999923</v>
      </c>
      <c r="V131" s="112">
        <v>48.972022810651062</v>
      </c>
      <c r="W131" s="113"/>
      <c r="X131" s="116"/>
      <c r="Y131" s="332"/>
      <c r="Z131" s="333"/>
      <c r="AA131" s="172">
        <f t="shared" si="56"/>
        <v>-407.15659623533429</v>
      </c>
      <c r="AB131" s="110">
        <f t="shared" si="57"/>
        <v>0.88690094549018494</v>
      </c>
      <c r="AC131" s="328"/>
    </row>
    <row r="132" spans="1:29" ht="15.75" customHeight="1">
      <c r="A132" s="358"/>
      <c r="B132" s="100" t="s">
        <v>120</v>
      </c>
      <c r="C132" s="330" t="s">
        <v>161</v>
      </c>
      <c r="D132" s="331"/>
      <c r="E132" s="101">
        <v>16.7</v>
      </c>
      <c r="F132" s="102">
        <v>1460</v>
      </c>
      <c r="G132" s="121">
        <f t="shared" si="58"/>
        <v>24382</v>
      </c>
      <c r="H132" s="26"/>
      <c r="I132" s="104">
        <v>3</v>
      </c>
      <c r="J132" s="105">
        <v>3600</v>
      </c>
      <c r="K132" s="106">
        <f t="shared" si="37"/>
        <v>1200</v>
      </c>
      <c r="L132" s="118">
        <v>3</v>
      </c>
      <c r="M132" s="105">
        <f t="shared" si="59"/>
        <v>3195.4423507222036</v>
      </c>
      <c r="N132" s="106">
        <f t="shared" si="52"/>
        <v>1065.1474502407345</v>
      </c>
      <c r="O132" s="123">
        <f t="shared" si="53"/>
        <v>0</v>
      </c>
      <c r="P132" s="124">
        <f t="shared" si="54"/>
        <v>-134.85254975926546</v>
      </c>
      <c r="Q132" s="125">
        <f t="shared" si="55"/>
        <v>0.88762287520061212</v>
      </c>
      <c r="R132" s="323"/>
      <c r="S132" s="47">
        <v>0.94444444444444409</v>
      </c>
      <c r="T132" s="120">
        <v>0.96347222222222184</v>
      </c>
      <c r="U132" s="111">
        <v>15</v>
      </c>
      <c r="V132" s="112">
        <v>27.414044875571445</v>
      </c>
      <c r="W132" s="126"/>
      <c r="X132" s="127"/>
      <c r="Y132" s="332"/>
      <c r="Z132" s="333"/>
      <c r="AA132" s="172">
        <f t="shared" si="56"/>
        <v>-404.55764927779637</v>
      </c>
      <c r="AB132" s="110">
        <f t="shared" si="57"/>
        <v>0.88762287520061212</v>
      </c>
      <c r="AC132" s="328"/>
    </row>
    <row r="133" spans="1:29" ht="15.75" customHeight="1">
      <c r="A133" s="358"/>
      <c r="B133" s="100" t="s">
        <v>120</v>
      </c>
      <c r="C133" s="330" t="s">
        <v>159</v>
      </c>
      <c r="D133" s="331"/>
      <c r="E133" s="101">
        <v>24.82</v>
      </c>
      <c r="F133" s="102">
        <v>1949</v>
      </c>
      <c r="G133" s="121">
        <f t="shared" si="58"/>
        <v>48374.18</v>
      </c>
      <c r="H133" s="26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3189.0317796373852</v>
      </c>
      <c r="N133" s="106">
        <f t="shared" si="52"/>
        <v>637.80635592747706</v>
      </c>
      <c r="O133" s="123">
        <f t="shared" si="53"/>
        <v>0</v>
      </c>
      <c r="P133" s="124">
        <f t="shared" si="54"/>
        <v>-82.193644072522943</v>
      </c>
      <c r="Q133" s="125">
        <f t="shared" si="55"/>
        <v>0.88584216101038482</v>
      </c>
      <c r="R133" s="323"/>
      <c r="S133" s="47">
        <v>0.97361111111111076</v>
      </c>
      <c r="T133" s="120">
        <v>0.99907407407407367</v>
      </c>
      <c r="U133" s="111">
        <v>14.600000000000044</v>
      </c>
      <c r="V133" s="112">
        <v>36.669437020567067</v>
      </c>
      <c r="W133" s="126"/>
      <c r="X133" s="127"/>
      <c r="Y133" s="332"/>
      <c r="Z133" s="333"/>
      <c r="AA133" s="172">
        <f t="shared" si="56"/>
        <v>-410.96822036261483</v>
      </c>
      <c r="AB133" s="110">
        <f t="shared" si="57"/>
        <v>0.88584216101038482</v>
      </c>
      <c r="AC133" s="328"/>
    </row>
    <row r="134" spans="1:29" ht="15.75" customHeight="1">
      <c r="A134" s="358"/>
      <c r="B134" s="100" t="s">
        <v>120</v>
      </c>
      <c r="C134" s="330" t="s">
        <v>147</v>
      </c>
      <c r="D134" s="331"/>
      <c r="E134" s="101">
        <v>17.89</v>
      </c>
      <c r="F134" s="102">
        <v>3915</v>
      </c>
      <c r="G134" s="121">
        <f t="shared" si="58"/>
        <v>70039.350000000006</v>
      </c>
      <c r="H134" s="62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3189.0876699049481</v>
      </c>
      <c r="N134" s="106">
        <f t="shared" si="52"/>
        <v>797.27191747623704</v>
      </c>
      <c r="O134" s="123">
        <f t="shared" si="53"/>
        <v>0</v>
      </c>
      <c r="P134" s="124">
        <f t="shared" si="54"/>
        <v>-102.72808252376296</v>
      </c>
      <c r="Q134" s="125">
        <f t="shared" si="55"/>
        <v>0.88585768608470783</v>
      </c>
      <c r="R134" s="323"/>
      <c r="S134" s="47">
        <v>1.0090277777777774</v>
      </c>
      <c r="T134" s="120">
        <v>1.0601736111111109</v>
      </c>
      <c r="U134" s="111">
        <v>15</v>
      </c>
      <c r="V134" s="112">
        <v>73.657429432475055</v>
      </c>
      <c r="W134" s="126"/>
      <c r="X134" s="127"/>
      <c r="Y134" s="332"/>
      <c r="Z134" s="333"/>
      <c r="AA134" s="172">
        <f t="shared" si="56"/>
        <v>-410.91233009505186</v>
      </c>
      <c r="AB134" s="110">
        <f t="shared" si="57"/>
        <v>0.88585768608470783</v>
      </c>
      <c r="AC134" s="328"/>
    </row>
    <row r="135" spans="1:29" ht="15.75" customHeight="1">
      <c r="A135" s="358"/>
      <c r="B135" s="100" t="s">
        <v>120</v>
      </c>
      <c r="C135" s="330" t="s">
        <v>157</v>
      </c>
      <c r="D135" s="331"/>
      <c r="E135" s="101">
        <v>16.66</v>
      </c>
      <c r="F135" s="102">
        <v>6286</v>
      </c>
      <c r="G135" s="121">
        <f t="shared" si="58"/>
        <v>104724.76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3190.2678973714546</v>
      </c>
      <c r="N135" s="106">
        <f t="shared" si="52"/>
        <v>638.05357947429093</v>
      </c>
      <c r="O135" s="123">
        <f t="shared" si="53"/>
        <v>0</v>
      </c>
      <c r="P135" s="124">
        <f t="shared" si="54"/>
        <v>-81.946420525709073</v>
      </c>
      <c r="Q135" s="125">
        <f t="shared" si="55"/>
        <v>0.88618552704762632</v>
      </c>
      <c r="R135" s="323"/>
      <c r="S135" s="47">
        <v>1.0701388888888885</v>
      </c>
      <c r="T135" s="120">
        <v>1.1522337962962959</v>
      </c>
      <c r="U135" s="111">
        <v>15</v>
      </c>
      <c r="V135" s="112">
        <v>118.22204659074305</v>
      </c>
      <c r="W135" s="126"/>
      <c r="X135" s="127"/>
      <c r="Y135" s="332"/>
      <c r="Z135" s="333"/>
      <c r="AA135" s="172">
        <f t="shared" si="56"/>
        <v>-409.73210262854536</v>
      </c>
      <c r="AB135" s="110">
        <f t="shared" si="57"/>
        <v>0.88618552704762632</v>
      </c>
      <c r="AC135" s="328"/>
    </row>
    <row r="136" spans="1:29" ht="15.75" customHeight="1">
      <c r="A136" s="358"/>
      <c r="B136" s="100"/>
      <c r="C136" s="330"/>
      <c r="D136" s="33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26"/>
      <c r="X136" s="127"/>
      <c r="Y136" s="332"/>
      <c r="Z136" s="333"/>
      <c r="AA136" s="172"/>
      <c r="AB136" s="110"/>
      <c r="AC136" s="328"/>
    </row>
    <row r="137" spans="1:29" ht="15.75" customHeight="1">
      <c r="A137" s="358"/>
      <c r="B137" s="100"/>
      <c r="C137" s="330"/>
      <c r="D137" s="33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13"/>
      <c r="X137" s="116"/>
      <c r="Y137" s="332"/>
      <c r="Z137" s="333"/>
      <c r="AA137" s="172"/>
      <c r="AB137" s="110"/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0">AVERAGE(I124:I139)</f>
        <v>4</v>
      </c>
      <c r="J140" s="137">
        <f t="shared" si="60"/>
        <v>3600</v>
      </c>
      <c r="K140" s="138">
        <f t="shared" ref="K140" si="61">J140/I140</f>
        <v>900</v>
      </c>
      <c r="L140" s="136">
        <f t="shared" ref="L140:M140" si="62">AVERAGE(L124:L139)</f>
        <v>4</v>
      </c>
      <c r="M140" s="137">
        <f t="shared" si="62"/>
        <v>3191.7055169001092</v>
      </c>
      <c r="N140" s="138">
        <f>M140/L140</f>
        <v>797.92637922502729</v>
      </c>
      <c r="O140" s="139">
        <f>L140-I140</f>
        <v>0</v>
      </c>
      <c r="P140" s="140">
        <f>N140-K140</f>
        <v>-102.07362077497271</v>
      </c>
      <c r="Q140" s="141">
        <f>N140/K140</f>
        <v>0.88658486580558593</v>
      </c>
      <c r="R140" s="324"/>
      <c r="S140" s="142">
        <v>0.70833333333333337</v>
      </c>
      <c r="T140" s="143">
        <v>1.1522337962962959</v>
      </c>
      <c r="U140" s="144"/>
      <c r="V140" s="166"/>
      <c r="W140" s="167"/>
      <c r="X140" s="138"/>
      <c r="Y140" s="354"/>
      <c r="Z140" s="355"/>
      <c r="AA140" s="174">
        <f>M140-J140</f>
        <v>-408.29448309989084</v>
      </c>
      <c r="AB140" s="141">
        <f>M140/J140</f>
        <v>0.88658486580558593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137" priority="1" operator="greaterThan">
      <formula>0</formula>
    </cfRule>
  </conditionalFormatting>
  <conditionalFormatting sqref="P5:P140 AA5:AA140">
    <cfRule type="cellIs" dxfId="136" priority="4" operator="lessThan">
      <formula>0</formula>
    </cfRule>
  </conditionalFormatting>
  <conditionalFormatting sqref="Q5:Q140 AB5:AB140">
    <cfRule type="cellIs" dxfId="135" priority="2" operator="greaterThan">
      <formula>1</formula>
    </cfRule>
    <cfRule type="cellIs" dxfId="134" priority="3" operator="lessThan">
      <formula>0.8</formula>
    </cfRule>
  </conditionalFormatting>
  <conditionalFormatting sqref="AC5:AC6 R5:R140 AC73:AC78">
    <cfRule type="cellIs" dxfId="133" priority="5" operator="lessThan">
      <formula>0.8</formula>
    </cfRule>
  </conditionalFormatting>
  <conditionalFormatting sqref="AC12:AC20">
    <cfRule type="cellIs" dxfId="132" priority="12" operator="lessThan">
      <formula>0.8</formula>
    </cfRule>
  </conditionalFormatting>
  <conditionalFormatting sqref="AC22">
    <cfRule type="cellIs" dxfId="131" priority="11" operator="lessThan">
      <formula>0.8</formula>
    </cfRule>
  </conditionalFormatting>
  <conditionalFormatting sqref="AC39">
    <cfRule type="cellIs" dxfId="130" priority="7" operator="lessThan">
      <formula>0.8</formula>
    </cfRule>
  </conditionalFormatting>
  <conditionalFormatting sqref="AC56:AC61">
    <cfRule type="cellIs" dxfId="129" priority="6" operator="lessThan">
      <formula>0.8</formula>
    </cfRule>
  </conditionalFormatting>
  <conditionalFormatting sqref="AC90">
    <cfRule type="cellIs" dxfId="128" priority="10" operator="lessThan">
      <formula>0.8</formula>
    </cfRule>
  </conditionalFormatting>
  <conditionalFormatting sqref="AC107">
    <cfRule type="cellIs" dxfId="127" priority="9" operator="lessThan">
      <formula>0.8</formula>
    </cfRule>
  </conditionalFormatting>
  <conditionalFormatting sqref="AC124:AC129">
    <cfRule type="cellIs" dxfId="126" priority="8" operator="lessThan">
      <formula>0.8</formula>
    </cfRule>
  </conditionalFormatting>
  <dataValidations count="1">
    <dataValidation type="list" allowBlank="1" showInputMessage="1" showErrorMessage="1" sqref="Y5:Z140" xr:uid="{EFCEE806-CDA7-41EB-9B58-94D23FEC0806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590DE-8544-4421-A127-48D330042400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M43" sqref="M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SUM(F5:F140)</f>
        <v>91147</v>
      </c>
      <c r="E1" s="88" t="s">
        <v>4</v>
      </c>
      <c r="F1" s="89">
        <f>SUM(G5:G140)</f>
        <v>3864464.6000000006</v>
      </c>
      <c r="G1" s="90" t="s">
        <v>85</v>
      </c>
      <c r="H1" s="91">
        <f>L21+L38+L55+L72+L89+L106+L123+L140</f>
        <v>137.86666666666667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46179</v>
      </c>
      <c r="B2" s="295"/>
      <c r="C2" s="92" t="s">
        <v>41</v>
      </c>
      <c r="D2" s="93">
        <f>AVERAGE(N21,N38,N55,N72,N89,N106,N123,N140)</f>
        <v>179.10956774202862</v>
      </c>
      <c r="E2" s="93" t="s">
        <v>92</v>
      </c>
      <c r="F2" s="94">
        <f>F1/D1</f>
        <v>42.398154629335039</v>
      </c>
      <c r="G2" s="95" t="s">
        <v>93</v>
      </c>
      <c r="H2" s="96">
        <f>COUNT(H5:H140)</f>
        <v>3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SUM(Y21,Y38,Y55,Y72,Y89,Y106,Y123,Y140)</f>
        <v>0</v>
      </c>
      <c r="Z2" s="193">
        <f>SUM(Z21,Z38,Z55,Z72,Z89,Z106,Z123,Z140)</f>
        <v>0</v>
      </c>
      <c r="AA2" s="363"/>
      <c r="AB2" s="364"/>
      <c r="AC2" s="201">
        <f>SUM(AC21,AC38,AC55,AC72,AC89,AC106,AC123,AC140)</f>
        <v>47</v>
      </c>
      <c r="AD2" s="202">
        <f>SUM(AD21,AD38,AD55,AD72,AD89,AD106,AD123,AD140)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201</v>
      </c>
      <c r="C5" s="367" t="s">
        <v>202</v>
      </c>
      <c r="D5" s="367"/>
      <c r="E5" s="147">
        <v>29.97</v>
      </c>
      <c r="F5" s="151">
        <v>2125</v>
      </c>
      <c r="G5" s="148">
        <f t="shared" ref="G5:G9" si="0">E5*F5</f>
        <v>63686.25</v>
      </c>
      <c r="H5" s="149"/>
      <c r="I5" s="150">
        <v>21</v>
      </c>
      <c r="J5" s="151">
        <v>2790</v>
      </c>
      <c r="K5" s="152">
        <f>J5/I5</f>
        <v>132.85714285714286</v>
      </c>
      <c r="L5" s="153">
        <v>25</v>
      </c>
      <c r="M5" s="151">
        <f>F5/V5*60</f>
        <v>2964.9807692307691</v>
      </c>
      <c r="N5" s="152">
        <f>M5/L5</f>
        <v>118.59923076923076</v>
      </c>
      <c r="O5" s="154">
        <f>L5-I5</f>
        <v>4</v>
      </c>
      <c r="P5" s="155">
        <f>N5-K5</f>
        <v>-14.257912087912104</v>
      </c>
      <c r="Q5" s="156">
        <f>N5/K5</f>
        <v>0.89268238213399498</v>
      </c>
      <c r="R5" s="322">
        <f>Q21</f>
        <v>0.90820333750140148</v>
      </c>
      <c r="S5" s="157">
        <v>0.25</v>
      </c>
      <c r="T5" s="158">
        <v>0.27986111111111112</v>
      </c>
      <c r="U5" s="159"/>
      <c r="V5" s="160">
        <v>43.001965248185556</v>
      </c>
      <c r="W5" s="181"/>
      <c r="X5" s="152"/>
      <c r="Y5" s="12"/>
      <c r="Z5" s="198"/>
      <c r="AA5" s="325"/>
      <c r="AB5" s="326"/>
      <c r="AC5" s="12">
        <v>0</v>
      </c>
      <c r="AD5" s="198"/>
      <c r="AE5" s="178">
        <f>M5-J5</f>
        <v>174.98076923076906</v>
      </c>
      <c r="AF5" s="132">
        <f>M5/J5</f>
        <v>1.0627171215880893</v>
      </c>
      <c r="AG5" s="368">
        <f>AF21</f>
        <v>0.93925302425358614</v>
      </c>
    </row>
    <row r="6" spans="1:33" ht="15.75" customHeight="1">
      <c r="A6" s="318"/>
      <c r="B6" s="100" t="s">
        <v>187</v>
      </c>
      <c r="C6" s="371" t="s">
        <v>188</v>
      </c>
      <c r="D6" s="371"/>
      <c r="E6" s="101">
        <v>56.77</v>
      </c>
      <c r="F6" s="102">
        <v>3345</v>
      </c>
      <c r="G6" s="103">
        <f t="shared" si="0"/>
        <v>189895.65000000002</v>
      </c>
      <c r="H6" s="26"/>
      <c r="I6" s="104">
        <v>24</v>
      </c>
      <c r="J6" s="105">
        <v>2000</v>
      </c>
      <c r="K6" s="106">
        <f t="shared" ref="K6:K44" si="1">J6/I6</f>
        <v>83.333333333333329</v>
      </c>
      <c r="L6" s="107">
        <v>24</v>
      </c>
      <c r="M6" s="105">
        <f>F6/V6*60</f>
        <v>1790.7622576585784</v>
      </c>
      <c r="N6" s="106">
        <f>M6/L6</f>
        <v>74.615094069107428</v>
      </c>
      <c r="O6" s="108">
        <f>L6-I6</f>
        <v>0</v>
      </c>
      <c r="P6" s="109">
        <f>N6-K6</f>
        <v>-8.7182392642259003</v>
      </c>
      <c r="Q6" s="110">
        <f>N6/K6</f>
        <v>0.89538112882928922</v>
      </c>
      <c r="R6" s="323"/>
      <c r="S6" s="47">
        <v>0.28402777777777777</v>
      </c>
      <c r="T6" s="48">
        <v>0.36185185185185187</v>
      </c>
      <c r="U6" s="111">
        <v>5.9999999999999787</v>
      </c>
      <c r="V6" s="112">
        <v>112.07517867972895</v>
      </c>
      <c r="W6" s="113"/>
      <c r="X6" s="116"/>
      <c r="Y6" s="12"/>
      <c r="Z6" s="198"/>
      <c r="AA6" s="332"/>
      <c r="AB6" s="333"/>
      <c r="AC6" s="12">
        <v>3</v>
      </c>
      <c r="AD6" s="198"/>
      <c r="AE6" s="117">
        <f>M6-J6</f>
        <v>-209.23774234142161</v>
      </c>
      <c r="AF6" s="110">
        <f>M6/J6</f>
        <v>0.89538112882928922</v>
      </c>
      <c r="AG6" s="369"/>
    </row>
    <row r="7" spans="1:33" ht="15.75" customHeight="1">
      <c r="A7" s="318"/>
      <c r="B7" s="100" t="s">
        <v>189</v>
      </c>
      <c r="C7" s="371" t="s">
        <v>190</v>
      </c>
      <c r="D7" s="371"/>
      <c r="E7" s="101">
        <v>77.349999999999994</v>
      </c>
      <c r="F7" s="102">
        <v>1001</v>
      </c>
      <c r="G7" s="103">
        <f t="shared" si="0"/>
        <v>77427.349999999991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1791.7662025924171</v>
      </c>
      <c r="N7" s="106">
        <f>M7/L7</f>
        <v>71.670648103696692</v>
      </c>
      <c r="O7" s="108">
        <f>L7-I7</f>
        <v>0</v>
      </c>
      <c r="P7" s="109">
        <f>N7-K7</f>
        <v>-8.329351896303308</v>
      </c>
      <c r="Q7" s="110">
        <f>N7/K7</f>
        <v>0.89588310129620863</v>
      </c>
      <c r="R7" s="323"/>
      <c r="S7" s="47">
        <v>0.3659722222222222</v>
      </c>
      <c r="T7" s="48">
        <v>0.38924768518518515</v>
      </c>
      <c r="U7" s="111">
        <v>5.933333333333275</v>
      </c>
      <c r="V7" s="112">
        <v>33.519998263781389</v>
      </c>
      <c r="W7" s="113"/>
      <c r="X7" s="116"/>
      <c r="Y7" s="12"/>
      <c r="Z7" s="198"/>
      <c r="AA7" s="332"/>
      <c r="AB7" s="333"/>
      <c r="AC7" s="12">
        <v>1</v>
      </c>
      <c r="AD7" s="198"/>
      <c r="AE7" s="117">
        <f>M7-J7</f>
        <v>-208.23379740758287</v>
      </c>
      <c r="AF7" s="110">
        <f>M7/J7</f>
        <v>0.89588310129620852</v>
      </c>
      <c r="AG7" s="369"/>
    </row>
    <row r="8" spans="1:33" ht="15.75" customHeight="1">
      <c r="A8" s="318"/>
      <c r="B8" s="100" t="s">
        <v>189</v>
      </c>
      <c r="C8" s="371" t="s">
        <v>192</v>
      </c>
      <c r="D8" s="371"/>
      <c r="E8" s="101">
        <v>77.34</v>
      </c>
      <c r="F8" s="102">
        <v>1924</v>
      </c>
      <c r="G8" s="103">
        <f t="shared" si="0"/>
        <v>148802.16</v>
      </c>
      <c r="H8" s="26"/>
      <c r="I8" s="104">
        <v>23</v>
      </c>
      <c r="J8" s="105">
        <v>2000</v>
      </c>
      <c r="K8" s="106">
        <f t="shared" si="1"/>
        <v>86.956521739130437</v>
      </c>
      <c r="L8" s="107">
        <v>23</v>
      </c>
      <c r="M8" s="105">
        <f>F8/V8*60</f>
        <v>1791.0192297084643</v>
      </c>
      <c r="N8" s="106">
        <f>M8/L8</f>
        <v>77.870401291672366</v>
      </c>
      <c r="O8" s="108">
        <f>L8-I8</f>
        <v>0</v>
      </c>
      <c r="P8" s="109">
        <f>N8-K8</f>
        <v>-9.0861204474580717</v>
      </c>
      <c r="Q8" s="110">
        <f>N8/K8</f>
        <v>0.89550961485423219</v>
      </c>
      <c r="R8" s="323"/>
      <c r="S8" s="47">
        <v>0.39236111111111105</v>
      </c>
      <c r="T8" s="48">
        <v>0.4371180555555555</v>
      </c>
      <c r="U8" s="111">
        <v>5</v>
      </c>
      <c r="V8" s="112">
        <v>64.454919347119969</v>
      </c>
      <c r="W8" s="113">
        <v>0.4371180555555555</v>
      </c>
      <c r="X8" s="116">
        <v>0.47499999999999992</v>
      </c>
      <c r="Y8" s="12"/>
      <c r="Z8" s="198"/>
      <c r="AA8" s="332"/>
      <c r="AB8" s="333"/>
      <c r="AC8" s="12">
        <v>2</v>
      </c>
      <c r="AD8" s="198"/>
      <c r="AE8" s="117">
        <f>M8-J8</f>
        <v>-208.98077029153569</v>
      </c>
      <c r="AF8" s="110">
        <f>M8/J8</f>
        <v>0.89550961485423219</v>
      </c>
      <c r="AG8" s="369"/>
    </row>
    <row r="9" spans="1:33" ht="15.75" customHeight="1">
      <c r="A9" s="318"/>
      <c r="B9" s="100" t="s">
        <v>189</v>
      </c>
      <c r="C9" s="371" t="s">
        <v>193</v>
      </c>
      <c r="D9" s="371"/>
      <c r="E9" s="101">
        <v>59.52</v>
      </c>
      <c r="F9" s="102">
        <v>3526</v>
      </c>
      <c r="G9" s="103">
        <f t="shared" si="0"/>
        <v>209867.52000000002</v>
      </c>
      <c r="H9" s="13"/>
      <c r="I9" s="104">
        <v>24</v>
      </c>
      <c r="J9" s="105">
        <v>2000</v>
      </c>
      <c r="K9" s="106">
        <f t="shared" si="1"/>
        <v>83.333333333333329</v>
      </c>
      <c r="L9" s="107">
        <v>24</v>
      </c>
      <c r="M9" s="105">
        <f>F9/V9*60</f>
        <v>1796.0116725059659</v>
      </c>
      <c r="N9" s="106">
        <f>M9/L9</f>
        <v>74.833819687748573</v>
      </c>
      <c r="O9" s="108">
        <f>L9-I9</f>
        <v>0</v>
      </c>
      <c r="P9" s="109">
        <f>N9-K9</f>
        <v>-8.4995136455847557</v>
      </c>
      <c r="Q9" s="110">
        <f>N9/K9</f>
        <v>0.89800583625298291</v>
      </c>
      <c r="R9" s="323"/>
      <c r="S9" s="47">
        <v>0.47499999999999992</v>
      </c>
      <c r="T9" s="48">
        <v>0.5567939814814814</v>
      </c>
      <c r="U9" s="111">
        <v>54.549999999999976</v>
      </c>
      <c r="V9" s="112">
        <v>117.79433465753115</v>
      </c>
      <c r="W9" s="113"/>
      <c r="X9" s="116"/>
      <c r="Y9" s="12"/>
      <c r="Z9" s="198"/>
      <c r="AA9" s="332"/>
      <c r="AB9" s="333"/>
      <c r="AC9" s="12">
        <v>3</v>
      </c>
      <c r="AD9" s="198"/>
      <c r="AE9" s="117">
        <f>M9-J9</f>
        <v>-203.98832749403414</v>
      </c>
      <c r="AF9" s="110">
        <f>M9/J9</f>
        <v>0.89800583625298291</v>
      </c>
      <c r="AG9" s="369"/>
    </row>
    <row r="10" spans="1:33" ht="15.75" customHeight="1">
      <c r="A10" s="318"/>
      <c r="B10" s="100"/>
      <c r="C10" s="371"/>
      <c r="D10" s="37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12"/>
      <c r="Z10" s="198"/>
      <c r="AA10" s="332"/>
      <c r="AB10" s="333"/>
      <c r="AC10" s="12"/>
      <c r="AD10" s="198"/>
      <c r="AE10" s="117"/>
      <c r="AF10" s="110"/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23.4</v>
      </c>
      <c r="J21" s="137">
        <f t="shared" si="2"/>
        <v>2158</v>
      </c>
      <c r="K21" s="138">
        <f t="shared" ref="K21" si="3">J21/I21</f>
        <v>92.222222222222229</v>
      </c>
      <c r="L21" s="136">
        <f t="shared" ref="L21:M21" si="4">AVERAGE(L5:L20)</f>
        <v>24.2</v>
      </c>
      <c r="M21" s="137">
        <f t="shared" si="4"/>
        <v>2026.9080263392389</v>
      </c>
      <c r="N21" s="138">
        <f t="shared" ref="N21:N28" si="5">M21/L21</f>
        <v>83.756530014018139</v>
      </c>
      <c r="O21" s="139">
        <f t="shared" ref="O21:O28" si="6">L21-I21</f>
        <v>0.80000000000000071</v>
      </c>
      <c r="P21" s="140">
        <f t="shared" ref="P21:P28" si="7">N21-K21</f>
        <v>-8.4656922082040893</v>
      </c>
      <c r="Q21" s="141">
        <f t="shared" ref="Q21:Q28" si="8">N21/K21</f>
        <v>0.90820333750140148</v>
      </c>
      <c r="R21" s="324"/>
      <c r="S21" s="142">
        <v>0.25</v>
      </c>
      <c r="T21" s="143">
        <v>0.5567939814814814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9</v>
      </c>
      <c r="AD21" s="180">
        <f>SUM(AD5:AD20)</f>
        <v>0</v>
      </c>
      <c r="AE21" s="168">
        <f t="shared" ref="AE21:AE28" si="9">M21-J21</f>
        <v>-131.09197366076114</v>
      </c>
      <c r="AF21" s="141">
        <f t="shared" ref="AF21:AF28" si="10">M21/J21</f>
        <v>0.93925302425358614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1861</v>
      </c>
      <c r="G22" s="148">
        <f t="shared" ref="G22:G28" si="11">E22*F22</f>
        <v>67833.450000000012</v>
      </c>
      <c r="H22" s="149">
        <v>2</v>
      </c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8" si="12">F22/V22*60</f>
        <v>1894.4858710424933</v>
      </c>
      <c r="N22" s="152">
        <f t="shared" si="5"/>
        <v>94.724293552124664</v>
      </c>
      <c r="O22" s="154">
        <f t="shared" si="6"/>
        <v>0</v>
      </c>
      <c r="P22" s="155">
        <f t="shared" si="7"/>
        <v>-10.275706447875336</v>
      </c>
      <c r="Q22" s="156">
        <f t="shared" si="8"/>
        <v>0.9021361290678539</v>
      </c>
      <c r="R22" s="322">
        <f>Q38</f>
        <v>0.9000584813507676</v>
      </c>
      <c r="S22" s="157">
        <v>0.20833333333333334</v>
      </c>
      <c r="T22" s="158">
        <v>0.24925925925925926</v>
      </c>
      <c r="U22" s="159"/>
      <c r="V22" s="160">
        <v>58.939473609563528</v>
      </c>
      <c r="W22" s="97"/>
      <c r="X22" s="98"/>
      <c r="Y22" s="12"/>
      <c r="Z22" s="198"/>
      <c r="AA22" s="325"/>
      <c r="AB22" s="326"/>
      <c r="AC22" s="12">
        <v>0</v>
      </c>
      <c r="AD22" s="198"/>
      <c r="AE22" s="115">
        <f t="shared" si="9"/>
        <v>-205.51412895750673</v>
      </c>
      <c r="AF22" s="156">
        <f t="shared" si="10"/>
        <v>0.9021361290678539</v>
      </c>
      <c r="AG22" s="376">
        <f>AF38</f>
        <v>0.90005848135076771</v>
      </c>
    </row>
    <row r="23" spans="1:33" ht="15.75" customHeight="1">
      <c r="A23" s="357"/>
      <c r="B23" s="163" t="s">
        <v>185</v>
      </c>
      <c r="C23" s="330" t="s">
        <v>199</v>
      </c>
      <c r="D23" s="331"/>
      <c r="E23" s="101">
        <v>33.200000000000003</v>
      </c>
      <c r="F23" s="111">
        <v>2905</v>
      </c>
      <c r="G23" s="103">
        <f t="shared" si="11"/>
        <v>96446.000000000015</v>
      </c>
      <c r="H23" s="26"/>
      <c r="I23" s="107">
        <v>11</v>
      </c>
      <c r="J23" s="105">
        <v>2000</v>
      </c>
      <c r="K23" s="106">
        <f t="shared" si="1"/>
        <v>181.81818181818181</v>
      </c>
      <c r="L23" s="107">
        <v>11</v>
      </c>
      <c r="M23" s="105">
        <f t="shared" si="12"/>
        <v>1806.6556379158658</v>
      </c>
      <c r="N23" s="106">
        <f t="shared" si="5"/>
        <v>164.24142162871507</v>
      </c>
      <c r="O23" s="108">
        <f t="shared" si="6"/>
        <v>0</v>
      </c>
      <c r="P23" s="109">
        <f t="shared" si="7"/>
        <v>-17.576760189466739</v>
      </c>
      <c r="Q23" s="110">
        <f t="shared" si="8"/>
        <v>0.9033278189579329</v>
      </c>
      <c r="R23" s="323"/>
      <c r="S23" s="47">
        <v>0.25208333333333333</v>
      </c>
      <c r="T23" s="48">
        <v>0.31907407407407407</v>
      </c>
      <c r="U23" s="111">
        <v>5</v>
      </c>
      <c r="V23" s="112">
        <v>96.476603699125633</v>
      </c>
      <c r="W23" s="113"/>
      <c r="X23" s="116"/>
      <c r="Y23" s="12"/>
      <c r="Z23" s="198"/>
      <c r="AA23" s="332"/>
      <c r="AB23" s="333"/>
      <c r="AC23" s="12">
        <v>2</v>
      </c>
      <c r="AD23" s="198"/>
      <c r="AE23" s="117">
        <f t="shared" si="9"/>
        <v>-193.34436208413422</v>
      </c>
      <c r="AF23" s="110">
        <f t="shared" si="10"/>
        <v>0.9033278189579329</v>
      </c>
      <c r="AG23" s="369"/>
    </row>
    <row r="24" spans="1:33" ht="15.75" customHeight="1">
      <c r="A24" s="357"/>
      <c r="B24" s="163" t="s">
        <v>185</v>
      </c>
      <c r="C24" s="330" t="s">
        <v>197</v>
      </c>
      <c r="D24" s="331"/>
      <c r="E24" s="101">
        <v>31.72</v>
      </c>
      <c r="F24" s="111">
        <v>1766</v>
      </c>
      <c r="G24" s="103">
        <f t="shared" si="11"/>
        <v>56017.52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 t="shared" si="12"/>
        <v>1800.9635289299199</v>
      </c>
      <c r="N24" s="106">
        <f t="shared" si="5"/>
        <v>81.861978587723627</v>
      </c>
      <c r="O24" s="108">
        <f t="shared" si="6"/>
        <v>0</v>
      </c>
      <c r="P24" s="109">
        <f t="shared" si="7"/>
        <v>-9.0471123213672797</v>
      </c>
      <c r="Q24" s="110">
        <f t="shared" si="8"/>
        <v>0.90048176446495987</v>
      </c>
      <c r="R24" s="323"/>
      <c r="S24" s="47">
        <v>0.32291666666666663</v>
      </c>
      <c r="T24" s="48">
        <v>0.3637731481481481</v>
      </c>
      <c r="U24" s="111">
        <v>5.5333333333332924</v>
      </c>
      <c r="V24" s="112">
        <v>58.835172560633886</v>
      </c>
      <c r="W24" s="113"/>
      <c r="X24" s="116"/>
      <c r="Y24" s="12"/>
      <c r="Z24" s="198"/>
      <c r="AA24" s="332"/>
      <c r="AB24" s="333"/>
      <c r="AC24" s="12">
        <v>2</v>
      </c>
      <c r="AD24" s="198"/>
      <c r="AE24" s="117">
        <f t="shared" si="9"/>
        <v>-199.0364710700801</v>
      </c>
      <c r="AF24" s="110">
        <f t="shared" si="10"/>
        <v>0.90048176446495998</v>
      </c>
      <c r="AG24" s="369"/>
    </row>
    <row r="25" spans="1:33" ht="15.75" customHeight="1">
      <c r="A25" s="357"/>
      <c r="B25" s="163" t="s">
        <v>185</v>
      </c>
      <c r="C25" s="330" t="s">
        <v>198</v>
      </c>
      <c r="D25" s="331"/>
      <c r="E25" s="101">
        <v>34.79</v>
      </c>
      <c r="F25" s="111">
        <v>1893</v>
      </c>
      <c r="G25" s="103">
        <f t="shared" si="11"/>
        <v>65857.47</v>
      </c>
      <c r="H25" s="26"/>
      <c r="I25" s="107">
        <v>11</v>
      </c>
      <c r="J25" s="105">
        <v>2000</v>
      </c>
      <c r="K25" s="106">
        <f t="shared" si="1"/>
        <v>181.81818181818181</v>
      </c>
      <c r="L25" s="107">
        <v>11</v>
      </c>
      <c r="M25" s="105">
        <f t="shared" si="12"/>
        <v>1807.8477300916666</v>
      </c>
      <c r="N25" s="106">
        <f t="shared" si="5"/>
        <v>164.34979364469697</v>
      </c>
      <c r="O25" s="108">
        <f t="shared" si="6"/>
        <v>0</v>
      </c>
      <c r="P25" s="109">
        <f t="shared" si="7"/>
        <v>-17.46838817348484</v>
      </c>
      <c r="Q25" s="110">
        <f t="shared" si="8"/>
        <v>0.90392386504583333</v>
      </c>
      <c r="R25" s="323"/>
      <c r="S25" s="47">
        <v>0.36736111111111108</v>
      </c>
      <c r="T25" s="48">
        <v>0.41098379629629628</v>
      </c>
      <c r="U25" s="111">
        <v>5.1666666666667016</v>
      </c>
      <c r="V25" s="112">
        <v>62.826087678435705</v>
      </c>
      <c r="W25" s="113"/>
      <c r="X25" s="116"/>
      <c r="Y25" s="12"/>
      <c r="Z25" s="198"/>
      <c r="AA25" s="332"/>
      <c r="AB25" s="333"/>
      <c r="AC25" s="12">
        <v>0</v>
      </c>
      <c r="AD25" s="198"/>
      <c r="AE25" s="117">
        <f t="shared" si="9"/>
        <v>-192.15226990833344</v>
      </c>
      <c r="AF25" s="110">
        <f t="shared" si="10"/>
        <v>0.90392386504583333</v>
      </c>
      <c r="AG25" s="369"/>
    </row>
    <row r="26" spans="1:33" ht="15.75" customHeight="1">
      <c r="A26" s="358"/>
      <c r="B26" s="163" t="s">
        <v>189</v>
      </c>
      <c r="C26" s="330" t="s">
        <v>206</v>
      </c>
      <c r="D26" s="331"/>
      <c r="E26" s="101">
        <v>71.55</v>
      </c>
      <c r="F26" s="111">
        <v>1765</v>
      </c>
      <c r="G26" s="103">
        <f t="shared" si="11"/>
        <v>126285.75</v>
      </c>
      <c r="H26" s="13"/>
      <c r="I26" s="118">
        <v>22</v>
      </c>
      <c r="J26" s="105">
        <v>2000</v>
      </c>
      <c r="K26" s="106">
        <f t="shared" si="1"/>
        <v>90.909090909090907</v>
      </c>
      <c r="L26" s="107">
        <v>22</v>
      </c>
      <c r="M26" s="105">
        <f t="shared" si="12"/>
        <v>1785.8462102904916</v>
      </c>
      <c r="N26" s="106">
        <f t="shared" si="5"/>
        <v>81.174827740476886</v>
      </c>
      <c r="O26" s="108">
        <f t="shared" si="6"/>
        <v>0</v>
      </c>
      <c r="P26" s="109">
        <f t="shared" si="7"/>
        <v>-9.7342631686140209</v>
      </c>
      <c r="Q26" s="110">
        <f t="shared" si="8"/>
        <v>0.89292310514524575</v>
      </c>
      <c r="R26" s="323"/>
      <c r="S26" s="47">
        <v>0.41388888888888886</v>
      </c>
      <c r="T26" s="48">
        <v>0.45505787037037032</v>
      </c>
      <c r="U26" s="111">
        <v>5</v>
      </c>
      <c r="V26" s="112">
        <v>59.299619076815112</v>
      </c>
      <c r="W26" s="113">
        <v>0.45505787037037032</v>
      </c>
      <c r="X26" s="116">
        <v>0.49305555555555552</v>
      </c>
      <c r="Y26" s="12"/>
      <c r="Z26" s="198"/>
      <c r="AA26" s="332"/>
      <c r="AB26" s="333"/>
      <c r="AC26" s="12">
        <v>1</v>
      </c>
      <c r="AD26" s="198"/>
      <c r="AE26" s="117">
        <f t="shared" si="9"/>
        <v>-214.15378970950837</v>
      </c>
      <c r="AF26" s="110">
        <f t="shared" si="10"/>
        <v>0.89292310514524587</v>
      </c>
      <c r="AG26" s="369"/>
    </row>
    <row r="27" spans="1:33" ht="15.75" customHeight="1">
      <c r="A27" s="358"/>
      <c r="B27" s="163" t="s">
        <v>189</v>
      </c>
      <c r="C27" s="330" t="s">
        <v>209</v>
      </c>
      <c r="D27" s="331"/>
      <c r="E27" s="101">
        <v>61.09</v>
      </c>
      <c r="F27" s="111">
        <v>2624</v>
      </c>
      <c r="G27" s="121">
        <f t="shared" si="11"/>
        <v>160300.16</v>
      </c>
      <c r="H27" s="122"/>
      <c r="I27" s="107">
        <v>20</v>
      </c>
      <c r="J27" s="105">
        <v>2000</v>
      </c>
      <c r="K27" s="106">
        <f t="shared" si="1"/>
        <v>100</v>
      </c>
      <c r="L27" s="107">
        <v>20</v>
      </c>
      <c r="M27" s="105">
        <f t="shared" si="12"/>
        <v>1790.545585867972</v>
      </c>
      <c r="N27" s="106">
        <f t="shared" si="5"/>
        <v>89.527279293398607</v>
      </c>
      <c r="O27" s="108">
        <f t="shared" si="6"/>
        <v>0</v>
      </c>
      <c r="P27" s="109">
        <f t="shared" si="7"/>
        <v>-10.472720706601393</v>
      </c>
      <c r="Q27" s="110">
        <f t="shared" si="8"/>
        <v>0.89527279293398609</v>
      </c>
      <c r="R27" s="323"/>
      <c r="S27" s="47">
        <v>0.49305555555555552</v>
      </c>
      <c r="T27" s="120">
        <v>0.55410879629629628</v>
      </c>
      <c r="U27" s="111">
        <v>54.716666666666697</v>
      </c>
      <c r="V27" s="112">
        <v>87.928506954867899</v>
      </c>
      <c r="W27" s="113"/>
      <c r="X27" s="116"/>
      <c r="Y27" s="12"/>
      <c r="Z27" s="198"/>
      <c r="AA27" s="332"/>
      <c r="AB27" s="333"/>
      <c r="AC27" s="12">
        <v>2</v>
      </c>
      <c r="AD27" s="198"/>
      <c r="AE27" s="117">
        <f t="shared" si="9"/>
        <v>-209.45441413202798</v>
      </c>
      <c r="AF27" s="110">
        <f t="shared" si="10"/>
        <v>0.89527279293398598</v>
      </c>
      <c r="AG27" s="369"/>
    </row>
    <row r="28" spans="1:33" ht="15.75" customHeight="1">
      <c r="A28" s="358"/>
      <c r="B28" s="163" t="s">
        <v>195</v>
      </c>
      <c r="C28" s="330" t="s">
        <v>196</v>
      </c>
      <c r="D28" s="331"/>
      <c r="E28" s="101">
        <v>36.450000000000003</v>
      </c>
      <c r="F28" s="111">
        <v>2173</v>
      </c>
      <c r="G28" s="121">
        <f t="shared" si="11"/>
        <v>79205.850000000006</v>
      </c>
      <c r="H28" s="62"/>
      <c r="I28" s="118">
        <v>20</v>
      </c>
      <c r="J28" s="105">
        <v>2100</v>
      </c>
      <c r="K28" s="106">
        <f t="shared" si="1"/>
        <v>105</v>
      </c>
      <c r="L28" s="107">
        <v>20</v>
      </c>
      <c r="M28" s="105">
        <f t="shared" si="12"/>
        <v>1894.4858710424928</v>
      </c>
      <c r="N28" s="106">
        <f t="shared" si="5"/>
        <v>94.724293552124635</v>
      </c>
      <c r="O28" s="123">
        <f t="shared" si="6"/>
        <v>0</v>
      </c>
      <c r="P28" s="124">
        <f t="shared" si="7"/>
        <v>-10.275706447875365</v>
      </c>
      <c r="Q28" s="125">
        <f t="shared" si="8"/>
        <v>0.90213612906785368</v>
      </c>
      <c r="R28" s="323"/>
      <c r="S28" s="47">
        <v>0.5576388888888888</v>
      </c>
      <c r="T28" s="120">
        <v>0.60542824074074064</v>
      </c>
      <c r="U28" s="111">
        <v>5.083333333333222</v>
      </c>
      <c r="V28" s="112">
        <v>68.820782457593538</v>
      </c>
      <c r="W28" s="113"/>
      <c r="X28" s="116"/>
      <c r="Y28" s="12"/>
      <c r="Z28" s="198"/>
      <c r="AA28" s="332"/>
      <c r="AB28" s="333"/>
      <c r="AC28" s="12">
        <v>1</v>
      </c>
      <c r="AD28" s="198"/>
      <c r="AE28" s="117">
        <f t="shared" si="9"/>
        <v>-205.51412895750718</v>
      </c>
      <c r="AF28" s="110">
        <f t="shared" si="10"/>
        <v>0.90213612906785368</v>
      </c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13">AVERAGE(I22:I37)</f>
        <v>18</v>
      </c>
      <c r="J38" s="137">
        <f t="shared" si="13"/>
        <v>2028.5714285714287</v>
      </c>
      <c r="K38" s="138">
        <f t="shared" ref="K38" si="14">J38/I38</f>
        <v>112.69841269841271</v>
      </c>
      <c r="L38" s="136">
        <f t="shared" ref="L38:M38" si="15">AVERAGE(L22:L37)</f>
        <v>18</v>
      </c>
      <c r="M38" s="137">
        <f t="shared" si="15"/>
        <v>1825.8329193115574</v>
      </c>
      <c r="N38" s="138">
        <f t="shared" ref="N38:N44" si="16">M38/L38</f>
        <v>101.43516218397541</v>
      </c>
      <c r="O38" s="139">
        <f t="shared" ref="O38:O44" si="17">L38-I38</f>
        <v>0</v>
      </c>
      <c r="P38" s="140">
        <f t="shared" ref="P38:P44" si="18">N38-K38</f>
        <v>-11.263250514437303</v>
      </c>
      <c r="Q38" s="141">
        <f t="shared" ref="Q38:Q44" si="19">N38/K38</f>
        <v>0.9000584813507676</v>
      </c>
      <c r="R38" s="324"/>
      <c r="S38" s="142">
        <v>0.20833333333333334</v>
      </c>
      <c r="T38" s="143">
        <v>0.60542824074074064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8</v>
      </c>
      <c r="AD38" s="180">
        <f>SUM(AD22:AD37)</f>
        <v>0</v>
      </c>
      <c r="AE38" s="168">
        <f t="shared" ref="AE38:AE44" si="20">M38-J38</f>
        <v>-202.73850925987131</v>
      </c>
      <c r="AF38" s="141">
        <f t="shared" ref="AF38:AF44" si="21">M38/J38</f>
        <v>0.90005848135076771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3558</v>
      </c>
      <c r="G39" s="148">
        <f t="shared" ref="G39:G44" si="22">E39*F39</f>
        <v>70092.599999999991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4" si="23">F39/V39*60</f>
        <v>1078.9677035037921</v>
      </c>
      <c r="N39" s="152">
        <f t="shared" si="16"/>
        <v>82.997515654137857</v>
      </c>
      <c r="O39" s="154">
        <f t="shared" si="17"/>
        <v>0</v>
      </c>
      <c r="P39" s="155">
        <f t="shared" si="18"/>
        <v>-9.3101766535544499</v>
      </c>
      <c r="Q39" s="156">
        <f t="shared" si="19"/>
        <v>0.89913975291982684</v>
      </c>
      <c r="R39" s="322">
        <f>Q55</f>
        <v>0.89559448235751848</v>
      </c>
      <c r="S39" s="157">
        <v>0.20833333333333334</v>
      </c>
      <c r="T39" s="158">
        <v>0.34572916666666664</v>
      </c>
      <c r="U39" s="159"/>
      <c r="V39" s="160">
        <v>197.85578317752652</v>
      </c>
      <c r="W39" s="158"/>
      <c r="X39" s="169"/>
      <c r="Y39" s="12"/>
      <c r="Z39" s="198"/>
      <c r="AA39" s="325"/>
      <c r="AB39" s="326"/>
      <c r="AC39" s="12">
        <v>3</v>
      </c>
      <c r="AD39" s="198"/>
      <c r="AE39" s="115">
        <f t="shared" si="20"/>
        <v>-121.03229649620789</v>
      </c>
      <c r="AF39" s="156">
        <f t="shared" si="21"/>
        <v>0.89913975291982673</v>
      </c>
      <c r="AG39" s="327">
        <f>AF55</f>
        <v>0.89559448235751837</v>
      </c>
    </row>
    <row r="40" spans="1:33" ht="15.75" customHeight="1">
      <c r="A40" s="318"/>
      <c r="B40" s="163" t="s">
        <v>189</v>
      </c>
      <c r="C40" s="330" t="s">
        <v>191</v>
      </c>
      <c r="D40" s="331"/>
      <c r="E40" s="101">
        <v>59.34</v>
      </c>
      <c r="F40" s="102">
        <v>1176</v>
      </c>
      <c r="G40" s="103">
        <f t="shared" si="22"/>
        <v>69783.840000000011</v>
      </c>
      <c r="H40" s="26"/>
      <c r="I40" s="104">
        <v>24</v>
      </c>
      <c r="J40" s="105">
        <v>2000</v>
      </c>
      <c r="K40" s="106">
        <f t="shared" si="1"/>
        <v>83.333333333333329</v>
      </c>
      <c r="L40" s="107">
        <v>24</v>
      </c>
      <c r="M40" s="105">
        <f t="shared" si="23"/>
        <v>1790.4082313195095</v>
      </c>
      <c r="N40" s="106">
        <f t="shared" si="16"/>
        <v>74.600342971646228</v>
      </c>
      <c r="O40" s="108">
        <f t="shared" si="17"/>
        <v>0</v>
      </c>
      <c r="P40" s="109">
        <f t="shared" si="18"/>
        <v>-8.7329903616871007</v>
      </c>
      <c r="Q40" s="110">
        <f t="shared" si="19"/>
        <v>0.89520411565975477</v>
      </c>
      <c r="R40" s="323"/>
      <c r="S40" s="47">
        <v>0.34861111111111109</v>
      </c>
      <c r="T40" s="48">
        <v>0.37597222222222221</v>
      </c>
      <c r="U40" s="111">
        <v>5</v>
      </c>
      <c r="V40" s="112">
        <v>39.410006481034841</v>
      </c>
      <c r="W40" s="113"/>
      <c r="X40" s="116"/>
      <c r="Y40" s="12"/>
      <c r="Z40" s="198"/>
      <c r="AA40" s="332"/>
      <c r="AB40" s="333"/>
      <c r="AC40" s="12">
        <v>1</v>
      </c>
      <c r="AD40" s="198"/>
      <c r="AE40" s="117">
        <f t="shared" si="20"/>
        <v>-209.59176868049053</v>
      </c>
      <c r="AF40" s="110">
        <f t="shared" si="21"/>
        <v>0.89520411565975477</v>
      </c>
      <c r="AG40" s="328"/>
    </row>
    <row r="41" spans="1:33" ht="15.75" customHeight="1">
      <c r="A41" s="318"/>
      <c r="B41" s="163" t="s">
        <v>189</v>
      </c>
      <c r="C41" s="330" t="s">
        <v>207</v>
      </c>
      <c r="D41" s="331"/>
      <c r="E41" s="101">
        <v>58.67</v>
      </c>
      <c r="F41" s="102">
        <v>731</v>
      </c>
      <c r="G41" s="103">
        <f t="shared" si="22"/>
        <v>42887.770000000004</v>
      </c>
      <c r="H41" s="26">
        <v>2</v>
      </c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 t="shared" si="23"/>
        <v>1791.1270052556092</v>
      </c>
      <c r="N41" s="106">
        <f t="shared" si="16"/>
        <v>77.875087185026487</v>
      </c>
      <c r="O41" s="108">
        <f t="shared" si="17"/>
        <v>0</v>
      </c>
      <c r="P41" s="109">
        <f t="shared" si="18"/>
        <v>-9.0814345541039501</v>
      </c>
      <c r="Q41" s="110">
        <f t="shared" si="19"/>
        <v>0.8955635026278046</v>
      </c>
      <c r="R41" s="323"/>
      <c r="S41" s="47">
        <v>0.37916666666666665</v>
      </c>
      <c r="T41" s="48">
        <v>0.39616898148148144</v>
      </c>
      <c r="U41" s="111">
        <v>4.5999999999999996</v>
      </c>
      <c r="V41" s="112">
        <v>24.487375753536138</v>
      </c>
      <c r="W41" s="113"/>
      <c r="X41" s="116"/>
      <c r="Y41" s="12"/>
      <c r="Z41" s="198"/>
      <c r="AA41" s="332"/>
      <c r="AB41" s="333"/>
      <c r="AC41" s="12">
        <v>1</v>
      </c>
      <c r="AD41" s="198"/>
      <c r="AE41" s="117">
        <f t="shared" si="20"/>
        <v>-208.87299474439078</v>
      </c>
      <c r="AF41" s="110">
        <f t="shared" si="21"/>
        <v>0.8955635026278046</v>
      </c>
      <c r="AG41" s="328"/>
    </row>
    <row r="42" spans="1:33" ht="15.75" customHeight="1">
      <c r="A42" s="318"/>
      <c r="B42" s="163" t="s">
        <v>189</v>
      </c>
      <c r="C42" s="330" t="s">
        <v>208</v>
      </c>
      <c r="D42" s="331"/>
      <c r="E42" s="101">
        <v>59.54</v>
      </c>
      <c r="F42" s="102">
        <v>2240</v>
      </c>
      <c r="G42" s="103">
        <f t="shared" si="22"/>
        <v>133369.60000000001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 t="shared" si="23"/>
        <v>1796.2815964524716</v>
      </c>
      <c r="N42" s="106">
        <f t="shared" si="16"/>
        <v>78.099199845759628</v>
      </c>
      <c r="O42" s="108">
        <f t="shared" si="17"/>
        <v>0</v>
      </c>
      <c r="P42" s="109">
        <f t="shared" si="18"/>
        <v>-8.8573218933708091</v>
      </c>
      <c r="Q42" s="110">
        <f t="shared" si="19"/>
        <v>0.89814079822623571</v>
      </c>
      <c r="R42" s="323"/>
      <c r="S42" s="47">
        <v>0.39999999999999997</v>
      </c>
      <c r="T42" s="48">
        <v>0.45195601851851847</v>
      </c>
      <c r="U42" s="111">
        <v>5.5166666666666764</v>
      </c>
      <c r="V42" s="112">
        <v>74.821230850124195</v>
      </c>
      <c r="W42" s="113">
        <v>0.45195601851851847</v>
      </c>
      <c r="X42" s="116">
        <v>0.48958333333333326</v>
      </c>
      <c r="Y42" s="12"/>
      <c r="Z42" s="198"/>
      <c r="AA42" s="332"/>
      <c r="AB42" s="333"/>
      <c r="AC42" s="12">
        <v>2</v>
      </c>
      <c r="AD42" s="198"/>
      <c r="AE42" s="117">
        <f t="shared" si="20"/>
        <v>-203.7184035475284</v>
      </c>
      <c r="AF42" s="110">
        <f t="shared" si="21"/>
        <v>0.89814079822623583</v>
      </c>
      <c r="AG42" s="328"/>
    </row>
    <row r="43" spans="1:33" ht="15.75" customHeight="1">
      <c r="A43" s="318"/>
      <c r="B43" s="163" t="s">
        <v>189</v>
      </c>
      <c r="C43" s="330" t="s">
        <v>205</v>
      </c>
      <c r="D43" s="331"/>
      <c r="E43" s="101">
        <v>53.76</v>
      </c>
      <c r="F43" s="102">
        <v>2223</v>
      </c>
      <c r="G43" s="103">
        <f t="shared" si="22"/>
        <v>119508.48</v>
      </c>
      <c r="H43" s="13"/>
      <c r="I43" s="104">
        <v>20</v>
      </c>
      <c r="J43" s="105">
        <v>2000</v>
      </c>
      <c r="K43" s="106">
        <f t="shared" si="1"/>
        <v>100</v>
      </c>
      <c r="L43" s="107">
        <v>20</v>
      </c>
      <c r="M43" s="105">
        <f t="shared" si="23"/>
        <v>1782.7466606172172</v>
      </c>
      <c r="N43" s="106">
        <f t="shared" si="16"/>
        <v>89.137333030860859</v>
      </c>
      <c r="O43" s="108">
        <f t="shared" si="17"/>
        <v>0</v>
      </c>
      <c r="P43" s="109">
        <f t="shared" si="18"/>
        <v>-10.862666969139141</v>
      </c>
      <c r="Q43" s="110">
        <f t="shared" si="19"/>
        <v>0.89137333030860855</v>
      </c>
      <c r="R43" s="323"/>
      <c r="S43" s="47">
        <v>0.48958333333333326</v>
      </c>
      <c r="T43" s="48">
        <v>0.54153935185185176</v>
      </c>
      <c r="U43" s="111">
        <v>55</v>
      </c>
      <c r="V43" s="112">
        <v>74.817136358466982</v>
      </c>
      <c r="W43" s="113"/>
      <c r="X43" s="116"/>
      <c r="Y43" s="12"/>
      <c r="Z43" s="198"/>
      <c r="AA43" s="332"/>
      <c r="AB43" s="333"/>
      <c r="AC43" s="12">
        <v>2</v>
      </c>
      <c r="AD43" s="198"/>
      <c r="AE43" s="117">
        <f t="shared" si="20"/>
        <v>-217.25333938278277</v>
      </c>
      <c r="AF43" s="110">
        <f t="shared" si="21"/>
        <v>0.89137333030860866</v>
      </c>
      <c r="AG43" s="328"/>
    </row>
    <row r="44" spans="1:33" ht="15.75" customHeight="1">
      <c r="A44" s="318"/>
      <c r="B44" s="163" t="s">
        <v>189</v>
      </c>
      <c r="C44" s="330" t="s">
        <v>207</v>
      </c>
      <c r="D44" s="331"/>
      <c r="E44" s="101">
        <v>58.67</v>
      </c>
      <c r="F44" s="102">
        <v>2041</v>
      </c>
      <c r="G44" s="121">
        <f t="shared" si="22"/>
        <v>119745.47</v>
      </c>
      <c r="H44" s="122"/>
      <c r="I44" s="104">
        <v>23</v>
      </c>
      <c r="J44" s="105">
        <v>2000</v>
      </c>
      <c r="K44" s="106">
        <f t="shared" si="1"/>
        <v>86.956521739130437</v>
      </c>
      <c r="L44" s="107">
        <v>23</v>
      </c>
      <c r="M44" s="105">
        <f t="shared" si="23"/>
        <v>1791.1270052556092</v>
      </c>
      <c r="N44" s="106">
        <f t="shared" si="16"/>
        <v>77.875087185026487</v>
      </c>
      <c r="O44" s="108">
        <f t="shared" si="17"/>
        <v>0</v>
      </c>
      <c r="P44" s="109">
        <f t="shared" si="18"/>
        <v>-9.0814345541039501</v>
      </c>
      <c r="Q44" s="110">
        <f t="shared" si="19"/>
        <v>0.8955635026278046</v>
      </c>
      <c r="R44" s="323"/>
      <c r="S44" s="47">
        <v>0.54513888888888884</v>
      </c>
      <c r="T44" s="120">
        <v>0.59261574074074064</v>
      </c>
      <c r="U44" s="111">
        <v>5.1833333333333975</v>
      </c>
      <c r="V44" s="112">
        <v>68.370361030050972</v>
      </c>
      <c r="W44" s="113"/>
      <c r="X44" s="116"/>
      <c r="Y44" s="12"/>
      <c r="Z44" s="198"/>
      <c r="AA44" s="332"/>
      <c r="AB44" s="333"/>
      <c r="AC44" s="12">
        <v>1</v>
      </c>
      <c r="AD44" s="198"/>
      <c r="AE44" s="117">
        <f t="shared" si="20"/>
        <v>-208.87299474439078</v>
      </c>
      <c r="AF44" s="110">
        <f t="shared" si="21"/>
        <v>0.8955635026278046</v>
      </c>
      <c r="AG44" s="328"/>
    </row>
    <row r="45" spans="1:33" ht="15.75" customHeight="1">
      <c r="A45" s="318"/>
      <c r="B45" s="163"/>
      <c r="C45" s="330"/>
      <c r="D45" s="33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3"/>
      <c r="S45" s="119"/>
      <c r="T45" s="120"/>
      <c r="U45" s="111"/>
      <c r="V45" s="112"/>
      <c r="W45" s="120"/>
      <c r="X45" s="189"/>
      <c r="Y45" s="12"/>
      <c r="Z45" s="198"/>
      <c r="AA45" s="332"/>
      <c r="AB45" s="333"/>
      <c r="AC45" s="12"/>
      <c r="AD45" s="198"/>
      <c r="AE45" s="117"/>
      <c r="AF45" s="110"/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24">AVERAGE(I39:I54)</f>
        <v>21</v>
      </c>
      <c r="J55" s="137">
        <f t="shared" si="24"/>
        <v>1866.6666666666667</v>
      </c>
      <c r="K55" s="138">
        <f t="shared" ref="K55" si="25">J55/I55</f>
        <v>88.888888888888886</v>
      </c>
      <c r="L55" s="136">
        <f t="shared" ref="L55:M55" si="26">AVERAGE(L39:L54)</f>
        <v>21</v>
      </c>
      <c r="M55" s="137">
        <f t="shared" si="26"/>
        <v>1671.7763670673678</v>
      </c>
      <c r="N55" s="138">
        <f t="shared" ref="N55:N64" si="27">M55/L55</f>
        <v>79.60839843177942</v>
      </c>
      <c r="O55" s="139">
        <f t="shared" ref="O55:O64" si="28">L55-I55</f>
        <v>0</v>
      </c>
      <c r="P55" s="140">
        <f t="shared" ref="P55:P64" si="29">N55-K55</f>
        <v>-9.2804904571094653</v>
      </c>
      <c r="Q55" s="141">
        <f t="shared" ref="Q55:Q64" si="30">N55/K55</f>
        <v>0.89559448235751848</v>
      </c>
      <c r="R55" s="324"/>
      <c r="S55" s="142">
        <v>0.20833333333333334</v>
      </c>
      <c r="T55" s="143">
        <v>0.59261574074074064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10</v>
      </c>
      <c r="AD55" s="191">
        <f>SUM(AD39:AD54)</f>
        <v>0</v>
      </c>
      <c r="AE55" s="168">
        <f t="shared" ref="AE55:AE64" si="31">M55-J55</f>
        <v>-194.89029959929894</v>
      </c>
      <c r="AF55" s="141">
        <f t="shared" ref="AF55:AF64" si="32">M55/J55</f>
        <v>0.89559448235751837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2475</v>
      </c>
      <c r="G56" s="148">
        <f t="shared" ref="G56:G64" si="33">E56*F56</f>
        <v>71428.5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34">F56/V56*60</f>
        <v>3183.7255878308365</v>
      </c>
      <c r="N56" s="152">
        <f t="shared" si="27"/>
        <v>167.5645046226756</v>
      </c>
      <c r="O56" s="154">
        <f t="shared" si="28"/>
        <v>0</v>
      </c>
      <c r="P56" s="155">
        <f t="shared" si="29"/>
        <v>-21.90917958785073</v>
      </c>
      <c r="Q56" s="156">
        <f t="shared" si="30"/>
        <v>0.88436821884189898</v>
      </c>
      <c r="R56" s="322">
        <f>Q72</f>
        <v>0.89385700271498181</v>
      </c>
      <c r="S56" s="157">
        <v>0.16666666666666666</v>
      </c>
      <c r="T56" s="158">
        <v>0.19905092592592591</v>
      </c>
      <c r="U56" s="159"/>
      <c r="V56" s="160">
        <v>46.643467190643555</v>
      </c>
      <c r="W56" s="158"/>
      <c r="X56" s="169"/>
      <c r="Y56" s="12"/>
      <c r="Z56" s="198"/>
      <c r="AA56" s="325"/>
      <c r="AB56" s="326"/>
      <c r="AC56" s="12">
        <v>1</v>
      </c>
      <c r="AD56" s="198"/>
      <c r="AE56" s="115">
        <f t="shared" si="31"/>
        <v>-416.2744121691635</v>
      </c>
      <c r="AF56" s="156">
        <f t="shared" si="32"/>
        <v>0.88436821884189898</v>
      </c>
      <c r="AG56" s="327">
        <f>AF72</f>
        <v>0.89385700271498181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4093</v>
      </c>
      <c r="G57" s="103">
        <f t="shared" si="33"/>
        <v>127333.23</v>
      </c>
      <c r="H57" s="26"/>
      <c r="I57" s="104">
        <v>19</v>
      </c>
      <c r="J57" s="105">
        <v>3600</v>
      </c>
      <c r="K57" s="106">
        <f t="shared" ref="K57:K91" si="35">J57/I57</f>
        <v>189.47368421052633</v>
      </c>
      <c r="L57" s="107">
        <v>19</v>
      </c>
      <c r="M57" s="105">
        <f t="shared" si="34"/>
        <v>3185.1970890825605</v>
      </c>
      <c r="N57" s="106">
        <f t="shared" si="27"/>
        <v>167.64195205697686</v>
      </c>
      <c r="O57" s="108">
        <f t="shared" si="28"/>
        <v>0</v>
      </c>
      <c r="P57" s="109">
        <f t="shared" si="29"/>
        <v>-21.831732153549467</v>
      </c>
      <c r="Q57" s="110">
        <f t="shared" si="30"/>
        <v>0.88477696918960003</v>
      </c>
      <c r="R57" s="323"/>
      <c r="S57" s="47">
        <v>0.20208333333333331</v>
      </c>
      <c r="T57" s="48">
        <v>0.25562499999999999</v>
      </c>
      <c r="U57" s="111">
        <v>5</v>
      </c>
      <c r="V57" s="112">
        <v>77.100409529362892</v>
      </c>
      <c r="W57" s="113"/>
      <c r="X57" s="116"/>
      <c r="Y57" s="12"/>
      <c r="Z57" s="198"/>
      <c r="AA57" s="332"/>
      <c r="AB57" s="333"/>
      <c r="AC57" s="12">
        <v>2</v>
      </c>
      <c r="AD57" s="198"/>
      <c r="AE57" s="117">
        <f t="shared" si="31"/>
        <v>-414.80291091743948</v>
      </c>
      <c r="AF57" s="110">
        <f t="shared" si="32"/>
        <v>0.88477696918960014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2001</v>
      </c>
      <c r="G58" s="103">
        <f t="shared" si="33"/>
        <v>78018.990000000005</v>
      </c>
      <c r="H58" s="26"/>
      <c r="I58" s="104">
        <v>19</v>
      </c>
      <c r="J58" s="105">
        <v>3600</v>
      </c>
      <c r="K58" s="106">
        <f t="shared" si="35"/>
        <v>189.47368421052633</v>
      </c>
      <c r="L58" s="107">
        <v>19</v>
      </c>
      <c r="M58" s="105">
        <f t="shared" si="34"/>
        <v>3183.6244953908126</v>
      </c>
      <c r="N58" s="106">
        <f t="shared" si="27"/>
        <v>167.55918396793751</v>
      </c>
      <c r="O58" s="108">
        <f t="shared" si="28"/>
        <v>0</v>
      </c>
      <c r="P58" s="109">
        <f t="shared" si="29"/>
        <v>-21.914500242588815</v>
      </c>
      <c r="Q58" s="110">
        <f t="shared" si="30"/>
        <v>0.88434013760855901</v>
      </c>
      <c r="R58" s="323"/>
      <c r="S58" s="47">
        <v>0.25972222222222219</v>
      </c>
      <c r="T58" s="48">
        <v>0.28590277777777773</v>
      </c>
      <c r="U58" s="111">
        <v>5.8999999999999631</v>
      </c>
      <c r="V58" s="112">
        <v>37.711733960402817</v>
      </c>
      <c r="W58" s="113"/>
      <c r="X58" s="116"/>
      <c r="Y58" s="12"/>
      <c r="Z58" s="198"/>
      <c r="AA58" s="332"/>
      <c r="AB58" s="333"/>
      <c r="AC58" s="12">
        <v>1</v>
      </c>
      <c r="AD58" s="198"/>
      <c r="AE58" s="117">
        <f t="shared" si="31"/>
        <v>-416.37550460918737</v>
      </c>
      <c r="AF58" s="110">
        <f t="shared" si="32"/>
        <v>0.88434013760855912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3900</v>
      </c>
      <c r="G59" s="103">
        <f t="shared" si="33"/>
        <v>139971</v>
      </c>
      <c r="H59" s="26"/>
      <c r="I59" s="104">
        <v>19</v>
      </c>
      <c r="J59" s="105">
        <v>3600</v>
      </c>
      <c r="K59" s="106">
        <f t="shared" si="35"/>
        <v>189.47368421052633</v>
      </c>
      <c r="L59" s="107">
        <v>19</v>
      </c>
      <c r="M59" s="105">
        <f t="shared" si="34"/>
        <v>3184.2771251531144</v>
      </c>
      <c r="N59" s="106">
        <f t="shared" si="27"/>
        <v>167.59353290279549</v>
      </c>
      <c r="O59" s="108">
        <f t="shared" si="28"/>
        <v>0</v>
      </c>
      <c r="P59" s="109">
        <f t="shared" si="29"/>
        <v>-21.880151307730841</v>
      </c>
      <c r="Q59" s="110">
        <f t="shared" si="30"/>
        <v>0.88452142365364284</v>
      </c>
      <c r="R59" s="323"/>
      <c r="S59" s="47">
        <v>0.28888888888888886</v>
      </c>
      <c r="T59" s="48">
        <v>0.33991898148148147</v>
      </c>
      <c r="U59" s="111">
        <v>5</v>
      </c>
      <c r="V59" s="112">
        <v>73.486066319918123</v>
      </c>
      <c r="W59" s="113"/>
      <c r="X59" s="116"/>
      <c r="Y59" s="12"/>
      <c r="Z59" s="198"/>
      <c r="AA59" s="332"/>
      <c r="AB59" s="333"/>
      <c r="AC59" s="12">
        <v>2</v>
      </c>
      <c r="AD59" s="198"/>
      <c r="AE59" s="199">
        <f t="shared" si="31"/>
        <v>-415.72287484688559</v>
      </c>
      <c r="AF59" s="200">
        <f t="shared" si="32"/>
        <v>0.88452142365364295</v>
      </c>
      <c r="AG59" s="328"/>
    </row>
    <row r="60" spans="1:33" ht="15.75" customHeight="1">
      <c r="A60" s="358"/>
      <c r="B60" s="100" t="s">
        <v>211</v>
      </c>
      <c r="C60" s="371" t="s">
        <v>217</v>
      </c>
      <c r="D60" s="371"/>
      <c r="E60" s="101">
        <v>46.93</v>
      </c>
      <c r="F60" s="105">
        <v>2780</v>
      </c>
      <c r="G60" s="103">
        <f t="shared" si="33"/>
        <v>130465.4</v>
      </c>
      <c r="H60" s="13"/>
      <c r="I60" s="104">
        <v>24</v>
      </c>
      <c r="J60" s="105">
        <v>3600</v>
      </c>
      <c r="K60" s="106">
        <f t="shared" si="35"/>
        <v>150</v>
      </c>
      <c r="L60" s="107">
        <v>24</v>
      </c>
      <c r="M60" s="105">
        <f t="shared" si="34"/>
        <v>3256.877972903078</v>
      </c>
      <c r="N60" s="106">
        <f t="shared" si="27"/>
        <v>135.70324887096157</v>
      </c>
      <c r="O60" s="108">
        <f t="shared" si="28"/>
        <v>0</v>
      </c>
      <c r="P60" s="109">
        <f t="shared" si="29"/>
        <v>-14.296751129038427</v>
      </c>
      <c r="Q60" s="110">
        <f t="shared" si="30"/>
        <v>0.90468832580641045</v>
      </c>
      <c r="R60" s="323"/>
      <c r="S60" s="47">
        <v>0.34374999999999994</v>
      </c>
      <c r="T60" s="48">
        <v>0.37930555555555551</v>
      </c>
      <c r="U60" s="111">
        <v>5.5166666666665964</v>
      </c>
      <c r="V60" s="112">
        <v>51.214691304912407</v>
      </c>
      <c r="W60" s="113"/>
      <c r="X60" s="116"/>
      <c r="Y60" s="12"/>
      <c r="Z60" s="198"/>
      <c r="AA60" s="332"/>
      <c r="AB60" s="333"/>
      <c r="AC60" s="12">
        <v>1</v>
      </c>
      <c r="AD60" s="198"/>
      <c r="AE60" s="199">
        <f t="shared" si="31"/>
        <v>-343.12202709692201</v>
      </c>
      <c r="AF60" s="200">
        <f t="shared" si="32"/>
        <v>0.90468832580641056</v>
      </c>
      <c r="AG60" s="328"/>
    </row>
    <row r="61" spans="1:33" ht="15.75" customHeight="1">
      <c r="A61" s="358"/>
      <c r="B61" s="100" t="s">
        <v>211</v>
      </c>
      <c r="C61" s="371" t="s">
        <v>216</v>
      </c>
      <c r="D61" s="371"/>
      <c r="E61" s="101">
        <v>43.96</v>
      </c>
      <c r="F61" s="105">
        <v>3343</v>
      </c>
      <c r="G61" s="121">
        <f t="shared" si="33"/>
        <v>146958.28</v>
      </c>
      <c r="H61" s="122"/>
      <c r="I61" s="104">
        <v>24</v>
      </c>
      <c r="J61" s="105">
        <v>3600</v>
      </c>
      <c r="K61" s="106">
        <f t="shared" si="35"/>
        <v>150</v>
      </c>
      <c r="L61" s="107">
        <v>24</v>
      </c>
      <c r="M61" s="105">
        <f t="shared" si="34"/>
        <v>3196.3884294735735</v>
      </c>
      <c r="N61" s="106">
        <f t="shared" si="27"/>
        <v>133.18285122806557</v>
      </c>
      <c r="O61" s="108">
        <f t="shared" si="28"/>
        <v>0</v>
      </c>
      <c r="P61" s="109">
        <f t="shared" si="29"/>
        <v>-16.817148771934427</v>
      </c>
      <c r="Q61" s="110">
        <f t="shared" si="30"/>
        <v>0.88788567485377046</v>
      </c>
      <c r="R61" s="323"/>
      <c r="S61" s="47">
        <v>0.38333333333333325</v>
      </c>
      <c r="T61" s="120">
        <v>0.42690972222222212</v>
      </c>
      <c r="U61" s="111">
        <v>5.7999999999999474</v>
      </c>
      <c r="V61" s="112">
        <v>62.752072980390039</v>
      </c>
      <c r="W61" s="113"/>
      <c r="X61" s="116"/>
      <c r="Y61" s="12"/>
      <c r="Z61" s="198"/>
      <c r="AA61" s="332"/>
      <c r="AB61" s="333"/>
      <c r="AC61" s="12">
        <v>1</v>
      </c>
      <c r="AD61" s="198"/>
      <c r="AE61" s="199">
        <f t="shared" si="31"/>
        <v>-403.61157052642648</v>
      </c>
      <c r="AF61" s="200">
        <f t="shared" si="32"/>
        <v>0.88788567485377046</v>
      </c>
      <c r="AG61" s="328"/>
    </row>
    <row r="62" spans="1:33" ht="15.75" customHeight="1">
      <c r="A62" s="358"/>
      <c r="B62" s="100" t="s">
        <v>211</v>
      </c>
      <c r="C62" s="371" t="s">
        <v>219</v>
      </c>
      <c r="D62" s="371"/>
      <c r="E62" s="101">
        <v>37.799999999999997</v>
      </c>
      <c r="F62" s="105">
        <v>1962</v>
      </c>
      <c r="G62" s="121">
        <f t="shared" si="33"/>
        <v>74163.599999999991</v>
      </c>
      <c r="H62" s="62">
        <v>2</v>
      </c>
      <c r="I62" s="104">
        <v>21</v>
      </c>
      <c r="J62" s="105">
        <v>3600</v>
      </c>
      <c r="K62" s="106">
        <f t="shared" si="35"/>
        <v>171.42857142857142</v>
      </c>
      <c r="L62" s="107">
        <v>21</v>
      </c>
      <c r="M62" s="105">
        <f t="shared" si="34"/>
        <v>3257.7723791053686</v>
      </c>
      <c r="N62" s="106">
        <f t="shared" si="27"/>
        <v>155.1320180526366</v>
      </c>
      <c r="O62" s="123">
        <f t="shared" si="28"/>
        <v>0</v>
      </c>
      <c r="P62" s="124">
        <f t="shared" si="29"/>
        <v>-16.29655337593482</v>
      </c>
      <c r="Q62" s="125">
        <f t="shared" si="30"/>
        <v>0.90493677197371358</v>
      </c>
      <c r="R62" s="323"/>
      <c r="S62" s="47">
        <v>0.43055555555555547</v>
      </c>
      <c r="T62" s="120">
        <v>0.45564814814814808</v>
      </c>
      <c r="U62" s="111">
        <v>5.2500000000000213</v>
      </c>
      <c r="V62" s="112">
        <v>36.135121273367666</v>
      </c>
      <c r="W62" s="113">
        <v>0.45564814814814808</v>
      </c>
      <c r="X62" s="116">
        <v>0.49444444444444435</v>
      </c>
      <c r="Y62" s="12"/>
      <c r="Z62" s="198"/>
      <c r="AA62" s="332"/>
      <c r="AB62" s="333"/>
      <c r="AC62" s="12">
        <v>1</v>
      </c>
      <c r="AD62" s="198"/>
      <c r="AE62" s="199">
        <f t="shared" si="31"/>
        <v>-342.2276208946314</v>
      </c>
      <c r="AF62" s="200">
        <f t="shared" si="32"/>
        <v>0.90493677197371347</v>
      </c>
      <c r="AG62" s="328"/>
    </row>
    <row r="63" spans="1:33" ht="15.75" customHeight="1">
      <c r="A63" s="358"/>
      <c r="B63" s="100" t="s">
        <v>211</v>
      </c>
      <c r="C63" s="371" t="s">
        <v>218</v>
      </c>
      <c r="D63" s="371"/>
      <c r="E63" s="101">
        <v>38.479999999999997</v>
      </c>
      <c r="F63" s="105">
        <v>5758</v>
      </c>
      <c r="G63" s="121">
        <f t="shared" si="33"/>
        <v>221567.84</v>
      </c>
      <c r="H63" s="62"/>
      <c r="I63" s="104">
        <v>20</v>
      </c>
      <c r="J63" s="105">
        <v>3600</v>
      </c>
      <c r="K63" s="106">
        <f t="shared" si="35"/>
        <v>180</v>
      </c>
      <c r="L63" s="118">
        <v>20</v>
      </c>
      <c r="M63" s="105">
        <f t="shared" si="34"/>
        <v>3255.3314299206995</v>
      </c>
      <c r="N63" s="106">
        <f t="shared" si="27"/>
        <v>162.76657149603497</v>
      </c>
      <c r="O63" s="123">
        <f t="shared" si="28"/>
        <v>0</v>
      </c>
      <c r="P63" s="124">
        <f t="shared" si="29"/>
        <v>-17.23342850396503</v>
      </c>
      <c r="Q63" s="125">
        <f t="shared" si="30"/>
        <v>0.90425873053352757</v>
      </c>
      <c r="R63" s="323"/>
      <c r="S63" s="47">
        <v>0.49444444444444435</v>
      </c>
      <c r="T63" s="120">
        <v>0.56813657407407403</v>
      </c>
      <c r="U63" s="111">
        <v>55.866666666666632</v>
      </c>
      <c r="V63" s="112">
        <v>106.12744276192362</v>
      </c>
      <c r="W63" s="113"/>
      <c r="X63" s="116"/>
      <c r="Y63" s="12"/>
      <c r="Z63" s="198"/>
      <c r="AA63" s="332"/>
      <c r="AB63" s="333"/>
      <c r="AC63" s="12">
        <v>2</v>
      </c>
      <c r="AD63" s="198"/>
      <c r="AE63" s="199">
        <f t="shared" si="31"/>
        <v>-344.66857007930048</v>
      </c>
      <c r="AF63" s="200">
        <f t="shared" si="32"/>
        <v>0.90425873053352768</v>
      </c>
      <c r="AG63" s="328"/>
    </row>
    <row r="64" spans="1:33" ht="15.75" customHeight="1">
      <c r="A64" s="358"/>
      <c r="B64" s="100" t="s">
        <v>211</v>
      </c>
      <c r="C64" s="371" t="s">
        <v>219</v>
      </c>
      <c r="D64" s="371"/>
      <c r="E64" s="101">
        <v>37.799999999999997</v>
      </c>
      <c r="F64" s="105">
        <v>5648</v>
      </c>
      <c r="G64" s="121">
        <f t="shared" si="33"/>
        <v>213494.39999999999</v>
      </c>
      <c r="H64" s="62"/>
      <c r="I64" s="104">
        <v>21</v>
      </c>
      <c r="J64" s="105">
        <v>3600</v>
      </c>
      <c r="K64" s="106">
        <f t="shared" si="35"/>
        <v>171.42857142857142</v>
      </c>
      <c r="L64" s="118">
        <v>21</v>
      </c>
      <c r="M64" s="105">
        <f t="shared" si="34"/>
        <v>3257.7723791053686</v>
      </c>
      <c r="N64" s="106">
        <f t="shared" si="27"/>
        <v>155.1320180526366</v>
      </c>
      <c r="O64" s="123">
        <f t="shared" si="28"/>
        <v>0</v>
      </c>
      <c r="P64" s="124">
        <f t="shared" si="29"/>
        <v>-16.29655337593482</v>
      </c>
      <c r="Q64" s="125">
        <f t="shared" si="30"/>
        <v>0.90493677197371358</v>
      </c>
      <c r="R64" s="323"/>
      <c r="S64" s="47">
        <v>0.57152777777777763</v>
      </c>
      <c r="T64" s="120">
        <v>0.64376157407407397</v>
      </c>
      <c r="U64" s="111">
        <v>4.8833333333331908</v>
      </c>
      <c r="V64" s="112">
        <v>104.02200048520926</v>
      </c>
      <c r="W64" s="113"/>
      <c r="X64" s="116"/>
      <c r="Y64" s="12"/>
      <c r="Z64" s="198"/>
      <c r="AA64" s="332"/>
      <c r="AB64" s="333"/>
      <c r="AC64" s="12">
        <v>2</v>
      </c>
      <c r="AD64" s="198"/>
      <c r="AE64" s="199">
        <f t="shared" si="31"/>
        <v>-342.2276208946314</v>
      </c>
      <c r="AF64" s="200">
        <f t="shared" si="32"/>
        <v>0.90493677197371347</v>
      </c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36">AVERAGE(I56:I71)</f>
        <v>20.666666666666668</v>
      </c>
      <c r="J72" s="137">
        <f t="shared" si="36"/>
        <v>3600</v>
      </c>
      <c r="K72" s="138">
        <f t="shared" ref="K72:K75" si="37">J72/I72</f>
        <v>174.19354838709677</v>
      </c>
      <c r="L72" s="136">
        <f t="shared" ref="L72:M72" si="38">AVERAGE(L56:L71)</f>
        <v>20.666666666666668</v>
      </c>
      <c r="M72" s="137">
        <f t="shared" si="38"/>
        <v>3217.8852097739345</v>
      </c>
      <c r="N72" s="138">
        <f>M72/L72</f>
        <v>155.70412305357746</v>
      </c>
      <c r="O72" s="139">
        <f>L72-I72</f>
        <v>0</v>
      </c>
      <c r="P72" s="140">
        <f>N72-K72</f>
        <v>-18.489425333519307</v>
      </c>
      <c r="Q72" s="141">
        <f>N72/K72</f>
        <v>0.89385700271498181</v>
      </c>
      <c r="R72" s="324"/>
      <c r="S72" s="142">
        <v>0.16666666666666666</v>
      </c>
      <c r="T72" s="143">
        <v>0.64376157407407397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13</v>
      </c>
      <c r="AD72" s="191">
        <f>SUM(AD56:AD71)</f>
        <v>0</v>
      </c>
      <c r="AE72" s="168">
        <f>M72-J72</f>
        <v>-382.11479022606545</v>
      </c>
      <c r="AF72" s="141">
        <f>M72/J72</f>
        <v>0.89385700271498181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260</v>
      </c>
      <c r="D73" s="331"/>
      <c r="E73" s="101">
        <v>23.19</v>
      </c>
      <c r="F73" s="102">
        <v>381</v>
      </c>
      <c r="G73" s="103">
        <f t="shared" ref="G73:G75" si="39">E73*F73</f>
        <v>8835.3900000000012</v>
      </c>
      <c r="H73" s="13"/>
      <c r="I73" s="104">
        <v>6</v>
      </c>
      <c r="J73" s="105">
        <v>2500</v>
      </c>
      <c r="K73" s="106">
        <f t="shared" si="37"/>
        <v>416.66666666666669</v>
      </c>
      <c r="L73" s="107">
        <v>6</v>
      </c>
      <c r="M73" s="105">
        <f>F73/V73*60</f>
        <v>2259.4238492675249</v>
      </c>
      <c r="N73" s="106">
        <f>M73/L73</f>
        <v>376.57064154458749</v>
      </c>
      <c r="O73" s="108">
        <f>L73-I73</f>
        <v>0</v>
      </c>
      <c r="P73" s="109">
        <f>N73-K73</f>
        <v>-40.096025122079197</v>
      </c>
      <c r="Q73" s="110">
        <f>N73/K73</f>
        <v>0.90376953970700991</v>
      </c>
      <c r="R73" s="322">
        <f>Q89</f>
        <v>0.89977330906707265</v>
      </c>
      <c r="S73" s="47">
        <v>0.37222222222222212</v>
      </c>
      <c r="T73" s="48">
        <v>0.37924768518518509</v>
      </c>
      <c r="U73" s="111">
        <v>5.4833333333332845</v>
      </c>
      <c r="V73" s="112">
        <v>10.11762357355434</v>
      </c>
      <c r="W73" s="113"/>
      <c r="X73" s="162"/>
      <c r="Y73" s="12"/>
      <c r="Z73" s="198"/>
      <c r="AA73" s="325"/>
      <c r="AB73" s="326"/>
      <c r="AC73" s="12">
        <v>0</v>
      </c>
      <c r="AD73" s="198"/>
      <c r="AE73" s="115">
        <f>M73-J73</f>
        <v>-240.57615073247507</v>
      </c>
      <c r="AF73" s="156">
        <f>M73/J73</f>
        <v>0.90376953970701002</v>
      </c>
      <c r="AG73" s="327">
        <f>AF89</f>
        <v>0.89977330906707265</v>
      </c>
    </row>
    <row r="74" spans="1:33" ht="15.75" customHeight="1">
      <c r="A74" s="318"/>
      <c r="B74" s="100" t="s">
        <v>195</v>
      </c>
      <c r="C74" s="330" t="s">
        <v>220</v>
      </c>
      <c r="D74" s="331"/>
      <c r="E74" s="101">
        <v>27.05</v>
      </c>
      <c r="F74" s="102">
        <v>1675</v>
      </c>
      <c r="G74" s="121">
        <f t="shared" si="39"/>
        <v>45308.75</v>
      </c>
      <c r="H74" s="122"/>
      <c r="I74" s="104">
        <v>6</v>
      </c>
      <c r="J74" s="105">
        <v>3273</v>
      </c>
      <c r="K74" s="106">
        <f t="shared" si="37"/>
        <v>545.5</v>
      </c>
      <c r="L74" s="107">
        <v>6</v>
      </c>
      <c r="M74" s="105">
        <f>F74/V74*60</f>
        <v>2959.0234775921899</v>
      </c>
      <c r="N74" s="106">
        <f>M74/L74</f>
        <v>493.17057959869834</v>
      </c>
      <c r="O74" s="108">
        <f>L74-I74</f>
        <v>0</v>
      </c>
      <c r="P74" s="109">
        <f>N74-K74</f>
        <v>-52.329420401301661</v>
      </c>
      <c r="Q74" s="110">
        <f>N74/K74</f>
        <v>0.90407072337066607</v>
      </c>
      <c r="R74" s="323"/>
      <c r="S74" s="47">
        <v>0.38263888888888875</v>
      </c>
      <c r="T74" s="120">
        <v>0.40621527777777766</v>
      </c>
      <c r="U74" s="111">
        <v>4.8833333333332707</v>
      </c>
      <c r="V74" s="112">
        <v>33.963907607038877</v>
      </c>
      <c r="W74" s="113"/>
      <c r="X74" s="116"/>
      <c r="Y74" s="12"/>
      <c r="Z74" s="198"/>
      <c r="AA74" s="332"/>
      <c r="AB74" s="333"/>
      <c r="AC74" s="12">
        <v>0</v>
      </c>
      <c r="AD74" s="198"/>
      <c r="AE74" s="117">
        <f>M74-J74</f>
        <v>-313.97652240781008</v>
      </c>
      <c r="AF74" s="110">
        <f>M74/J74</f>
        <v>0.90407072337066607</v>
      </c>
      <c r="AG74" s="328"/>
    </row>
    <row r="75" spans="1:33" ht="15.75" customHeight="1">
      <c r="A75" s="318"/>
      <c r="B75" s="100" t="s">
        <v>195</v>
      </c>
      <c r="C75" s="330" t="s">
        <v>221</v>
      </c>
      <c r="D75" s="331"/>
      <c r="E75" s="101">
        <v>27.05</v>
      </c>
      <c r="F75" s="102">
        <v>2069</v>
      </c>
      <c r="G75" s="121">
        <f t="shared" si="39"/>
        <v>55966.450000000004</v>
      </c>
      <c r="H75" s="62"/>
      <c r="I75" s="104">
        <v>6</v>
      </c>
      <c r="J75" s="105">
        <v>3273</v>
      </c>
      <c r="K75" s="106">
        <f t="shared" si="37"/>
        <v>545.5</v>
      </c>
      <c r="L75" s="107">
        <v>6</v>
      </c>
      <c r="M75" s="105">
        <f>F75/V75*60</f>
        <v>2920.9020269610246</v>
      </c>
      <c r="N75" s="106">
        <f>M75/L75</f>
        <v>486.8170044935041</v>
      </c>
      <c r="O75" s="123">
        <f>L75-I75</f>
        <v>0</v>
      </c>
      <c r="P75" s="124">
        <f>N75-K75</f>
        <v>-58.682995506495899</v>
      </c>
      <c r="Q75" s="125">
        <f>N75/K75</f>
        <v>0.89242347294867841</v>
      </c>
      <c r="R75" s="323"/>
      <c r="S75" s="47">
        <v>0.4090277777777776</v>
      </c>
      <c r="T75" s="120">
        <v>0.4385416666666665</v>
      </c>
      <c r="U75" s="111">
        <v>5</v>
      </c>
      <c r="V75" s="112">
        <v>42.500569637098778</v>
      </c>
      <c r="W75" s="113"/>
      <c r="X75" s="116"/>
      <c r="Y75" s="12"/>
      <c r="Z75" s="198"/>
      <c r="AA75" s="332"/>
      <c r="AB75" s="333"/>
      <c r="AC75" s="12">
        <v>0</v>
      </c>
      <c r="AD75" s="198"/>
      <c r="AE75" s="117">
        <f>M75-J75</f>
        <v>-352.0979730389754</v>
      </c>
      <c r="AF75" s="110">
        <f>M75/J75</f>
        <v>0.89242347294867841</v>
      </c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0">AVERAGE(I73:I88)</f>
        <v>6</v>
      </c>
      <c r="J89" s="137">
        <f t="shared" si="40"/>
        <v>3015.3333333333335</v>
      </c>
      <c r="K89" s="138">
        <f t="shared" ref="K89" si="41">J89/I89</f>
        <v>502.5555555555556</v>
      </c>
      <c r="L89" s="136">
        <f t="shared" ref="L89:M89" si="42">AVERAGE(L73:L88)</f>
        <v>6</v>
      </c>
      <c r="M89" s="137">
        <f t="shared" si="42"/>
        <v>2713.11645127358</v>
      </c>
      <c r="N89" s="138">
        <f>M89/L89</f>
        <v>452.18607521226335</v>
      </c>
      <c r="O89" s="139">
        <f>L89-I89</f>
        <v>0</v>
      </c>
      <c r="P89" s="140">
        <f>N89-K89</f>
        <v>-50.369480343292253</v>
      </c>
      <c r="Q89" s="141">
        <f>N89/K89</f>
        <v>0.89977330906707265</v>
      </c>
      <c r="R89" s="324"/>
      <c r="S89" s="142">
        <v>0.25</v>
      </c>
      <c r="T89" s="143">
        <v>0.4385416666666665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0</v>
      </c>
      <c r="AD89" s="191">
        <f>SUM(AD73:AD88)</f>
        <v>0</v>
      </c>
      <c r="AE89" s="168">
        <f>M89-J89</f>
        <v>-302.21688205975352</v>
      </c>
      <c r="AF89" s="141">
        <f>M89/J89</f>
        <v>0.89977330906707265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2638</v>
      </c>
      <c r="G90" s="148">
        <f t="shared" ref="G90:G91" si="43">E90*F90</f>
        <v>40915.379999999997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2348.5587562395394</v>
      </c>
      <c r="N90" s="152">
        <f>M90/L90</f>
        <v>391.42645937325659</v>
      </c>
      <c r="O90" s="154">
        <f>L90-I90</f>
        <v>0</v>
      </c>
      <c r="P90" s="155">
        <f>N90-K90</f>
        <v>-41.906873960076723</v>
      </c>
      <c r="Q90" s="156">
        <f>N90/K90</f>
        <v>0.90329182932289986</v>
      </c>
      <c r="R90" s="322">
        <f>Q106</f>
        <v>0.90331067780109786</v>
      </c>
      <c r="S90" s="157">
        <v>0.25</v>
      </c>
      <c r="T90" s="158">
        <v>0.29679398148148151</v>
      </c>
      <c r="U90" s="159"/>
      <c r="V90" s="160">
        <v>67.394524228737822</v>
      </c>
      <c r="W90" s="158"/>
      <c r="X90" s="169"/>
      <c r="Y90" s="12"/>
      <c r="Z90" s="198"/>
      <c r="AA90" s="325"/>
      <c r="AB90" s="326"/>
      <c r="AC90" s="12">
        <v>0</v>
      </c>
      <c r="AD90" s="198"/>
      <c r="AE90" s="115">
        <f>M90-J90</f>
        <v>-251.44124376046057</v>
      </c>
      <c r="AF90" s="156">
        <f>M90/J90</f>
        <v>0.90329182932289975</v>
      </c>
      <c r="AG90" s="327">
        <f>AF106</f>
        <v>0.90331067780109786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2787</v>
      </c>
      <c r="G91" s="103">
        <f t="shared" si="43"/>
        <v>41832.870000000003</v>
      </c>
      <c r="H91" s="26"/>
      <c r="I91" s="104">
        <v>6</v>
      </c>
      <c r="J91" s="105">
        <v>2600</v>
      </c>
      <c r="K91" s="106">
        <f t="shared" si="35"/>
        <v>433.33333333333331</v>
      </c>
      <c r="L91" s="107">
        <v>6</v>
      </c>
      <c r="M91" s="105">
        <f>F91/V91*60</f>
        <v>2348.6567683261692</v>
      </c>
      <c r="N91" s="106">
        <f>M91/L91</f>
        <v>391.44279472102818</v>
      </c>
      <c r="O91" s="108">
        <f>L91-I91</f>
        <v>0</v>
      </c>
      <c r="P91" s="109">
        <f>N91-K91</f>
        <v>-41.890538612305136</v>
      </c>
      <c r="Q91" s="110">
        <f>N91/K91</f>
        <v>0.90332952627929586</v>
      </c>
      <c r="R91" s="323"/>
      <c r="S91" s="47">
        <v>0.3</v>
      </c>
      <c r="T91" s="48">
        <v>0.34943287037037035</v>
      </c>
      <c r="U91" s="111">
        <v>4.6166666666666156</v>
      </c>
      <c r="V91" s="112">
        <v>71.198142808739831</v>
      </c>
      <c r="W91" s="113"/>
      <c r="X91" s="13"/>
      <c r="Y91" s="12"/>
      <c r="Z91" s="198"/>
      <c r="AA91" s="332"/>
      <c r="AB91" s="333"/>
      <c r="AC91" s="12">
        <v>0</v>
      </c>
      <c r="AD91" s="198"/>
      <c r="AE91" s="117">
        <f>M91-J91</f>
        <v>-251.34323167383081</v>
      </c>
      <c r="AF91" s="110">
        <f>M91/J91</f>
        <v>0.90332952627929586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44">AVERAGE(I90:I105)</f>
        <v>6</v>
      </c>
      <c r="J106" s="137">
        <f t="shared" si="44"/>
        <v>2600</v>
      </c>
      <c r="K106" s="138">
        <f t="shared" ref="K106" si="45">J106/I106</f>
        <v>433.33333333333331</v>
      </c>
      <c r="L106" s="136">
        <f t="shared" ref="L106:M106" si="46">AVERAGE(L90:L105)</f>
        <v>6</v>
      </c>
      <c r="M106" s="137">
        <f t="shared" si="46"/>
        <v>2348.6077622828543</v>
      </c>
      <c r="N106" s="138">
        <f>M106/L106</f>
        <v>391.43462704714238</v>
      </c>
      <c r="O106" s="139">
        <f>L106-I106</f>
        <v>0</v>
      </c>
      <c r="P106" s="140">
        <f>N106-K106</f>
        <v>-41.898706286190929</v>
      </c>
      <c r="Q106" s="141">
        <f>N106/K106</f>
        <v>0.90331067780109786</v>
      </c>
      <c r="R106" s="324"/>
      <c r="S106" s="142">
        <v>0.25</v>
      </c>
      <c r="T106" s="143">
        <v>0.34943287037037035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0</v>
      </c>
      <c r="AD106" s="191">
        <f>SUM(AD90:AD105)</f>
        <v>0</v>
      </c>
      <c r="AE106" s="168">
        <f>M106-J106</f>
        <v>-251.39223771714569</v>
      </c>
      <c r="AF106" s="141">
        <f>M106/J106</f>
        <v>0.90331067780109786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1377</v>
      </c>
      <c r="G107" s="148">
        <f t="shared" ref="G107:G109" si="47">E107*F107</f>
        <v>61937.46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1610.7533572074067</v>
      </c>
      <c r="N107" s="152">
        <f>M107/L107</f>
        <v>76.702540819400312</v>
      </c>
      <c r="O107" s="154">
        <f>L107-I107</f>
        <v>0</v>
      </c>
      <c r="P107" s="155">
        <f>N107-K107</f>
        <v>-9.0117448948853962</v>
      </c>
      <c r="Q107" s="156">
        <f>N107/K107</f>
        <v>0.89486297622633704</v>
      </c>
      <c r="R107" s="322">
        <f>Q123</f>
        <v>0.92564563846109205</v>
      </c>
      <c r="S107" s="157">
        <v>0.70833333333333337</v>
      </c>
      <c r="T107" s="158">
        <v>0.74394675925925924</v>
      </c>
      <c r="U107" s="159"/>
      <c r="V107" s="160">
        <v>51.292769082437204</v>
      </c>
      <c r="W107" s="158"/>
      <c r="X107" s="169"/>
      <c r="Y107" s="196"/>
      <c r="Z107" s="197"/>
      <c r="AA107" s="325"/>
      <c r="AB107" s="326"/>
      <c r="AC107" s="196">
        <v>1</v>
      </c>
      <c r="AD107" s="197"/>
      <c r="AE107" s="115">
        <f>M107-J107</f>
        <v>-189.24664279259332</v>
      </c>
      <c r="AF107" s="156">
        <f>M107/J107</f>
        <v>0.89486297622633704</v>
      </c>
      <c r="AG107" s="327">
        <f>AF123</f>
        <v>0.89426782020817353</v>
      </c>
    </row>
    <row r="108" spans="1:33" ht="15.75" customHeight="1">
      <c r="A108" s="318"/>
      <c r="B108" s="163" t="s">
        <v>187</v>
      </c>
      <c r="C108" s="330" t="s">
        <v>235</v>
      </c>
      <c r="D108" s="331"/>
      <c r="E108" s="101">
        <v>50.67</v>
      </c>
      <c r="F108" s="102">
        <v>1630</v>
      </c>
      <c r="G108" s="103">
        <f t="shared" si="47"/>
        <v>82592.100000000006</v>
      </c>
      <c r="H108" s="26"/>
      <c r="I108" s="104">
        <v>20</v>
      </c>
      <c r="J108" s="105">
        <v>2000</v>
      </c>
      <c r="K108" s="106">
        <f t="shared" ref="K108:K109" si="48">J108/I108</f>
        <v>100</v>
      </c>
      <c r="L108" s="107">
        <v>19</v>
      </c>
      <c r="M108" s="105">
        <f>F108/V108*60</f>
        <v>1787.9999999999998</v>
      </c>
      <c r="N108" s="106">
        <f>M108/L108</f>
        <v>94.105263157894726</v>
      </c>
      <c r="O108" s="108">
        <f>L108-I108</f>
        <v>-1</v>
      </c>
      <c r="P108" s="109">
        <f>N108-K108</f>
        <v>-5.8947368421052744</v>
      </c>
      <c r="Q108" s="110">
        <f>N108/K108</f>
        <v>0.94105263157894725</v>
      </c>
      <c r="R108" s="323"/>
      <c r="S108" s="47">
        <v>0.74722222222222223</v>
      </c>
      <c r="T108" s="48">
        <v>0.78519675925925925</v>
      </c>
      <c r="U108" s="111">
        <v>4.7166666666667112</v>
      </c>
      <c r="V108" s="112">
        <v>54.697986577181211</v>
      </c>
      <c r="W108" s="113"/>
      <c r="X108" s="116"/>
      <c r="Y108" s="12"/>
      <c r="Z108" s="198"/>
      <c r="AA108" s="332"/>
      <c r="AB108" s="333"/>
      <c r="AC108" s="12">
        <v>1</v>
      </c>
      <c r="AD108" s="198"/>
      <c r="AE108" s="117">
        <f>M108-J108</f>
        <v>-212.00000000000023</v>
      </c>
      <c r="AF108" s="110">
        <f>M108/J108</f>
        <v>0.89399999999999991</v>
      </c>
      <c r="AG108" s="328"/>
    </row>
    <row r="109" spans="1:33" ht="15.75" customHeight="1">
      <c r="A109" s="318"/>
      <c r="B109" s="163" t="s">
        <v>187</v>
      </c>
      <c r="C109" s="330" t="s">
        <v>234</v>
      </c>
      <c r="D109" s="331"/>
      <c r="E109" s="101">
        <v>58.17</v>
      </c>
      <c r="F109" s="102">
        <v>2437</v>
      </c>
      <c r="G109" s="103">
        <f t="shared" si="47"/>
        <v>141760.29</v>
      </c>
      <c r="H109" s="26"/>
      <c r="I109" s="104">
        <v>18</v>
      </c>
      <c r="J109" s="105">
        <v>2000</v>
      </c>
      <c r="K109" s="106">
        <f t="shared" si="48"/>
        <v>111.11111111111111</v>
      </c>
      <c r="L109" s="107">
        <v>17</v>
      </c>
      <c r="M109" s="105">
        <f>F109/V109*60</f>
        <v>1788</v>
      </c>
      <c r="N109" s="106">
        <f>M109/L109</f>
        <v>105.17647058823529</v>
      </c>
      <c r="O109" s="108">
        <f>L109-I109</f>
        <v>-1</v>
      </c>
      <c r="P109" s="109">
        <f>N109-K109</f>
        <v>-5.9346405228758243</v>
      </c>
      <c r="Q109" s="110">
        <f>N109/K109</f>
        <v>0.94658823529411762</v>
      </c>
      <c r="R109" s="323"/>
      <c r="S109" s="47">
        <v>0.78819444444444442</v>
      </c>
      <c r="T109" s="48">
        <v>0.84497685185185178</v>
      </c>
      <c r="U109" s="111">
        <v>5</v>
      </c>
      <c r="V109" s="112">
        <v>81.77852348993288</v>
      </c>
      <c r="W109" s="113"/>
      <c r="X109" s="116"/>
      <c r="Y109" s="12"/>
      <c r="Z109" s="198"/>
      <c r="AA109" s="332"/>
      <c r="AB109" s="333"/>
      <c r="AC109" s="12">
        <v>2</v>
      </c>
      <c r="AD109" s="198"/>
      <c r="AE109" s="117">
        <f>M109-J109</f>
        <v>-212</v>
      </c>
      <c r="AF109" s="110">
        <f>M109/J109</f>
        <v>0.89400000000000002</v>
      </c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49">AVERAGE(I107:I122)</f>
        <v>19.666666666666668</v>
      </c>
      <c r="J123" s="137">
        <f t="shared" si="49"/>
        <v>1933.3333333333333</v>
      </c>
      <c r="K123" s="138">
        <f t="shared" ref="K123" si="50">J123/I123</f>
        <v>98.305084745762699</v>
      </c>
      <c r="L123" s="136">
        <f t="shared" ref="L123:M123" si="51">AVERAGE(L107:L122)</f>
        <v>19</v>
      </c>
      <c r="M123" s="137">
        <f t="shared" si="51"/>
        <v>1728.917785735802</v>
      </c>
      <c r="N123" s="138">
        <f>M123/L123</f>
        <v>90.995672933463268</v>
      </c>
      <c r="O123" s="139">
        <f>L123-I123</f>
        <v>-0.66666666666666785</v>
      </c>
      <c r="P123" s="140">
        <f>N123-K123</f>
        <v>-7.3094118122994303</v>
      </c>
      <c r="Q123" s="141">
        <f>N123/K123</f>
        <v>0.92564563846109205</v>
      </c>
      <c r="R123" s="324"/>
      <c r="S123" s="142">
        <v>0.70833333333333337</v>
      </c>
      <c r="T123" s="143">
        <v>0.84497685185185178</v>
      </c>
      <c r="U123" s="144"/>
      <c r="V123" s="166"/>
      <c r="W123" s="167"/>
      <c r="X123" s="138"/>
      <c r="Y123" s="179">
        <f t="shared" ref="Y123:Z123" si="52">SUM(Y107:Y122)</f>
        <v>0</v>
      </c>
      <c r="Z123" s="180">
        <f t="shared" si="52"/>
        <v>0</v>
      </c>
      <c r="AA123" s="354"/>
      <c r="AB123" s="355"/>
      <c r="AC123" s="179">
        <f t="shared" ref="AC123" si="53">SUM(AC107:AC122)</f>
        <v>4</v>
      </c>
      <c r="AD123" s="180">
        <f t="shared" ref="AD123" si="54">SUM(AD107:AD122)</f>
        <v>0</v>
      </c>
      <c r="AE123" s="168">
        <f>M123-J123</f>
        <v>-204.41554759753126</v>
      </c>
      <c r="AF123" s="141">
        <f>M123/J123</f>
        <v>0.89426782020817353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231</v>
      </c>
      <c r="D124" s="321"/>
      <c r="E124" s="147">
        <v>47.6</v>
      </c>
      <c r="F124" s="159">
        <v>1862</v>
      </c>
      <c r="G124" s="148">
        <f t="shared" ref="G124:G126" si="55">E124*F124</f>
        <v>88631.2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1785.0000000000007</v>
      </c>
      <c r="N124" s="152">
        <f>M124/L124</f>
        <v>77.608695652173949</v>
      </c>
      <c r="O124" s="154">
        <f>L124-I124</f>
        <v>0</v>
      </c>
      <c r="P124" s="155">
        <f>N124-K124</f>
        <v>-9.3478260869564878</v>
      </c>
      <c r="Q124" s="156">
        <f>N124/K124</f>
        <v>0.8925000000000004</v>
      </c>
      <c r="R124" s="322">
        <f>Q140</f>
        <v>0.89419346019010892</v>
      </c>
      <c r="S124" s="157">
        <v>0.70833333333333337</v>
      </c>
      <c r="T124" s="158">
        <v>0.75179398148148158</v>
      </c>
      <c r="U124" s="159"/>
      <c r="V124" s="160">
        <v>62.588235294117624</v>
      </c>
      <c r="W124" s="97"/>
      <c r="X124" s="98"/>
      <c r="Y124" s="196"/>
      <c r="Z124" s="197"/>
      <c r="AA124" s="325"/>
      <c r="AB124" s="326"/>
      <c r="AC124" s="196">
        <v>1</v>
      </c>
      <c r="AD124" s="197"/>
      <c r="AE124" s="115">
        <f>M124-J124</f>
        <v>-214.99999999999932</v>
      </c>
      <c r="AF124" s="156">
        <f>M124/J124</f>
        <v>0.89250000000000029</v>
      </c>
      <c r="AG124" s="376">
        <f>AF140</f>
        <v>0.89419346019010904</v>
      </c>
    </row>
    <row r="125" spans="1:33" ht="15.75" customHeight="1">
      <c r="A125" s="357"/>
      <c r="B125" s="163" t="s">
        <v>187</v>
      </c>
      <c r="C125" s="330" t="s">
        <v>229</v>
      </c>
      <c r="D125" s="331"/>
      <c r="E125" s="101">
        <v>56.87</v>
      </c>
      <c r="F125" s="111">
        <v>1474</v>
      </c>
      <c r="G125" s="103">
        <f t="shared" si="55"/>
        <v>83826.37999999999</v>
      </c>
      <c r="H125" s="26"/>
      <c r="I125" s="104">
        <v>23</v>
      </c>
      <c r="J125" s="105">
        <v>2000</v>
      </c>
      <c r="K125" s="106">
        <f t="shared" ref="K125:K126" si="56">J125/I125</f>
        <v>86.956521739130437</v>
      </c>
      <c r="L125" s="107">
        <v>23</v>
      </c>
      <c r="M125" s="105">
        <f>F125/V125*60</f>
        <v>1792.1607611406553</v>
      </c>
      <c r="N125" s="106">
        <f>M125/L125</f>
        <v>77.920033093071964</v>
      </c>
      <c r="O125" s="108">
        <f>L125-I125</f>
        <v>0</v>
      </c>
      <c r="P125" s="109">
        <f>N125-K125</f>
        <v>-9.0364886460584728</v>
      </c>
      <c r="Q125" s="110">
        <f>N125/K125</f>
        <v>0.89608038057032757</v>
      </c>
      <c r="R125" s="323"/>
      <c r="S125" s="47">
        <v>0.75486111111111109</v>
      </c>
      <c r="T125" s="48">
        <v>0.78912037037037031</v>
      </c>
      <c r="U125" s="111">
        <v>5</v>
      </c>
      <c r="V125" s="112">
        <v>49.348251517185695</v>
      </c>
      <c r="W125" s="113"/>
      <c r="X125" s="116"/>
      <c r="Y125" s="12"/>
      <c r="Z125" s="198"/>
      <c r="AA125" s="332"/>
      <c r="AB125" s="333"/>
      <c r="AC125" s="12">
        <v>1</v>
      </c>
      <c r="AD125" s="198"/>
      <c r="AE125" s="117">
        <f>M125-J125</f>
        <v>-207.83923885934473</v>
      </c>
      <c r="AF125" s="110">
        <f>M125/J125</f>
        <v>0.89608038057032768</v>
      </c>
      <c r="AG125" s="369"/>
    </row>
    <row r="126" spans="1:33" ht="15.75" customHeight="1">
      <c r="A126" s="357"/>
      <c r="B126" s="163" t="s">
        <v>187</v>
      </c>
      <c r="C126" s="330" t="s">
        <v>230</v>
      </c>
      <c r="D126" s="331"/>
      <c r="E126" s="101">
        <v>56.79</v>
      </c>
      <c r="F126" s="111">
        <v>1980</v>
      </c>
      <c r="G126" s="103">
        <f t="shared" si="55"/>
        <v>112444.2</v>
      </c>
      <c r="H126" s="26"/>
      <c r="I126" s="104">
        <v>23</v>
      </c>
      <c r="J126" s="105">
        <v>2000</v>
      </c>
      <c r="K126" s="106">
        <f t="shared" si="56"/>
        <v>86.956521739130437</v>
      </c>
      <c r="L126" s="107">
        <v>23</v>
      </c>
      <c r="M126" s="105">
        <f>F126/V126*60</f>
        <v>1787.9999999999986</v>
      </c>
      <c r="N126" s="106">
        <f>M126/L126</f>
        <v>77.739130434782552</v>
      </c>
      <c r="O126" s="108">
        <f>L126-I126</f>
        <v>0</v>
      </c>
      <c r="P126" s="109">
        <f>N126-K126</f>
        <v>-9.2173913043478848</v>
      </c>
      <c r="Q126" s="110">
        <f>N126/K126</f>
        <v>0.89399999999999935</v>
      </c>
      <c r="R126" s="323"/>
      <c r="S126" s="47">
        <v>0.79236111111111107</v>
      </c>
      <c r="T126" s="48">
        <v>0.83849537037037036</v>
      </c>
      <c r="U126" s="111">
        <v>4.6666666666667034</v>
      </c>
      <c r="V126" s="112">
        <v>66.442953020134283</v>
      </c>
      <c r="W126" s="113"/>
      <c r="X126" s="116"/>
      <c r="Y126" s="12"/>
      <c r="Z126" s="198"/>
      <c r="AA126" s="332"/>
      <c r="AB126" s="333"/>
      <c r="AC126" s="12">
        <v>1</v>
      </c>
      <c r="AD126" s="198"/>
      <c r="AE126" s="117">
        <f>M126-J126</f>
        <v>-212.00000000000136</v>
      </c>
      <c r="AF126" s="110">
        <f>M126/J126</f>
        <v>0.89399999999999935</v>
      </c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57">AVERAGE(I124:I139)</f>
        <v>23</v>
      </c>
      <c r="J140" s="137">
        <f t="shared" si="57"/>
        <v>2000</v>
      </c>
      <c r="K140" s="138">
        <f t="shared" ref="K140" si="58">J140/I140</f>
        <v>86.956521739130437</v>
      </c>
      <c r="L140" s="136">
        <f t="shared" ref="L140:M140" si="59">AVERAGE(L124:L139)</f>
        <v>23</v>
      </c>
      <c r="M140" s="137">
        <f t="shared" si="59"/>
        <v>1788.386920380218</v>
      </c>
      <c r="N140" s="138">
        <f>M140/L140</f>
        <v>77.755953060009475</v>
      </c>
      <c r="O140" s="139">
        <f>L140-I140</f>
        <v>0</v>
      </c>
      <c r="P140" s="140">
        <f>N140-K140</f>
        <v>-9.2005686791209627</v>
      </c>
      <c r="Q140" s="141">
        <f>N140/K140</f>
        <v>0.89419346019010892</v>
      </c>
      <c r="R140" s="324"/>
      <c r="S140" s="142">
        <v>0.70833333333333337</v>
      </c>
      <c r="T140" s="143">
        <v>0.83849537037037036</v>
      </c>
      <c r="U140" s="144"/>
      <c r="V140" s="166"/>
      <c r="W140" s="187"/>
      <c r="X140" s="188"/>
      <c r="Y140" s="179">
        <f t="shared" ref="Y140:Z140" si="60">SUM(Y124:Y139)</f>
        <v>0</v>
      </c>
      <c r="Z140" s="180">
        <f t="shared" si="60"/>
        <v>0</v>
      </c>
      <c r="AA140" s="354"/>
      <c r="AB140" s="355"/>
      <c r="AC140" s="179">
        <f t="shared" ref="AC140" si="61">SUM(AC124:AC139)</f>
        <v>3</v>
      </c>
      <c r="AD140" s="180">
        <f t="shared" ref="AD140" si="62">SUM(AD124:AD139)</f>
        <v>0</v>
      </c>
      <c r="AE140" s="168">
        <f>M140-J140</f>
        <v>-211.61307961978196</v>
      </c>
      <c r="AF140" s="141">
        <f>M140/J140</f>
        <v>0.89419346019010904</v>
      </c>
      <c r="AG140" s="370"/>
    </row>
    <row r="142" spans="1:33">
      <c r="AA142" s="360" t="s">
        <v>163</v>
      </c>
      <c r="AB142" s="360"/>
    </row>
    <row r="143" spans="1:33">
      <c r="AA143" s="360" t="s">
        <v>164</v>
      </c>
      <c r="AB143" s="360"/>
    </row>
    <row r="144" spans="1:33">
      <c r="AA144" s="360" t="s">
        <v>165</v>
      </c>
      <c r="AB144" s="360"/>
    </row>
    <row r="145" spans="27:28">
      <c r="AA145" s="360" t="s">
        <v>166</v>
      </c>
      <c r="AB145" s="360"/>
    </row>
    <row r="146" spans="27:28">
      <c r="AA146" s="360" t="s">
        <v>167</v>
      </c>
      <c r="AB146" s="360"/>
    </row>
    <row r="147" spans="27:28">
      <c r="AA147" s="360" t="s">
        <v>168</v>
      </c>
      <c r="AB147" s="360"/>
    </row>
    <row r="148" spans="27:28">
      <c r="AA148" s="360" t="s">
        <v>169</v>
      </c>
      <c r="AB148" s="360"/>
    </row>
    <row r="149" spans="27:28">
      <c r="AA149" s="360" t="s">
        <v>170</v>
      </c>
      <c r="AB149" s="360"/>
    </row>
    <row r="150" spans="27:28">
      <c r="AA150" s="360" t="s">
        <v>171</v>
      </c>
      <c r="AB150" s="360"/>
    </row>
    <row r="151" spans="27:28">
      <c r="AA151" s="360" t="s">
        <v>172</v>
      </c>
      <c r="AB151" s="360"/>
    </row>
    <row r="152" spans="27:28">
      <c r="AA152" s="360" t="s">
        <v>173</v>
      </c>
      <c r="AB152" s="360"/>
    </row>
    <row r="153" spans="27:28">
      <c r="AA153" s="360" t="s">
        <v>174</v>
      </c>
      <c r="AB153" s="360"/>
    </row>
    <row r="154" spans="27:28">
      <c r="AA154" s="360" t="s">
        <v>175</v>
      </c>
      <c r="AB154" s="360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125" priority="2" operator="greaterThan">
      <formula>0</formula>
    </cfRule>
  </conditionalFormatting>
  <conditionalFormatting sqref="P5:P140 AE5:AE140">
    <cfRule type="cellIs" dxfId="124" priority="5" operator="lessThan">
      <formula>0</formula>
    </cfRule>
  </conditionalFormatting>
  <conditionalFormatting sqref="Q5:Q140 AF5:AF140">
    <cfRule type="cellIs" dxfId="123" priority="3" operator="greaterThan">
      <formula>1</formula>
    </cfRule>
    <cfRule type="cellIs" dxfId="122" priority="4" operator="lessThan">
      <formula>0.8</formula>
    </cfRule>
  </conditionalFormatting>
  <conditionalFormatting sqref="AG5 R5:R140 AG107:AG124">
    <cfRule type="cellIs" dxfId="121" priority="6" operator="lessThan">
      <formula>0.8</formula>
    </cfRule>
  </conditionalFormatting>
  <conditionalFormatting sqref="AG22">
    <cfRule type="cellIs" dxfId="120" priority="11" operator="lessThan">
      <formula>0.8</formula>
    </cfRule>
  </conditionalFormatting>
  <conditionalFormatting sqref="AG37">
    <cfRule type="cellIs" dxfId="119" priority="10" operator="lessThan">
      <formula>0.8</formula>
    </cfRule>
  </conditionalFormatting>
  <conditionalFormatting sqref="AG39:AG74">
    <cfRule type="cellIs" dxfId="118" priority="8" operator="lessThan">
      <formula>0.8</formula>
    </cfRule>
  </conditionalFormatting>
  <conditionalFormatting sqref="AG80:AG88">
    <cfRule type="cellIs" dxfId="117" priority="9" operator="lessThan">
      <formula>0.8</formula>
    </cfRule>
  </conditionalFormatting>
  <conditionalFormatting sqref="AG90:AG95">
    <cfRule type="cellIs" dxfId="116" priority="7" operator="lessThan">
      <formula>0.8</formula>
    </cfRule>
  </conditionalFormatting>
  <conditionalFormatting sqref="AG139">
    <cfRule type="cellIs" dxfId="115" priority="1" operator="lessThan">
      <formula>0.8</formula>
    </cfRule>
  </conditionalFormatting>
  <dataValidations count="1">
    <dataValidation type="list" allowBlank="1" showInputMessage="1" showErrorMessage="1" sqref="AA5:AB140" xr:uid="{5854D24F-AC8E-417B-8BF0-503FAADDBB1C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81E85-691B-4FBC-A065-EE4ACB70A74E}">
  <sheetPr>
    <tabColor theme="9" tint="0.59999389629810485"/>
  </sheetPr>
  <dimension ref="B1:AR42"/>
  <sheetViews>
    <sheetView zoomScale="70" zoomScaleNormal="70" workbookViewId="0">
      <selection activeCell="P42" sqref="P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262</v>
      </c>
      <c r="D3" s="209"/>
      <c r="E3" s="3" t="s">
        <v>3</v>
      </c>
      <c r="F3" s="210">
        <f>'0605(18度C)'!D1+'0605(4度C)'!D1</f>
        <v>177694</v>
      </c>
      <c r="G3" s="211"/>
      <c r="H3" s="3" t="s">
        <v>4</v>
      </c>
      <c r="I3" s="212">
        <f>'0605(18度C)'!F1+'0605(4度C)'!F1</f>
        <v>5340875.9000000013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482.37647573217851</v>
      </c>
      <c r="F6" s="246" t="e">
        <f>AVERAGE(#REF!,D14:K14)</f>
        <v>#REF!</v>
      </c>
      <c r="G6" s="247">
        <f>AVERAGE(D14:K14)</f>
        <v>234.29599854065816</v>
      </c>
      <c r="H6" s="248"/>
      <c r="I6" s="247">
        <f>AVERAGE(L14:O14)</f>
        <v>92.630803242446575</v>
      </c>
      <c r="J6" s="248"/>
      <c r="K6" s="247">
        <f>AVERAGE(D32:O32)</f>
        <v>812.58741258741259</v>
      </c>
      <c r="L6" s="248"/>
      <c r="M6" s="247">
        <f>AVERAGE(P32:X32)</f>
        <v>719.15909090909088</v>
      </c>
      <c r="N6" s="248"/>
      <c r="O6" s="236">
        <f>'0605(4度C)'!Y2</f>
        <v>0</v>
      </c>
      <c r="P6" s="236">
        <f>'0605(4度C)'!Z2</f>
        <v>0</v>
      </c>
      <c r="Q6" s="236">
        <f>'0605(4度C)'!AC2</f>
        <v>41</v>
      </c>
      <c r="R6" s="236">
        <f>'0605(4度C)'!AD2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431.62380918206202</v>
      </c>
      <c r="F7" s="242" t="e">
        <f>AVERAGE(#REF!,D15:K15)</f>
        <v>#REF!</v>
      </c>
      <c r="G7" s="243">
        <f>AVERAGE(D15:K15)</f>
        <v>210.32521811776681</v>
      </c>
      <c r="H7" s="244"/>
      <c r="I7" s="243">
        <f>AVERAGE(L15:O15)</f>
        <v>84.375812996736371</v>
      </c>
      <c r="J7" s="244"/>
      <c r="K7" s="243">
        <f>AVERAGE(D33:O33)</f>
        <v>726.14607145612251</v>
      </c>
      <c r="L7" s="244"/>
      <c r="M7" s="243">
        <f>AVERAGE(P33:X33)</f>
        <v>642.67343159710697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0.89640933348628271</v>
      </c>
      <c r="F8" s="261" t="e">
        <f>AVERAGE(D16:K16,#REF!)</f>
        <v>#REF!</v>
      </c>
      <c r="G8" s="249">
        <f>AVERAGE(D16:K16)</f>
        <v>0.89858679106855754</v>
      </c>
      <c r="H8" s="250"/>
      <c r="I8" s="249">
        <f>AVERAGE(L16:O16)</f>
        <v>0.90991954932560049</v>
      </c>
      <c r="J8" s="250"/>
      <c r="K8" s="249">
        <f>AVERAGE(D34:O34)</f>
        <v>0.89031771203299148</v>
      </c>
      <c r="L8" s="250"/>
      <c r="M8" s="249">
        <f>AVERAGE(P34:X34)</f>
        <v>0.89247966064650297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92.222222222222229</v>
      </c>
      <c r="F14" s="28">
        <v>114.15094339622641</v>
      </c>
      <c r="G14" s="28">
        <v>89.320388349514559</v>
      </c>
      <c r="H14" s="28">
        <v>174.19354838709677</v>
      </c>
      <c r="I14" s="28">
        <v>502.5555555555556</v>
      </c>
      <c r="J14" s="28">
        <v>433.33333333333331</v>
      </c>
      <c r="K14" s="29" t="s">
        <v>43</v>
      </c>
      <c r="L14" s="27" t="s">
        <v>43</v>
      </c>
      <c r="M14" s="30">
        <v>98.305084745762699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83.758182906580103</v>
      </c>
      <c r="F15" s="35">
        <v>102.72023173715478</v>
      </c>
      <c r="G15" s="35">
        <v>79.976807739306778</v>
      </c>
      <c r="H15" s="35">
        <v>155.36322630122373</v>
      </c>
      <c r="I15" s="35">
        <v>448.69823297519315</v>
      </c>
      <c r="J15" s="35">
        <v>391.43462704714238</v>
      </c>
      <c r="K15" s="36" t="s">
        <v>43</v>
      </c>
      <c r="L15" s="34" t="s">
        <v>43</v>
      </c>
      <c r="M15" s="37">
        <v>90.995672933463268</v>
      </c>
      <c r="N15" s="35">
        <v>77.755953060009475</v>
      </c>
      <c r="O15" s="38" t="s">
        <v>43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0.90822126043279627</v>
      </c>
      <c r="F16" s="43">
        <f t="shared" si="0"/>
        <v>0.89986318711887658</v>
      </c>
      <c r="G16" s="43">
        <f t="shared" si="0"/>
        <v>0.89539252142919545</v>
      </c>
      <c r="H16" s="43">
        <f t="shared" si="0"/>
        <v>0.89190000284035853</v>
      </c>
      <c r="I16" s="43">
        <f t="shared" si="0"/>
        <v>0.89283309678902012</v>
      </c>
      <c r="J16" s="43">
        <f t="shared" si="0"/>
        <v>0.90331067780109786</v>
      </c>
      <c r="K16" s="44" t="s">
        <v>43</v>
      </c>
      <c r="L16" s="42" t="s">
        <v>43</v>
      </c>
      <c r="M16" s="45">
        <f t="shared" ref="M16:N16" si="1">M15/M14</f>
        <v>0.92564563846109205</v>
      </c>
      <c r="N16" s="43">
        <f t="shared" si="1"/>
        <v>0.89419346019010892</v>
      </c>
      <c r="O16" s="46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0.25</v>
      </c>
      <c r="F17" s="48">
        <v>0.20833333333333334</v>
      </c>
      <c r="G17" s="48">
        <v>0.20833333333333334</v>
      </c>
      <c r="H17" s="48">
        <v>0.16666666666666666</v>
      </c>
      <c r="I17" s="48">
        <v>0.25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0.51368055555555547</v>
      </c>
      <c r="F18" s="48">
        <v>0.55262731481481464</v>
      </c>
      <c r="G18" s="48">
        <v>0.54746527777777776</v>
      </c>
      <c r="H18" s="48">
        <v>0.66431712962962952</v>
      </c>
      <c r="I18" s="48">
        <v>0.43437499999999984</v>
      </c>
      <c r="J18" s="48">
        <v>0.33731481481481485</v>
      </c>
      <c r="K18" s="48" t="s">
        <v>43</v>
      </c>
      <c r="L18" s="47" t="s">
        <v>43</v>
      </c>
      <c r="M18" s="49">
        <v>0.81721064814814814</v>
      </c>
      <c r="N18" s="48">
        <v>0.81512731481481482</v>
      </c>
      <c r="O18" s="50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>
        <v>6</v>
      </c>
      <c r="F21" s="52">
        <v>6</v>
      </c>
      <c r="G21" s="52">
        <v>8</v>
      </c>
      <c r="H21" s="52">
        <v>15</v>
      </c>
      <c r="I21" s="52">
        <v>0</v>
      </c>
      <c r="J21" s="52">
        <v>0</v>
      </c>
      <c r="K21" s="53"/>
      <c r="L21" s="54"/>
      <c r="M21" s="55">
        <v>3</v>
      </c>
      <c r="N21" s="52">
        <v>3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24.2</v>
      </c>
      <c r="F23" s="58">
        <v>17.666666666666668</v>
      </c>
      <c r="G23" s="58">
        <v>20.6</v>
      </c>
      <c r="H23" s="58">
        <v>20.666666666666668</v>
      </c>
      <c r="I23" s="58">
        <v>6</v>
      </c>
      <c r="J23" s="58">
        <v>6</v>
      </c>
      <c r="K23" s="59" t="s">
        <v>43</v>
      </c>
      <c r="L23" s="57" t="s">
        <v>43</v>
      </c>
      <c r="M23" s="60">
        <v>19</v>
      </c>
      <c r="N23" s="58">
        <v>23</v>
      </c>
      <c r="O23" s="61" t="s">
        <v>43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1100</v>
      </c>
      <c r="N32" s="28">
        <v>923.07692307692298</v>
      </c>
      <c r="O32" s="28">
        <v>900</v>
      </c>
      <c r="P32" s="27">
        <v>288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775</v>
      </c>
      <c r="W32" s="28">
        <v>913.63636363636363</v>
      </c>
      <c r="X32" s="31">
        <v>900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286.94456028454857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995.42476039923804</v>
      </c>
      <c r="N33" s="35">
        <v>824.28731724368561</v>
      </c>
      <c r="O33" s="35">
        <v>797.92764789701778</v>
      </c>
      <c r="P33" s="34">
        <v>254.80746790001882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700.38622848145258</v>
      </c>
      <c r="W33" s="35">
        <v>817.28865078192894</v>
      </c>
      <c r="X33" s="38">
        <v>798.21137922502749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0.87677504531389849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0.90493160036294362</v>
      </c>
      <c r="N34" s="43">
        <f>N33/N32</f>
        <v>0.89297792701399281</v>
      </c>
      <c r="O34" s="43">
        <f>O33/O32</f>
        <v>0.88658627544113089</v>
      </c>
      <c r="P34" s="42">
        <f>P33/P32</f>
        <v>0.88474815243062088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0.90372416578251946</v>
      </c>
      <c r="W34" s="43">
        <f>W33/W32</f>
        <v>0.89454479190061875</v>
      </c>
      <c r="X34" s="46">
        <f>X33/X32</f>
        <v>0.88690153247225278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0.25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0.43437499999999984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0.38690972222222225</v>
      </c>
      <c r="N36" s="48">
        <v>0.54550925925925942</v>
      </c>
      <c r="O36" s="48">
        <v>0.53045138888888888</v>
      </c>
      <c r="P36" s="47">
        <v>0.74222222222222223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0.77255787037037049</v>
      </c>
      <c r="W36" s="48">
        <v>1.1227893518518515</v>
      </c>
      <c r="X36" s="50">
        <v>1.1030208333333331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3</v>
      </c>
      <c r="N37" s="58">
        <v>3.7142857142857144</v>
      </c>
      <c r="O37" s="58">
        <v>4</v>
      </c>
      <c r="P37" s="57">
        <v>12.5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</v>
      </c>
      <c r="W37" s="58">
        <v>3.6666666666666665</v>
      </c>
      <c r="X37" s="61">
        <v>4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74A3A-5B0C-4A58-8ADD-E69F53BD5F28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N37" sqref="N37"/>
      <selection activeCell="N37" sqref="N3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94405</v>
      </c>
      <c r="E1" s="88" t="s">
        <v>4</v>
      </c>
      <c r="F1" s="89">
        <f>SUM(G5:G140)</f>
        <v>1853755.4900000007</v>
      </c>
      <c r="G1" s="90" t="s">
        <v>85</v>
      </c>
      <c r="H1" s="91">
        <f>L21+L38+L55+L72+L89+L106+L123+L140</f>
        <v>45.88095238095238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46178</v>
      </c>
      <c r="B2" s="295"/>
      <c r="C2" s="92" t="s">
        <v>41</v>
      </c>
      <c r="D2" s="93">
        <f>AVERAGE(N21,N38,N55,N72,N89,N106,N123,N140)</f>
        <v>684.40975152661474</v>
      </c>
      <c r="E2" s="93" t="s">
        <v>92</v>
      </c>
      <c r="F2" s="94">
        <f>F1/D1</f>
        <v>19.636200307187128</v>
      </c>
      <c r="G2" s="95" t="s">
        <v>93</v>
      </c>
      <c r="H2" s="96">
        <f>COUNT(H5:H140)</f>
        <v>12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1430</v>
      </c>
      <c r="G5" s="148">
        <f t="shared" ref="G5:G8" si="0">E5*F5</f>
        <v>36665.200000000004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3211.6555911828864</v>
      </c>
      <c r="N5" s="152">
        <f>M5/L5</f>
        <v>321.16555911828863</v>
      </c>
      <c r="O5" s="154">
        <f>L5-I5</f>
        <v>0</v>
      </c>
      <c r="P5" s="155">
        <f>N5-K5</f>
        <v>-38.834440881711373</v>
      </c>
      <c r="Q5" s="156">
        <f>N5/K5</f>
        <v>0.89212655310635725</v>
      </c>
      <c r="R5" s="322">
        <f>Q21</f>
        <v>0.87677504531389849</v>
      </c>
      <c r="S5" s="157">
        <v>0.25</v>
      </c>
      <c r="T5" s="158">
        <v>0.26854166666666668</v>
      </c>
      <c r="U5" s="159"/>
      <c r="V5" s="160">
        <v>26.715193321335853</v>
      </c>
      <c r="W5" s="161"/>
      <c r="X5" s="162"/>
      <c r="Y5" s="325"/>
      <c r="Z5" s="326"/>
      <c r="AA5" s="115">
        <f>M5-J5</f>
        <v>-388.34440881711362</v>
      </c>
      <c r="AB5" s="156">
        <f>M5/J5</f>
        <v>0.89212655310635736</v>
      </c>
      <c r="AC5" s="327">
        <f>AB21</f>
        <v>0.87677504531389838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2567</v>
      </c>
      <c r="G6" s="103">
        <f t="shared" si="0"/>
        <v>75777.84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3151.7579899710654</v>
      </c>
      <c r="N6" s="106">
        <f>M6/L6</f>
        <v>286.5234536337332</v>
      </c>
      <c r="O6" s="108">
        <f>L6-I6</f>
        <v>0</v>
      </c>
      <c r="P6" s="109">
        <f>N6-K6</f>
        <v>-40.749273638994055</v>
      </c>
      <c r="Q6" s="110">
        <f>N6/K6</f>
        <v>0.87548833054751818</v>
      </c>
      <c r="R6" s="323"/>
      <c r="S6" s="47">
        <v>0.2722222222222222</v>
      </c>
      <c r="T6" s="48">
        <v>0.30615740740740738</v>
      </c>
      <c r="U6" s="111">
        <v>5.2999999999999492</v>
      </c>
      <c r="V6" s="112">
        <v>48.867965272109608</v>
      </c>
      <c r="W6" s="113"/>
      <c r="X6" s="116"/>
      <c r="Y6" s="332"/>
      <c r="Z6" s="333"/>
      <c r="AA6" s="117">
        <f>M6-J6</f>
        <v>-448.2420100289346</v>
      </c>
      <c r="AB6" s="110">
        <f>M6/J6</f>
        <v>0.87548833054751818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2892</v>
      </c>
      <c r="G7" s="103">
        <f t="shared" si="0"/>
        <v>86326.2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3151.0635951957411</v>
      </c>
      <c r="N7" s="106">
        <f>M7/L7</f>
        <v>286.46032683597645</v>
      </c>
      <c r="O7" s="108">
        <f>L7-I7</f>
        <v>0</v>
      </c>
      <c r="P7" s="109">
        <f>N7-K7</f>
        <v>-40.812400436750806</v>
      </c>
      <c r="Q7" s="110">
        <f>N7/K7</f>
        <v>0.87529544310992813</v>
      </c>
      <c r="R7" s="323"/>
      <c r="S7" s="47">
        <v>0.30972222222222218</v>
      </c>
      <c r="T7" s="48">
        <v>0.34796296296296292</v>
      </c>
      <c r="U7" s="111">
        <v>5.1333333333333098</v>
      </c>
      <c r="V7" s="112">
        <v>55.067120912620332</v>
      </c>
      <c r="W7" s="113"/>
      <c r="X7" s="116"/>
      <c r="Y7" s="332"/>
      <c r="Z7" s="333"/>
      <c r="AA7" s="117">
        <f>M7-J7</f>
        <v>-448.93640480425893</v>
      </c>
      <c r="AB7" s="110">
        <f>M7/J7</f>
        <v>0.87529544310992813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1724</v>
      </c>
      <c r="G8" s="103">
        <f t="shared" si="0"/>
        <v>49254.68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3111.0834761704436</v>
      </c>
      <c r="N8" s="106">
        <f>M8/L8</f>
        <v>259.25695634753697</v>
      </c>
      <c r="O8" s="108">
        <f>L8-I8</f>
        <v>0</v>
      </c>
      <c r="P8" s="109">
        <f>N8-K8</f>
        <v>-40.74304365246303</v>
      </c>
      <c r="Q8" s="110">
        <f>N8/K8</f>
        <v>0.86418985449178987</v>
      </c>
      <c r="R8" s="323"/>
      <c r="S8" s="47">
        <v>0.3520833333333333</v>
      </c>
      <c r="T8" s="48">
        <v>0.37516203703703699</v>
      </c>
      <c r="U8" s="111">
        <v>5.9333333333333549</v>
      </c>
      <c r="V8" s="112">
        <v>33.248866766933688</v>
      </c>
      <c r="W8" s="113"/>
      <c r="X8" s="116"/>
      <c r="Y8" s="332"/>
      <c r="Z8" s="333"/>
      <c r="AA8" s="117">
        <f>M8-J8</f>
        <v>-488.91652382955635</v>
      </c>
      <c r="AB8" s="110">
        <f>M8/J8</f>
        <v>0.86418985449178987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3156.3901631300341</v>
      </c>
      <c r="N21" s="138">
        <f>M21/L21</f>
        <v>286.94456028454857</v>
      </c>
      <c r="O21" s="139">
        <f>L21-I21</f>
        <v>0</v>
      </c>
      <c r="P21" s="140">
        <f>N21-K21</f>
        <v>-40.32816698817868</v>
      </c>
      <c r="Q21" s="141">
        <f>N21/K21</f>
        <v>0.87677504531389849</v>
      </c>
      <c r="R21" s="324"/>
      <c r="S21" s="142">
        <v>0.25</v>
      </c>
      <c r="T21" s="143">
        <v>0.43437499999999984</v>
      </c>
      <c r="U21" s="144"/>
      <c r="V21" s="166"/>
      <c r="W21" s="167"/>
      <c r="X21" s="138"/>
      <c r="Y21" s="354"/>
      <c r="Z21" s="355"/>
      <c r="AA21" s="168">
        <f>M21-J21</f>
        <v>-443.60983686996587</v>
      </c>
      <c r="AB21" s="141">
        <f>M21/J21</f>
        <v>0.87677504531389838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2347</v>
      </c>
      <c r="G22" s="148">
        <f t="shared" ref="G22" si="5">E22*F22</f>
        <v>43489.91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2986.2742811977141</v>
      </c>
      <c r="N22" s="152">
        <f>M22/L22</f>
        <v>995.42476039923804</v>
      </c>
      <c r="O22" s="154">
        <f>L22-I22</f>
        <v>0</v>
      </c>
      <c r="P22" s="155">
        <f>N22-K22</f>
        <v>-104.57523960076196</v>
      </c>
      <c r="Q22" s="156">
        <f>N22/K22</f>
        <v>0.90493160036294362</v>
      </c>
      <c r="R22" s="322">
        <f>Q38</f>
        <v>0.90493160036294362</v>
      </c>
      <c r="S22" s="157">
        <v>0.35416666666666669</v>
      </c>
      <c r="T22" s="158">
        <v>0.38690972222222225</v>
      </c>
      <c r="U22" s="159"/>
      <c r="V22" s="112">
        <v>47.155748849540004</v>
      </c>
      <c r="W22" s="161"/>
      <c r="X22" s="162"/>
      <c r="Y22" s="325"/>
      <c r="Z22" s="326"/>
      <c r="AA22" s="115">
        <f>M22-J22</f>
        <v>-313.72571880228588</v>
      </c>
      <c r="AB22" s="156">
        <f>M22/J22</f>
        <v>0.90493160036294362</v>
      </c>
      <c r="AC22" s="327">
        <f>AB38</f>
        <v>0.90493160036294362</v>
      </c>
    </row>
    <row r="23" spans="1:29" ht="15.75" customHeight="1">
      <c r="A23" s="357"/>
      <c r="B23" s="100"/>
      <c r="C23" s="330"/>
      <c r="D23" s="331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323"/>
      <c r="S23" s="47"/>
      <c r="T23" s="48"/>
      <c r="U23" s="111"/>
      <c r="V23" s="112"/>
      <c r="W23" s="113"/>
      <c r="X23" s="116"/>
      <c r="Y23" s="332"/>
      <c r="Z23" s="333"/>
      <c r="AA23" s="117"/>
      <c r="AB23" s="110"/>
      <c r="AC23" s="328"/>
    </row>
    <row r="24" spans="1:29" ht="15.75" customHeight="1">
      <c r="A24" s="357"/>
      <c r="B24" s="100"/>
      <c r="C24" s="330"/>
      <c r="D24" s="33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23"/>
      <c r="S24" s="47"/>
      <c r="T24" s="48"/>
      <c r="U24" s="111"/>
      <c r="V24" s="112"/>
      <c r="W24" s="113"/>
      <c r="X24" s="116"/>
      <c r="Y24" s="332"/>
      <c r="Z24" s="333"/>
      <c r="AA24" s="117"/>
      <c r="AB24" s="110"/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2986.2742811977141</v>
      </c>
      <c r="N38" s="138">
        <f t="shared" ref="N38:N45" si="9">M38/L38</f>
        <v>995.42476039923804</v>
      </c>
      <c r="O38" s="139">
        <f t="shared" ref="O38:O45" si="10">L38-I38</f>
        <v>0</v>
      </c>
      <c r="P38" s="140">
        <f t="shared" ref="P38:P45" si="11">N38-K38</f>
        <v>-104.57523960076196</v>
      </c>
      <c r="Q38" s="141">
        <f t="shared" ref="Q38:Q45" si="12">N38/K38</f>
        <v>0.90493160036294362</v>
      </c>
      <c r="R38" s="324"/>
      <c r="S38" s="142">
        <v>0.35416666666666669</v>
      </c>
      <c r="T38" s="143">
        <v>0.38690972222222225</v>
      </c>
      <c r="U38" s="144"/>
      <c r="V38" s="166"/>
      <c r="W38" s="99"/>
      <c r="X38" s="69"/>
      <c r="Y38" s="354"/>
      <c r="Z38" s="355"/>
      <c r="AA38" s="168">
        <f t="shared" ref="AA38:AA45" si="13">M38-J38</f>
        <v>-313.72571880228588</v>
      </c>
      <c r="AB38" s="141">
        <f t="shared" ref="AB38:AB45" si="14">M38/J38</f>
        <v>0.90493160036294362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137</v>
      </c>
      <c r="D39" s="321"/>
      <c r="E39" s="147">
        <v>30</v>
      </c>
      <c r="F39" s="97">
        <v>2093</v>
      </c>
      <c r="G39" s="148">
        <f t="shared" ref="G39:G45" si="15">E39*F39</f>
        <v>62790</v>
      </c>
      <c r="H39" s="149"/>
      <c r="I39" s="150">
        <v>4</v>
      </c>
      <c r="J39" s="151">
        <v>3600</v>
      </c>
      <c r="K39" s="152">
        <f>J39/I39</f>
        <v>900</v>
      </c>
      <c r="L39" s="153">
        <v>4</v>
      </c>
      <c r="M39" s="151">
        <f t="shared" ref="M39:M45" si="16">F39/V39*60</f>
        <v>3193.2000000000021</v>
      </c>
      <c r="N39" s="152">
        <f t="shared" si="9"/>
        <v>798.30000000000052</v>
      </c>
      <c r="O39" s="154">
        <f t="shared" si="10"/>
        <v>0</v>
      </c>
      <c r="P39" s="155">
        <f t="shared" si="11"/>
        <v>-101.69999999999948</v>
      </c>
      <c r="Q39" s="156">
        <f t="shared" si="12"/>
        <v>0.88700000000000057</v>
      </c>
      <c r="R39" s="322">
        <f>Q55</f>
        <v>0.89297792701399281</v>
      </c>
      <c r="S39" s="157">
        <v>0.25</v>
      </c>
      <c r="T39" s="158">
        <v>0.27730324074074075</v>
      </c>
      <c r="U39" s="159"/>
      <c r="V39" s="160">
        <v>39.32732055618186</v>
      </c>
      <c r="W39" s="161"/>
      <c r="X39" s="162"/>
      <c r="Y39" s="325"/>
      <c r="Z39" s="326"/>
      <c r="AA39" s="115">
        <f t="shared" si="13"/>
        <v>-406.79999999999791</v>
      </c>
      <c r="AB39" s="156">
        <f t="shared" si="14"/>
        <v>0.88700000000000057</v>
      </c>
      <c r="AC39" s="327">
        <f>AB55</f>
        <v>0.89297792701399281</v>
      </c>
    </row>
    <row r="40" spans="1:29" ht="15.75" customHeight="1">
      <c r="A40" s="318"/>
      <c r="B40" s="100" t="s">
        <v>120</v>
      </c>
      <c r="C40" s="330" t="s">
        <v>128</v>
      </c>
      <c r="D40" s="331"/>
      <c r="E40" s="101">
        <v>25.03</v>
      </c>
      <c r="F40" s="102">
        <v>1140</v>
      </c>
      <c r="G40" s="103">
        <f t="shared" si="15"/>
        <v>28534.2</v>
      </c>
      <c r="H40" s="26"/>
      <c r="I40" s="104">
        <v>5</v>
      </c>
      <c r="J40" s="105">
        <v>3600</v>
      </c>
      <c r="K40" s="106">
        <f t="shared" ref="K40:K74" si="17">J40/I40</f>
        <v>720</v>
      </c>
      <c r="L40" s="107">
        <v>5</v>
      </c>
      <c r="M40" s="105">
        <f t="shared" si="16"/>
        <v>3185.622014142717</v>
      </c>
      <c r="N40" s="106">
        <f t="shared" si="9"/>
        <v>637.12440282854345</v>
      </c>
      <c r="O40" s="108">
        <f t="shared" si="10"/>
        <v>0</v>
      </c>
      <c r="P40" s="109">
        <f t="shared" si="11"/>
        <v>-82.875597171456548</v>
      </c>
      <c r="Q40" s="110">
        <f t="shared" si="12"/>
        <v>0.8848950039285326</v>
      </c>
      <c r="R40" s="323"/>
      <c r="S40" s="47">
        <v>0.28750000000000003</v>
      </c>
      <c r="T40" s="48">
        <v>0.30240740740740746</v>
      </c>
      <c r="U40" s="111">
        <v>14.683333333333364</v>
      </c>
      <c r="V40" s="112">
        <v>21.47147392136764</v>
      </c>
      <c r="W40" s="113"/>
      <c r="X40" s="116"/>
      <c r="Y40" s="332"/>
      <c r="Z40" s="333"/>
      <c r="AA40" s="117">
        <f t="shared" si="13"/>
        <v>-414.37798585728297</v>
      </c>
      <c r="AB40" s="110">
        <f t="shared" si="14"/>
        <v>0.88489500392853249</v>
      </c>
      <c r="AC40" s="328"/>
    </row>
    <row r="41" spans="1:29" ht="15.75" customHeight="1">
      <c r="A41" s="318"/>
      <c r="B41" s="100" t="s">
        <v>120</v>
      </c>
      <c r="C41" s="330" t="s">
        <v>125</v>
      </c>
      <c r="D41" s="331"/>
      <c r="E41" s="101">
        <v>22.28</v>
      </c>
      <c r="F41" s="102">
        <v>928</v>
      </c>
      <c r="G41" s="103">
        <f t="shared" si="15"/>
        <v>20675.84</v>
      </c>
      <c r="H41" s="26"/>
      <c r="I41" s="104">
        <v>5</v>
      </c>
      <c r="J41" s="105">
        <v>3300</v>
      </c>
      <c r="K41" s="106">
        <f t="shared" si="17"/>
        <v>660</v>
      </c>
      <c r="L41" s="107">
        <v>5</v>
      </c>
      <c r="M41" s="105">
        <f t="shared" si="16"/>
        <v>2980.7450897444573</v>
      </c>
      <c r="N41" s="106">
        <f t="shared" si="9"/>
        <v>596.14901794889147</v>
      </c>
      <c r="O41" s="108">
        <f t="shared" si="10"/>
        <v>0</v>
      </c>
      <c r="P41" s="109">
        <f t="shared" si="11"/>
        <v>-63.850982051108531</v>
      </c>
      <c r="Q41" s="110">
        <f t="shared" si="12"/>
        <v>0.90325608780135069</v>
      </c>
      <c r="R41" s="323"/>
      <c r="S41" s="47">
        <v>0.31250000000000006</v>
      </c>
      <c r="T41" s="48">
        <v>0.32546296296296301</v>
      </c>
      <c r="U41" s="111">
        <v>14.53333333333334</v>
      </c>
      <c r="V41" s="112">
        <v>18.679893222527628</v>
      </c>
      <c r="W41" s="113"/>
      <c r="X41" s="116"/>
      <c r="Y41" s="332"/>
      <c r="Z41" s="333"/>
      <c r="AA41" s="117">
        <f t="shared" si="13"/>
        <v>-319.25491025554265</v>
      </c>
      <c r="AB41" s="110">
        <f t="shared" si="14"/>
        <v>0.90325608780135069</v>
      </c>
      <c r="AC41" s="328"/>
    </row>
    <row r="42" spans="1:29" ht="15.75" customHeight="1">
      <c r="A42" s="318"/>
      <c r="B42" s="100" t="s">
        <v>120</v>
      </c>
      <c r="C42" s="330" t="s">
        <v>129</v>
      </c>
      <c r="D42" s="331"/>
      <c r="E42" s="101">
        <v>18.18</v>
      </c>
      <c r="F42" s="102">
        <v>989</v>
      </c>
      <c r="G42" s="103">
        <f t="shared" si="15"/>
        <v>17980.02</v>
      </c>
      <c r="H42" s="26"/>
      <c r="I42" s="104">
        <v>3</v>
      </c>
      <c r="J42" s="105">
        <v>3600</v>
      </c>
      <c r="K42" s="106">
        <f t="shared" si="17"/>
        <v>1200</v>
      </c>
      <c r="L42" s="107">
        <v>3</v>
      </c>
      <c r="M42" s="105">
        <f t="shared" si="16"/>
        <v>3195.265907357174</v>
      </c>
      <c r="N42" s="106">
        <f t="shared" si="9"/>
        <v>1065.0886357857246</v>
      </c>
      <c r="O42" s="108">
        <f t="shared" si="10"/>
        <v>0</v>
      </c>
      <c r="P42" s="109">
        <f t="shared" si="11"/>
        <v>-134.91136421427541</v>
      </c>
      <c r="Q42" s="110">
        <f t="shared" si="12"/>
        <v>0.88757386315477049</v>
      </c>
      <c r="R42" s="323"/>
      <c r="S42" s="47">
        <v>0.33541666666666675</v>
      </c>
      <c r="T42" s="48">
        <v>0.34831018518518525</v>
      </c>
      <c r="U42" s="111">
        <v>15</v>
      </c>
      <c r="V42" s="112">
        <v>18.571224342665278</v>
      </c>
      <c r="W42" s="113"/>
      <c r="X42" s="116"/>
      <c r="Y42" s="332"/>
      <c r="Z42" s="333"/>
      <c r="AA42" s="117">
        <f t="shared" si="13"/>
        <v>-404.734092642826</v>
      </c>
      <c r="AB42" s="110">
        <f t="shared" si="14"/>
        <v>0.8875738631547706</v>
      </c>
      <c r="AC42" s="328"/>
    </row>
    <row r="43" spans="1:29" ht="15.75" customHeight="1">
      <c r="A43" s="318"/>
      <c r="B43" s="100" t="s">
        <v>120</v>
      </c>
      <c r="C43" s="330" t="s">
        <v>133</v>
      </c>
      <c r="D43" s="331"/>
      <c r="E43" s="101">
        <v>17.07</v>
      </c>
      <c r="F43" s="102">
        <v>3014</v>
      </c>
      <c r="G43" s="103">
        <f t="shared" si="15"/>
        <v>51448.98</v>
      </c>
      <c r="H43" s="13"/>
      <c r="I43" s="104">
        <v>3</v>
      </c>
      <c r="J43" s="105">
        <v>3300</v>
      </c>
      <c r="K43" s="106">
        <f t="shared" si="17"/>
        <v>1100</v>
      </c>
      <c r="L43" s="107">
        <v>3</v>
      </c>
      <c r="M43" s="105">
        <f t="shared" si="16"/>
        <v>2976.9031111857994</v>
      </c>
      <c r="N43" s="106">
        <f t="shared" si="9"/>
        <v>992.30103706193313</v>
      </c>
      <c r="O43" s="108">
        <f t="shared" si="10"/>
        <v>0</v>
      </c>
      <c r="P43" s="109">
        <f t="shared" si="11"/>
        <v>-107.69896293806687</v>
      </c>
      <c r="Q43" s="110">
        <f t="shared" si="12"/>
        <v>0.90209185187448471</v>
      </c>
      <c r="R43" s="323"/>
      <c r="S43" s="47">
        <v>0.35833333333333345</v>
      </c>
      <c r="T43" s="48">
        <v>0.4005092592592594</v>
      </c>
      <c r="U43" s="111">
        <v>15</v>
      </c>
      <c r="V43" s="112">
        <v>60.747694246577417</v>
      </c>
      <c r="W43" s="113"/>
      <c r="X43" s="116"/>
      <c r="Y43" s="332"/>
      <c r="Z43" s="333"/>
      <c r="AA43" s="117">
        <f t="shared" si="13"/>
        <v>-323.09688881420061</v>
      </c>
      <c r="AB43" s="110">
        <f t="shared" si="14"/>
        <v>0.90209185187448471</v>
      </c>
      <c r="AC43" s="328"/>
    </row>
    <row r="44" spans="1:29" ht="15.75" customHeight="1">
      <c r="A44" s="318"/>
      <c r="B44" s="100" t="s">
        <v>120</v>
      </c>
      <c r="C44" s="330" t="s">
        <v>132</v>
      </c>
      <c r="D44" s="331"/>
      <c r="E44" s="101">
        <v>14.03</v>
      </c>
      <c r="F44" s="102">
        <v>3732</v>
      </c>
      <c r="G44" s="121">
        <f t="shared" si="15"/>
        <v>52359.96</v>
      </c>
      <c r="H44" s="122"/>
      <c r="I44" s="104">
        <v>3</v>
      </c>
      <c r="J44" s="105">
        <v>3000</v>
      </c>
      <c r="K44" s="106">
        <f t="shared" si="17"/>
        <v>1000</v>
      </c>
      <c r="L44" s="107">
        <v>3</v>
      </c>
      <c r="M44" s="105">
        <f t="shared" si="16"/>
        <v>2713.6100337544763</v>
      </c>
      <c r="N44" s="106">
        <f t="shared" si="9"/>
        <v>904.53667791815872</v>
      </c>
      <c r="O44" s="108">
        <f t="shared" si="10"/>
        <v>0</v>
      </c>
      <c r="P44" s="109">
        <f t="shared" si="11"/>
        <v>-95.463322081841284</v>
      </c>
      <c r="Q44" s="110">
        <f t="shared" si="12"/>
        <v>0.90453667791815873</v>
      </c>
      <c r="R44" s="323"/>
      <c r="S44" s="47">
        <v>0.41041666666666682</v>
      </c>
      <c r="T44" s="120">
        <v>0.46771990740740754</v>
      </c>
      <c r="U44" s="111">
        <v>15</v>
      </c>
      <c r="V44" s="112">
        <v>82.517383564575951</v>
      </c>
      <c r="W44" s="113"/>
      <c r="X44" s="116"/>
      <c r="Y44" s="332"/>
      <c r="Z44" s="333"/>
      <c r="AA44" s="117">
        <f t="shared" si="13"/>
        <v>-286.38996624552374</v>
      </c>
      <c r="AB44" s="110">
        <f t="shared" si="14"/>
        <v>0.90453667791815873</v>
      </c>
      <c r="AC44" s="328"/>
    </row>
    <row r="45" spans="1:29" ht="15.75" customHeight="1">
      <c r="A45" s="318"/>
      <c r="B45" s="100" t="s">
        <v>120</v>
      </c>
      <c r="C45" s="330" t="s">
        <v>131</v>
      </c>
      <c r="D45" s="331"/>
      <c r="E45" s="101">
        <v>14.28</v>
      </c>
      <c r="F45" s="102">
        <v>5180</v>
      </c>
      <c r="G45" s="121">
        <f t="shared" si="15"/>
        <v>73970.399999999994</v>
      </c>
      <c r="H45" s="62"/>
      <c r="I45" s="104">
        <v>3</v>
      </c>
      <c r="J45" s="105">
        <v>3600</v>
      </c>
      <c r="K45" s="106">
        <f t="shared" si="17"/>
        <v>1200</v>
      </c>
      <c r="L45" s="107">
        <v>3</v>
      </c>
      <c r="M45" s="105">
        <f t="shared" si="16"/>
        <v>3186.1240921512012</v>
      </c>
      <c r="N45" s="106">
        <f t="shared" si="9"/>
        <v>1062.0413640504005</v>
      </c>
      <c r="O45" s="123">
        <f t="shared" si="10"/>
        <v>0</v>
      </c>
      <c r="P45" s="124">
        <f t="shared" si="11"/>
        <v>-137.95863594959951</v>
      </c>
      <c r="Q45" s="125">
        <f t="shared" si="12"/>
        <v>0.88503447004200042</v>
      </c>
      <c r="R45" s="323"/>
      <c r="S45" s="47">
        <v>0.47777777777777797</v>
      </c>
      <c r="T45" s="120">
        <v>0.54550925925925942</v>
      </c>
      <c r="U45" s="111">
        <v>15</v>
      </c>
      <c r="V45" s="112">
        <v>97.547989661053862</v>
      </c>
      <c r="W45" s="113"/>
      <c r="X45" s="116"/>
      <c r="Y45" s="332"/>
      <c r="Z45" s="333"/>
      <c r="AA45" s="117">
        <f t="shared" si="13"/>
        <v>-413.87590784879876</v>
      </c>
      <c r="AB45" s="110">
        <f t="shared" si="14"/>
        <v>0.88503447004200031</v>
      </c>
      <c r="AC45" s="328"/>
    </row>
    <row r="46" spans="1:29" ht="15.75" customHeight="1">
      <c r="A46" s="318"/>
      <c r="B46" s="100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47"/>
      <c r="T46" s="120"/>
      <c r="U46" s="111"/>
      <c r="V46" s="112"/>
      <c r="W46" s="113"/>
      <c r="X46" s="116"/>
      <c r="Y46" s="332"/>
      <c r="Z46" s="333"/>
      <c r="AA46" s="117"/>
      <c r="AB46" s="110"/>
      <c r="AC46" s="328"/>
    </row>
    <row r="47" spans="1:29" ht="15.75" customHeight="1">
      <c r="A47" s="318"/>
      <c r="B47" s="100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47"/>
      <c r="T47" s="120"/>
      <c r="U47" s="111"/>
      <c r="V47" s="112"/>
      <c r="W47" s="113"/>
      <c r="X47" s="116"/>
      <c r="Y47" s="332"/>
      <c r="Z47" s="333"/>
      <c r="AA47" s="117"/>
      <c r="AB47" s="110"/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8">AVERAGE(I39:I54)</f>
        <v>3.7142857142857144</v>
      </c>
      <c r="J55" s="137">
        <f t="shared" si="18"/>
        <v>3428.5714285714284</v>
      </c>
      <c r="K55" s="138">
        <f t="shared" ref="K55" si="19">J55/I55</f>
        <v>923.07692307692298</v>
      </c>
      <c r="L55" s="136">
        <f t="shared" ref="L55:M55" si="20">AVERAGE(L39:L54)</f>
        <v>3.7142857142857144</v>
      </c>
      <c r="M55" s="137">
        <f t="shared" si="20"/>
        <v>3061.6386069051182</v>
      </c>
      <c r="N55" s="138">
        <f t="shared" ref="N55:N62" si="21">M55/L55</f>
        <v>824.28731724368561</v>
      </c>
      <c r="O55" s="139">
        <f t="shared" ref="O55:O62" si="22">L55-I55</f>
        <v>0</v>
      </c>
      <c r="P55" s="140">
        <f t="shared" ref="P55:P62" si="23">N55-K55</f>
        <v>-98.789605833237374</v>
      </c>
      <c r="Q55" s="141">
        <f t="shared" ref="Q55:Q62" si="24">N55/K55</f>
        <v>0.89297792701399281</v>
      </c>
      <c r="R55" s="324"/>
      <c r="S55" s="142">
        <v>0.25</v>
      </c>
      <c r="T55" s="143">
        <v>0.54550925925925942</v>
      </c>
      <c r="U55" s="144"/>
      <c r="V55" s="166"/>
      <c r="W55" s="99"/>
      <c r="X55" s="69"/>
      <c r="Y55" s="354"/>
      <c r="Z55" s="355"/>
      <c r="AA55" s="168">
        <f t="shared" ref="AA55:AA62" si="25">M55-J55</f>
        <v>-366.93282166631025</v>
      </c>
      <c r="AB55" s="141">
        <f t="shared" ref="AB55:AB62" si="26">M55/J55</f>
        <v>0.89297792701399281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126</v>
      </c>
      <c r="D56" s="321"/>
      <c r="E56" s="147">
        <v>17.89</v>
      </c>
      <c r="F56" s="97">
        <v>2519</v>
      </c>
      <c r="G56" s="148">
        <f t="shared" ref="G56:G62" si="27">E56*F56</f>
        <v>45064.91</v>
      </c>
      <c r="H56" s="149"/>
      <c r="I56" s="150">
        <v>4</v>
      </c>
      <c r="J56" s="151">
        <v>3600</v>
      </c>
      <c r="K56" s="152">
        <f>J56/I56</f>
        <v>900</v>
      </c>
      <c r="L56" s="153">
        <v>4</v>
      </c>
      <c r="M56" s="151">
        <f t="shared" ref="M56:M62" si="28">F56/V56*60</f>
        <v>3189.3586706454753</v>
      </c>
      <c r="N56" s="152">
        <f t="shared" si="21"/>
        <v>797.33966766136882</v>
      </c>
      <c r="O56" s="154">
        <f t="shared" si="22"/>
        <v>0</v>
      </c>
      <c r="P56" s="155">
        <f t="shared" si="23"/>
        <v>-102.66033233863118</v>
      </c>
      <c r="Q56" s="156">
        <f t="shared" si="24"/>
        <v>0.88593296406818756</v>
      </c>
      <c r="R56" s="322">
        <f>Q72</f>
        <v>0.88658627544113089</v>
      </c>
      <c r="S56" s="157">
        <v>0.25</v>
      </c>
      <c r="T56" s="158">
        <v>0.28290509259259261</v>
      </c>
      <c r="U56" s="159"/>
      <c r="V56" s="160">
        <v>47.388837571351509</v>
      </c>
      <c r="W56" s="158"/>
      <c r="X56" s="169"/>
      <c r="Y56" s="325"/>
      <c r="Z56" s="326"/>
      <c r="AA56" s="115">
        <f t="shared" si="25"/>
        <v>-410.64132935452471</v>
      </c>
      <c r="AB56" s="156">
        <f t="shared" si="26"/>
        <v>0.88593296406818756</v>
      </c>
      <c r="AC56" s="327">
        <f>AB72</f>
        <v>0.88658627544113089</v>
      </c>
    </row>
    <row r="57" spans="1:29" ht="15.75" customHeight="1">
      <c r="A57" s="357"/>
      <c r="B57" s="100" t="s">
        <v>120</v>
      </c>
      <c r="C57" s="330" t="s">
        <v>135</v>
      </c>
      <c r="D57" s="331"/>
      <c r="E57" s="101">
        <v>24.82</v>
      </c>
      <c r="F57" s="102">
        <v>1524</v>
      </c>
      <c r="G57" s="103">
        <f t="shared" si="27"/>
        <v>37825.68</v>
      </c>
      <c r="H57" s="26"/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3189.9833287546226</v>
      </c>
      <c r="N57" s="106">
        <f t="shared" si="21"/>
        <v>637.99666575092454</v>
      </c>
      <c r="O57" s="108">
        <f t="shared" si="22"/>
        <v>0</v>
      </c>
      <c r="P57" s="109">
        <f t="shared" si="23"/>
        <v>-82.003334249075465</v>
      </c>
      <c r="Q57" s="110">
        <f t="shared" si="24"/>
        <v>0.88610648020961746</v>
      </c>
      <c r="R57" s="323"/>
      <c r="S57" s="47">
        <v>0.29305555555555557</v>
      </c>
      <c r="T57" s="48">
        <v>0.3129513888888889</v>
      </c>
      <c r="U57" s="111">
        <v>14.61666666666666</v>
      </c>
      <c r="V57" s="112">
        <v>28.664726607113149</v>
      </c>
      <c r="W57" s="113"/>
      <c r="X57" s="13"/>
      <c r="Y57" s="332"/>
      <c r="Z57" s="333"/>
      <c r="AA57" s="117">
        <f t="shared" si="25"/>
        <v>-410.01667124537744</v>
      </c>
      <c r="AB57" s="110">
        <f t="shared" si="26"/>
        <v>0.88610648020961735</v>
      </c>
      <c r="AC57" s="328"/>
    </row>
    <row r="58" spans="1:29" ht="15.75" customHeight="1">
      <c r="A58" s="357"/>
      <c r="B58" s="100" t="s">
        <v>120</v>
      </c>
      <c r="C58" s="330" t="s">
        <v>136</v>
      </c>
      <c r="D58" s="331"/>
      <c r="E58" s="101">
        <v>18.18</v>
      </c>
      <c r="F58" s="102">
        <v>1846</v>
      </c>
      <c r="G58" s="103">
        <f t="shared" si="27"/>
        <v>33560.28</v>
      </c>
      <c r="H58" s="26"/>
      <c r="I58" s="104">
        <v>3</v>
      </c>
      <c r="J58" s="105">
        <v>3600</v>
      </c>
      <c r="K58" s="106">
        <f t="shared" si="17"/>
        <v>1200</v>
      </c>
      <c r="L58" s="107">
        <v>3</v>
      </c>
      <c r="M58" s="105">
        <f t="shared" si="28"/>
        <v>3192.3582864460013</v>
      </c>
      <c r="N58" s="106">
        <f t="shared" si="21"/>
        <v>1064.1194288153338</v>
      </c>
      <c r="O58" s="108">
        <f t="shared" si="22"/>
        <v>0</v>
      </c>
      <c r="P58" s="109">
        <f t="shared" si="23"/>
        <v>-135.88057118466622</v>
      </c>
      <c r="Q58" s="110">
        <f t="shared" si="24"/>
        <v>0.88676619067944484</v>
      </c>
      <c r="R58" s="323"/>
      <c r="S58" s="47">
        <v>0.32291666666666669</v>
      </c>
      <c r="T58" s="48">
        <v>0.34700231481481481</v>
      </c>
      <c r="U58" s="111">
        <v>15</v>
      </c>
      <c r="V58" s="112">
        <v>34.695353735907645</v>
      </c>
      <c r="W58" s="113"/>
      <c r="X58" s="13"/>
      <c r="Y58" s="332"/>
      <c r="Z58" s="333"/>
      <c r="AA58" s="117">
        <f t="shared" si="25"/>
        <v>-407.64171355399867</v>
      </c>
      <c r="AB58" s="110">
        <f t="shared" si="26"/>
        <v>0.88676619067944484</v>
      </c>
      <c r="AC58" s="328"/>
    </row>
    <row r="59" spans="1:29" ht="15.75" customHeight="1">
      <c r="A59" s="357"/>
      <c r="B59" s="100" t="s">
        <v>120</v>
      </c>
      <c r="C59" s="330" t="s">
        <v>130</v>
      </c>
      <c r="D59" s="331"/>
      <c r="E59" s="101">
        <v>23.72</v>
      </c>
      <c r="F59" s="102">
        <v>1623</v>
      </c>
      <c r="G59" s="103">
        <f t="shared" si="27"/>
        <v>38497.56</v>
      </c>
      <c r="H59" s="26"/>
      <c r="I59" s="104">
        <v>5</v>
      </c>
      <c r="J59" s="105">
        <v>3600</v>
      </c>
      <c r="K59" s="106">
        <f t="shared" si="17"/>
        <v>720</v>
      </c>
      <c r="L59" s="107">
        <v>5</v>
      </c>
      <c r="M59" s="105">
        <f t="shared" si="28"/>
        <v>3193.3911494849413</v>
      </c>
      <c r="N59" s="106">
        <f t="shared" si="21"/>
        <v>638.67822989698823</v>
      </c>
      <c r="O59" s="108">
        <f t="shared" si="22"/>
        <v>0</v>
      </c>
      <c r="P59" s="109">
        <f t="shared" si="23"/>
        <v>-81.321770103011772</v>
      </c>
      <c r="Q59" s="110">
        <f t="shared" si="24"/>
        <v>0.88705309707915037</v>
      </c>
      <c r="R59" s="323"/>
      <c r="S59" s="47">
        <v>0.35694444444444445</v>
      </c>
      <c r="T59" s="48">
        <v>0.37811342592592595</v>
      </c>
      <c r="U59" s="111">
        <v>15</v>
      </c>
      <c r="V59" s="112">
        <v>30.49422868717674</v>
      </c>
      <c r="W59" s="113"/>
      <c r="X59" s="116"/>
      <c r="Y59" s="332"/>
      <c r="Z59" s="333"/>
      <c r="AA59" s="117">
        <f t="shared" si="25"/>
        <v>-406.60885051505875</v>
      </c>
      <c r="AB59" s="110">
        <f t="shared" si="26"/>
        <v>0.88705309707915037</v>
      </c>
      <c r="AC59" s="328"/>
    </row>
    <row r="60" spans="1:29" ht="15.75" customHeight="1">
      <c r="A60" s="358"/>
      <c r="B60" s="100" t="s">
        <v>120</v>
      </c>
      <c r="C60" s="330" t="s">
        <v>127</v>
      </c>
      <c r="D60" s="331"/>
      <c r="E60" s="101">
        <v>25.2</v>
      </c>
      <c r="F60" s="102">
        <v>1623</v>
      </c>
      <c r="G60" s="103">
        <f t="shared" si="27"/>
        <v>40899.599999999999</v>
      </c>
      <c r="H60" s="13"/>
      <c r="I60" s="104">
        <v>3</v>
      </c>
      <c r="J60" s="105">
        <v>3600</v>
      </c>
      <c r="K60" s="106">
        <f t="shared" si="17"/>
        <v>1200</v>
      </c>
      <c r="L60" s="107">
        <v>3</v>
      </c>
      <c r="M60" s="105">
        <f t="shared" si="28"/>
        <v>3189.948895946739</v>
      </c>
      <c r="N60" s="106">
        <f t="shared" si="21"/>
        <v>1063.3162986489131</v>
      </c>
      <c r="O60" s="108">
        <f t="shared" si="22"/>
        <v>0</v>
      </c>
      <c r="P60" s="109">
        <f t="shared" si="23"/>
        <v>-136.68370135108694</v>
      </c>
      <c r="Q60" s="110">
        <f t="shared" si="24"/>
        <v>0.88609691554076087</v>
      </c>
      <c r="R60" s="323"/>
      <c r="S60" s="47">
        <v>0.38819444444444445</v>
      </c>
      <c r="T60" s="48">
        <v>0.40938657407407408</v>
      </c>
      <c r="U60" s="111">
        <v>14.516666666666644</v>
      </c>
      <c r="V60" s="112">
        <v>30.527134815148433</v>
      </c>
      <c r="W60" s="113"/>
      <c r="X60" s="116"/>
      <c r="Y60" s="332"/>
      <c r="Z60" s="333"/>
      <c r="AA60" s="117">
        <f t="shared" si="25"/>
        <v>-410.05110405326104</v>
      </c>
      <c r="AB60" s="110">
        <f t="shared" si="26"/>
        <v>0.88609691554076087</v>
      </c>
      <c r="AC60" s="328"/>
    </row>
    <row r="61" spans="1:29" ht="15.75" customHeight="1">
      <c r="A61" s="358"/>
      <c r="B61" s="100" t="s">
        <v>120</v>
      </c>
      <c r="C61" s="330" t="s">
        <v>134</v>
      </c>
      <c r="D61" s="331"/>
      <c r="E61" s="101">
        <v>20.72</v>
      </c>
      <c r="F61" s="102">
        <v>3318</v>
      </c>
      <c r="G61" s="121">
        <f t="shared" si="27"/>
        <v>68748.959999999992</v>
      </c>
      <c r="H61" s="122"/>
      <c r="I61" s="104">
        <v>3</v>
      </c>
      <c r="J61" s="105">
        <v>3600</v>
      </c>
      <c r="K61" s="106">
        <f t="shared" si="17"/>
        <v>1200</v>
      </c>
      <c r="L61" s="107">
        <v>3</v>
      </c>
      <c r="M61" s="105">
        <f t="shared" si="28"/>
        <v>3193.9579821693833</v>
      </c>
      <c r="N61" s="106">
        <f t="shared" si="21"/>
        <v>1064.6526607231278</v>
      </c>
      <c r="O61" s="108">
        <f t="shared" si="22"/>
        <v>0</v>
      </c>
      <c r="P61" s="109">
        <f t="shared" si="23"/>
        <v>-135.34733927687216</v>
      </c>
      <c r="Q61" s="110">
        <f t="shared" si="24"/>
        <v>0.88721055060260656</v>
      </c>
      <c r="R61" s="323"/>
      <c r="S61" s="47">
        <v>0.41944444444444445</v>
      </c>
      <c r="T61" s="120">
        <v>0.46271990740740743</v>
      </c>
      <c r="U61" s="111">
        <v>15</v>
      </c>
      <c r="V61" s="112">
        <v>62.330187532643102</v>
      </c>
      <c r="W61" s="113"/>
      <c r="X61" s="50"/>
      <c r="Y61" s="332"/>
      <c r="Z61" s="333"/>
      <c r="AA61" s="117">
        <f t="shared" si="25"/>
        <v>-406.04201783061671</v>
      </c>
      <c r="AB61" s="110">
        <f t="shared" si="26"/>
        <v>0.88721055060260645</v>
      </c>
      <c r="AC61" s="328"/>
    </row>
    <row r="62" spans="1:29" ht="15.75" customHeight="1">
      <c r="A62" s="358"/>
      <c r="B62" s="100" t="s">
        <v>120</v>
      </c>
      <c r="C62" s="330" t="s">
        <v>138</v>
      </c>
      <c r="D62" s="331"/>
      <c r="E62" s="101">
        <v>16.66</v>
      </c>
      <c r="F62" s="102">
        <v>4409</v>
      </c>
      <c r="G62" s="121">
        <f t="shared" si="27"/>
        <v>73453.94</v>
      </c>
      <c r="H62" s="62"/>
      <c r="I62" s="104">
        <v>5</v>
      </c>
      <c r="J62" s="105">
        <v>3600</v>
      </c>
      <c r="K62" s="106">
        <f t="shared" si="17"/>
        <v>720</v>
      </c>
      <c r="L62" s="107">
        <v>5</v>
      </c>
      <c r="M62" s="105">
        <f t="shared" si="28"/>
        <v>3192.9758276693365</v>
      </c>
      <c r="N62" s="106">
        <f t="shared" si="21"/>
        <v>638.59516553386732</v>
      </c>
      <c r="O62" s="123">
        <f t="shared" si="22"/>
        <v>0</v>
      </c>
      <c r="P62" s="124">
        <f t="shared" si="23"/>
        <v>-81.404834466132684</v>
      </c>
      <c r="Q62" s="125">
        <f t="shared" si="24"/>
        <v>0.88693772990814901</v>
      </c>
      <c r="R62" s="323"/>
      <c r="S62" s="47">
        <v>0.47291666666666671</v>
      </c>
      <c r="T62" s="120">
        <v>0.53045138888888888</v>
      </c>
      <c r="U62" s="111">
        <v>14.683333333333364</v>
      </c>
      <c r="V62" s="112">
        <v>82.850611554142873</v>
      </c>
      <c r="W62" s="113"/>
      <c r="X62" s="116"/>
      <c r="Y62" s="332"/>
      <c r="Z62" s="333"/>
      <c r="AA62" s="117">
        <f t="shared" si="25"/>
        <v>-407.02417233066353</v>
      </c>
      <c r="AB62" s="110">
        <f t="shared" si="26"/>
        <v>0.88693772990814901</v>
      </c>
      <c r="AC62" s="328"/>
    </row>
    <row r="63" spans="1:29" ht="15.75" customHeight="1">
      <c r="A63" s="358"/>
      <c r="B63" s="100"/>
      <c r="C63" s="330"/>
      <c r="D63" s="33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3"/>
      <c r="S63" s="47"/>
      <c r="T63" s="120"/>
      <c r="U63" s="111"/>
      <c r="V63" s="112"/>
      <c r="W63" s="113"/>
      <c r="X63" s="116"/>
      <c r="Y63" s="332"/>
      <c r="Z63" s="333"/>
      <c r="AA63" s="117"/>
      <c r="AB63" s="110"/>
      <c r="AC63" s="328"/>
    </row>
    <row r="64" spans="1:29" ht="15.75" customHeight="1">
      <c r="A64" s="358"/>
      <c r="B64" s="100"/>
      <c r="C64" s="330"/>
      <c r="D64" s="33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26"/>
      <c r="X64" s="127"/>
      <c r="Y64" s="332"/>
      <c r="Z64" s="333"/>
      <c r="AA64" s="117"/>
      <c r="AB64" s="110"/>
      <c r="AC64" s="328"/>
    </row>
    <row r="65" spans="1:29" ht="15.75" customHeight="1">
      <c r="A65" s="358"/>
      <c r="B65" s="100"/>
      <c r="C65" s="330"/>
      <c r="D65" s="33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26"/>
      <c r="X65" s="127"/>
      <c r="Y65" s="332"/>
      <c r="Z65" s="333"/>
      <c r="AA65" s="117"/>
      <c r="AB65" s="110"/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29">AVERAGE(I56:I71)</f>
        <v>4</v>
      </c>
      <c r="J72" s="137">
        <f t="shared" si="29"/>
        <v>3600</v>
      </c>
      <c r="K72" s="138">
        <f t="shared" ref="K72" si="30">J72/I72</f>
        <v>900</v>
      </c>
      <c r="L72" s="136">
        <f t="shared" ref="L72:M72" si="31">AVERAGE(L56:L71)</f>
        <v>4</v>
      </c>
      <c r="M72" s="137">
        <f t="shared" si="31"/>
        <v>3191.7105915880711</v>
      </c>
      <c r="N72" s="138">
        <f>M72/L72</f>
        <v>797.92764789701778</v>
      </c>
      <c r="O72" s="139">
        <f>L72-I72</f>
        <v>0</v>
      </c>
      <c r="P72" s="140">
        <f>N72-K72</f>
        <v>-102.07235210298222</v>
      </c>
      <c r="Q72" s="141">
        <f>N72/K72</f>
        <v>0.88658627544113089</v>
      </c>
      <c r="R72" s="324"/>
      <c r="S72" s="142">
        <v>0.25</v>
      </c>
      <c r="T72" s="143">
        <v>0.53045138888888888</v>
      </c>
      <c r="U72" s="144"/>
      <c r="V72" s="166"/>
      <c r="W72" s="167"/>
      <c r="X72" s="138"/>
      <c r="Y72" s="354"/>
      <c r="Z72" s="355"/>
      <c r="AA72" s="168">
        <f>M72-J72</f>
        <v>-408.28940841192889</v>
      </c>
      <c r="AB72" s="141">
        <f>M72/J72</f>
        <v>0.88658627544113089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1561</v>
      </c>
      <c r="G73" s="148">
        <f t="shared" ref="G73:G74" si="32">E73*F73</f>
        <v>44597.770000000004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3113.5629290740735</v>
      </c>
      <c r="N73" s="152">
        <f>M73/L73</f>
        <v>259.46357742283948</v>
      </c>
      <c r="O73" s="154">
        <f>L73-I73</f>
        <v>0</v>
      </c>
      <c r="P73" s="155">
        <f>N73-K73</f>
        <v>-40.536422577160522</v>
      </c>
      <c r="Q73" s="156">
        <f>N73/K73</f>
        <v>0.86487859140946488</v>
      </c>
      <c r="R73" s="322">
        <f>Q89</f>
        <v>0.88474815243062088</v>
      </c>
      <c r="S73" s="157">
        <v>0.70833333333333337</v>
      </c>
      <c r="T73" s="158">
        <v>0.72921296296296301</v>
      </c>
      <c r="U73" s="159"/>
      <c r="V73" s="160">
        <v>30.081293403584127</v>
      </c>
      <c r="W73" s="158"/>
      <c r="X73" s="169"/>
      <c r="Y73" s="325"/>
      <c r="Z73" s="326"/>
      <c r="AA73" s="115">
        <f>M73-J73</f>
        <v>-486.43707092592649</v>
      </c>
      <c r="AB73" s="156">
        <f>M73/J73</f>
        <v>0.86487859140946488</v>
      </c>
      <c r="AC73" s="327">
        <f>AB89</f>
        <v>0.88474815243062088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695</v>
      </c>
      <c r="G74" s="103">
        <f t="shared" si="32"/>
        <v>14191.900000000001</v>
      </c>
      <c r="H74" s="26"/>
      <c r="I74" s="104">
        <v>13</v>
      </c>
      <c r="J74" s="105">
        <v>3600</v>
      </c>
      <c r="K74" s="106">
        <f t="shared" si="17"/>
        <v>276.92307692307691</v>
      </c>
      <c r="L74" s="107">
        <v>13</v>
      </c>
      <c r="M74" s="105">
        <f>F74/V74*60</f>
        <v>3256.623768426397</v>
      </c>
      <c r="N74" s="106">
        <f>M74/L74</f>
        <v>250.50952064818438</v>
      </c>
      <c r="O74" s="108">
        <f>L74-I74</f>
        <v>0</v>
      </c>
      <c r="P74" s="109">
        <f>N74-K74</f>
        <v>-26.413556274892528</v>
      </c>
      <c r="Q74" s="110">
        <f>N74/K74</f>
        <v>0.90461771345177699</v>
      </c>
      <c r="R74" s="323"/>
      <c r="S74" s="47">
        <v>0.73333333333333339</v>
      </c>
      <c r="T74" s="48">
        <v>0.74222222222222223</v>
      </c>
      <c r="U74" s="111">
        <v>5.9333333333333549</v>
      </c>
      <c r="V74" s="112">
        <v>12.804672251148455</v>
      </c>
      <c r="W74" s="113"/>
      <c r="X74" s="13"/>
      <c r="Y74" s="332"/>
      <c r="Z74" s="333"/>
      <c r="AA74" s="117">
        <f>M74-J74</f>
        <v>-343.37623157360304</v>
      </c>
      <c r="AB74" s="110">
        <f>M74/J74</f>
        <v>0.90461771345177688</v>
      </c>
      <c r="AC74" s="328"/>
    </row>
    <row r="75" spans="1:29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3"/>
      <c r="Y75" s="332"/>
      <c r="Z75" s="333"/>
      <c r="AA75" s="117"/>
      <c r="AB75" s="110"/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3">AVERAGE(I73:I88)</f>
        <v>12.5</v>
      </c>
      <c r="J89" s="137">
        <f t="shared" si="33"/>
        <v>3600</v>
      </c>
      <c r="K89" s="138">
        <f t="shared" ref="K89" si="34">J89/I89</f>
        <v>288</v>
      </c>
      <c r="L89" s="136">
        <f t="shared" ref="L89:M89" si="35">AVERAGE(L73:L88)</f>
        <v>12.5</v>
      </c>
      <c r="M89" s="137">
        <f t="shared" si="35"/>
        <v>3185.0933487502352</v>
      </c>
      <c r="N89" s="138">
        <f>M89/L89</f>
        <v>254.80746790001882</v>
      </c>
      <c r="O89" s="139">
        <f>L89-I89</f>
        <v>0</v>
      </c>
      <c r="P89" s="140">
        <f>N89-K89</f>
        <v>-33.192532099981179</v>
      </c>
      <c r="Q89" s="141">
        <f>N89/K89</f>
        <v>0.88474815243062088</v>
      </c>
      <c r="R89" s="324"/>
      <c r="S89" s="142">
        <v>0.70833333333333337</v>
      </c>
      <c r="T89" s="143">
        <v>0.74222222222222223</v>
      </c>
      <c r="U89" s="144"/>
      <c r="V89" s="166"/>
      <c r="W89" s="167"/>
      <c r="X89" s="138"/>
      <c r="Y89" s="354"/>
      <c r="Z89" s="355"/>
      <c r="AA89" s="168">
        <f>M89-J89</f>
        <v>-414.90665124976476</v>
      </c>
      <c r="AB89" s="141">
        <f>M89/J89</f>
        <v>0.88474815243062088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145</v>
      </c>
      <c r="D90" s="321"/>
      <c r="E90" s="147">
        <v>17.22</v>
      </c>
      <c r="F90" s="97">
        <v>1219</v>
      </c>
      <c r="G90" s="148">
        <f t="shared" ref="G90:G92" si="36">E90*F90</f>
        <v>20991.18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2991.0688307323967</v>
      </c>
      <c r="N90" s="152">
        <f>M90/L90</f>
        <v>997.02294357746553</v>
      </c>
      <c r="O90" s="154">
        <f>L90-I90</f>
        <v>0</v>
      </c>
      <c r="P90" s="155">
        <f>N90-K90</f>
        <v>-102.97705642253447</v>
      </c>
      <c r="Q90" s="156">
        <f>N90/K90</f>
        <v>0.90638449416133227</v>
      </c>
      <c r="R90" s="322">
        <f>Q106</f>
        <v>0.90372416578251946</v>
      </c>
      <c r="S90" s="157">
        <v>0.70833333333333337</v>
      </c>
      <c r="T90" s="158">
        <v>0.72531250000000003</v>
      </c>
      <c r="U90" s="159"/>
      <c r="V90" s="160">
        <v>24.452797357421847</v>
      </c>
      <c r="W90" s="161"/>
      <c r="X90" s="162"/>
      <c r="Y90" s="325"/>
      <c r="Z90" s="326"/>
      <c r="AA90" s="115">
        <f>M90-J90</f>
        <v>-308.93116926760331</v>
      </c>
      <c r="AB90" s="156">
        <f>M90/J90</f>
        <v>0.90638449416133238</v>
      </c>
      <c r="AC90" s="327">
        <f>AB106</f>
        <v>0.90372416578251946</v>
      </c>
    </row>
    <row r="91" spans="1:29" ht="15.75" customHeight="1">
      <c r="A91" s="357"/>
      <c r="B91" s="100" t="s">
        <v>120</v>
      </c>
      <c r="C91" s="330" t="s">
        <v>148</v>
      </c>
      <c r="D91" s="331"/>
      <c r="E91" s="101">
        <v>24.54</v>
      </c>
      <c r="F91" s="102">
        <v>1468</v>
      </c>
      <c r="G91" s="103">
        <f t="shared" si="36"/>
        <v>36024.720000000001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2707.6175020317391</v>
      </c>
      <c r="N91" s="106">
        <f>M91/L91</f>
        <v>676.90437550793479</v>
      </c>
      <c r="O91" s="108">
        <f>L91-I91</f>
        <v>0</v>
      </c>
      <c r="P91" s="109">
        <f>N91-K91</f>
        <v>-73.095624492065213</v>
      </c>
      <c r="Q91" s="110">
        <f>N91/K91</f>
        <v>0.90253916734391304</v>
      </c>
      <c r="R91" s="323"/>
      <c r="S91" s="47">
        <v>0.7284722222222223</v>
      </c>
      <c r="T91" s="48">
        <v>0.75105324074074087</v>
      </c>
      <c r="U91" s="111">
        <v>4.5500000000000718</v>
      </c>
      <c r="V91" s="112">
        <v>32.530444176072365</v>
      </c>
      <c r="W91" s="113"/>
      <c r="X91" s="116"/>
      <c r="Y91" s="332"/>
      <c r="Z91" s="333"/>
      <c r="AA91" s="117">
        <f>M91-J91</f>
        <v>-292.38249796826085</v>
      </c>
      <c r="AB91" s="110">
        <f>M91/J91</f>
        <v>0.90253916734391304</v>
      </c>
      <c r="AC91" s="328"/>
    </row>
    <row r="92" spans="1:29" ht="15.75" customHeight="1">
      <c r="A92" s="357"/>
      <c r="B92" s="100" t="s">
        <v>120</v>
      </c>
      <c r="C92" s="330" t="s">
        <v>149</v>
      </c>
      <c r="D92" s="331"/>
      <c r="E92" s="101">
        <v>23.27</v>
      </c>
      <c r="F92" s="102">
        <v>1150</v>
      </c>
      <c r="G92" s="103">
        <f t="shared" si="36"/>
        <v>26760.5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2705.9484090132942</v>
      </c>
      <c r="N92" s="106">
        <f>M92/L92</f>
        <v>541.18968180265881</v>
      </c>
      <c r="O92" s="108">
        <f>L92-I92</f>
        <v>0</v>
      </c>
      <c r="P92" s="109">
        <f>N92-K92</f>
        <v>-58.810318197341189</v>
      </c>
      <c r="Q92" s="110">
        <f>N92/K92</f>
        <v>0.90198280300443134</v>
      </c>
      <c r="R92" s="323"/>
      <c r="S92" s="47">
        <v>0.7548611111111112</v>
      </c>
      <c r="T92" s="48">
        <v>0.77255787037037049</v>
      </c>
      <c r="U92" s="111">
        <v>5.4833333333332845</v>
      </c>
      <c r="V92" s="112">
        <v>25.499377508516645</v>
      </c>
      <c r="W92" s="113"/>
      <c r="X92" s="116"/>
      <c r="Y92" s="332"/>
      <c r="Z92" s="333"/>
      <c r="AA92" s="117">
        <f>M92-J92</f>
        <v>-294.05159098670583</v>
      </c>
      <c r="AB92" s="110">
        <f>M92/J92</f>
        <v>0.90198280300443134</v>
      </c>
      <c r="AC92" s="328"/>
    </row>
    <row r="93" spans="1:29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332"/>
      <c r="Z93" s="333"/>
      <c r="AA93" s="117"/>
      <c r="AB93" s="110"/>
      <c r="AC93" s="328"/>
    </row>
    <row r="94" spans="1:29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16"/>
      <c r="Y94" s="332"/>
      <c r="Z94" s="333"/>
      <c r="AA94" s="117"/>
      <c r="AB94" s="110"/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2801.5449139258103</v>
      </c>
      <c r="N106" s="138">
        <f t="shared" ref="N106:N118" si="41">M106/L106</f>
        <v>700.38622848145258</v>
      </c>
      <c r="O106" s="139">
        <f t="shared" ref="O106:O118" si="42">L106-I106</f>
        <v>0</v>
      </c>
      <c r="P106" s="140">
        <f t="shared" ref="P106:P118" si="43">N106-K106</f>
        <v>-74.613771518547424</v>
      </c>
      <c r="Q106" s="141">
        <f t="shared" ref="Q106:Q118" si="44">N106/K106</f>
        <v>0.90372416578251946</v>
      </c>
      <c r="R106" s="324"/>
      <c r="S106" s="142">
        <v>0.70833333333333337</v>
      </c>
      <c r="T106" s="143">
        <v>0.77255787037037049</v>
      </c>
      <c r="U106" s="144"/>
      <c r="V106" s="166"/>
      <c r="W106" s="99"/>
      <c r="X106" s="69"/>
      <c r="Y106" s="354"/>
      <c r="Z106" s="355"/>
      <c r="AA106" s="168">
        <f t="shared" ref="AA106:AA118" si="45">M106-J106</f>
        <v>-298.45508607418969</v>
      </c>
      <c r="AB106" s="141">
        <f t="shared" ref="AB106:AB118" si="46">M106/J106</f>
        <v>0.90372416578251946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146</v>
      </c>
      <c r="D107" s="321"/>
      <c r="E107" s="147">
        <v>22.28</v>
      </c>
      <c r="F107" s="97">
        <v>418</v>
      </c>
      <c r="G107" s="148">
        <f t="shared" ref="G107:G118" si="47">E107*F107</f>
        <v>9313.0400000000009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2976.6665926178507</v>
      </c>
      <c r="N107" s="152">
        <f t="shared" si="41"/>
        <v>595.33331852357014</v>
      </c>
      <c r="O107" s="154">
        <f t="shared" si="42"/>
        <v>0</v>
      </c>
      <c r="P107" s="155">
        <f t="shared" si="43"/>
        <v>-64.666681476429858</v>
      </c>
      <c r="Q107" s="156">
        <f t="shared" si="44"/>
        <v>0.90202017958116687</v>
      </c>
      <c r="R107" s="322">
        <f>Q123</f>
        <v>0.89454479190061875</v>
      </c>
      <c r="S107" s="157">
        <v>0.70833333333333337</v>
      </c>
      <c r="T107" s="158">
        <v>0.71417824074074077</v>
      </c>
      <c r="U107" s="159"/>
      <c r="V107" s="160">
        <v>8.4255321244907098</v>
      </c>
      <c r="W107" s="161"/>
      <c r="X107" s="162"/>
      <c r="Y107" s="325"/>
      <c r="Z107" s="326"/>
      <c r="AA107" s="115">
        <f t="shared" si="45"/>
        <v>-323.33340738214929</v>
      </c>
      <c r="AB107" s="156">
        <f t="shared" si="46"/>
        <v>0.90202017958116687</v>
      </c>
      <c r="AC107" s="327">
        <f>AB123</f>
        <v>0.89454479190061864</v>
      </c>
    </row>
    <row r="108" spans="1:29" ht="15.75" customHeight="1">
      <c r="A108" s="318"/>
      <c r="B108" s="100" t="s">
        <v>120</v>
      </c>
      <c r="C108" s="330" t="s">
        <v>154</v>
      </c>
      <c r="D108" s="331"/>
      <c r="E108" s="101">
        <v>25.03</v>
      </c>
      <c r="F108" s="102">
        <v>533</v>
      </c>
      <c r="G108" s="103">
        <f t="shared" si="47"/>
        <v>13340.99</v>
      </c>
      <c r="H108" s="26">
        <v>2</v>
      </c>
      <c r="I108" s="104">
        <v>5</v>
      </c>
      <c r="J108" s="105">
        <v>3600</v>
      </c>
      <c r="K108" s="106">
        <f t="shared" si="37"/>
        <v>720</v>
      </c>
      <c r="L108" s="107">
        <v>5</v>
      </c>
      <c r="M108" s="105">
        <f t="shared" si="48"/>
        <v>3197.3374918322197</v>
      </c>
      <c r="N108" s="106">
        <f t="shared" si="41"/>
        <v>639.46749836644392</v>
      </c>
      <c r="O108" s="108">
        <f t="shared" si="42"/>
        <v>0</v>
      </c>
      <c r="P108" s="109">
        <f t="shared" si="43"/>
        <v>-80.53250163355608</v>
      </c>
      <c r="Q108" s="110">
        <f t="shared" si="44"/>
        <v>0.8881493032867277</v>
      </c>
      <c r="R108" s="323"/>
      <c r="S108" s="47">
        <v>0.72430555555555554</v>
      </c>
      <c r="T108" s="48">
        <v>0.73124999999999996</v>
      </c>
      <c r="U108" s="111">
        <v>14.583333333333268</v>
      </c>
      <c r="V108" s="112">
        <v>10.002072062049979</v>
      </c>
      <c r="W108" s="113"/>
      <c r="X108" s="116"/>
      <c r="Y108" s="332"/>
      <c r="Z108" s="333"/>
      <c r="AA108" s="117">
        <f t="shared" si="45"/>
        <v>-402.66250816778029</v>
      </c>
      <c r="AB108" s="110">
        <f t="shared" si="46"/>
        <v>0.8881493032867277</v>
      </c>
      <c r="AC108" s="328"/>
    </row>
    <row r="109" spans="1:29" ht="15.75" customHeight="1">
      <c r="A109" s="318"/>
      <c r="B109" s="100" t="s">
        <v>120</v>
      </c>
      <c r="C109" s="330" t="s">
        <v>160</v>
      </c>
      <c r="D109" s="331"/>
      <c r="E109" s="101">
        <v>18.18</v>
      </c>
      <c r="F109" s="102">
        <v>329</v>
      </c>
      <c r="G109" s="103">
        <f t="shared" si="47"/>
        <v>5981.22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3196.3160598015243</v>
      </c>
      <c r="N109" s="106">
        <f t="shared" si="41"/>
        <v>1065.4386866005082</v>
      </c>
      <c r="O109" s="108">
        <f t="shared" si="42"/>
        <v>0</v>
      </c>
      <c r="P109" s="109">
        <f t="shared" si="43"/>
        <v>-134.56131339949184</v>
      </c>
      <c r="Q109" s="110">
        <f t="shared" si="44"/>
        <v>0.88786557216709017</v>
      </c>
      <c r="R109" s="323"/>
      <c r="S109" s="47">
        <v>0.74166666666666659</v>
      </c>
      <c r="T109" s="48">
        <v>0.74594907407407396</v>
      </c>
      <c r="U109" s="111">
        <v>14.999999999999947</v>
      </c>
      <c r="V109" s="112">
        <v>6.1758598432301968</v>
      </c>
      <c r="W109" s="113"/>
      <c r="X109" s="116"/>
      <c r="Y109" s="332"/>
      <c r="Z109" s="333"/>
      <c r="AA109" s="117">
        <f t="shared" si="45"/>
        <v>-403.68394019847574</v>
      </c>
      <c r="AB109" s="110">
        <f t="shared" si="46"/>
        <v>0.88786557216709006</v>
      </c>
      <c r="AC109" s="328"/>
    </row>
    <row r="110" spans="1:29" ht="15.75" customHeight="1">
      <c r="A110" s="318"/>
      <c r="B110" s="100" t="s">
        <v>120</v>
      </c>
      <c r="C110" s="330" t="s">
        <v>155</v>
      </c>
      <c r="D110" s="331"/>
      <c r="E110" s="101">
        <v>18.18</v>
      </c>
      <c r="F110" s="102">
        <v>522</v>
      </c>
      <c r="G110" s="103">
        <f t="shared" si="47"/>
        <v>9489.9599999999991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2712.7606521991647</v>
      </c>
      <c r="N110" s="106">
        <f t="shared" si="41"/>
        <v>904.25355073305491</v>
      </c>
      <c r="O110" s="108">
        <f t="shared" si="42"/>
        <v>0</v>
      </c>
      <c r="P110" s="109">
        <f t="shared" si="43"/>
        <v>-95.746449266945092</v>
      </c>
      <c r="Q110" s="110">
        <f t="shared" si="44"/>
        <v>0.90425355073305491</v>
      </c>
      <c r="R110" s="323"/>
      <c r="S110" s="47">
        <v>0.75624999999999987</v>
      </c>
      <c r="T110" s="48">
        <v>0.76425925925925908</v>
      </c>
      <c r="U110" s="111">
        <v>14.833333333333307</v>
      </c>
      <c r="V110" s="112">
        <v>11.545434343649037</v>
      </c>
      <c r="W110" s="113"/>
      <c r="X110" s="116"/>
      <c r="Y110" s="332"/>
      <c r="Z110" s="333"/>
      <c r="AA110" s="117">
        <f t="shared" si="45"/>
        <v>-287.23934780083528</v>
      </c>
      <c r="AB110" s="110">
        <f t="shared" si="46"/>
        <v>0.90425355073305491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2004</v>
      </c>
      <c r="G111" s="103">
        <f t="shared" si="47"/>
        <v>28116.12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2715.0250361065109</v>
      </c>
      <c r="N111" s="106">
        <f t="shared" si="41"/>
        <v>905.00834536883701</v>
      </c>
      <c r="O111" s="108">
        <f t="shared" si="42"/>
        <v>0</v>
      </c>
      <c r="P111" s="109">
        <f t="shared" si="43"/>
        <v>-94.991654631162987</v>
      </c>
      <c r="Q111" s="110">
        <f t="shared" si="44"/>
        <v>0.90500834536883701</v>
      </c>
      <c r="R111" s="323"/>
      <c r="S111" s="47">
        <v>0.77430555555555536</v>
      </c>
      <c r="T111" s="48">
        <v>0.80505787037037013</v>
      </c>
      <c r="U111" s="111">
        <v>15</v>
      </c>
      <c r="V111" s="112">
        <v>44.286884430513574</v>
      </c>
      <c r="W111" s="113"/>
      <c r="X111" s="116"/>
      <c r="Y111" s="332"/>
      <c r="Z111" s="333"/>
      <c r="AA111" s="117">
        <f t="shared" si="45"/>
        <v>-284.97496389348908</v>
      </c>
      <c r="AB111" s="110">
        <f t="shared" si="46"/>
        <v>0.90500834536883701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2428</v>
      </c>
      <c r="G112" s="121">
        <f t="shared" si="47"/>
        <v>34671.839999999997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3182.2444846451654</v>
      </c>
      <c r="N112" s="106">
        <f t="shared" si="41"/>
        <v>1060.7481615483885</v>
      </c>
      <c r="O112" s="108">
        <f t="shared" si="42"/>
        <v>0</v>
      </c>
      <c r="P112" s="109">
        <f t="shared" si="43"/>
        <v>-139.25183845161155</v>
      </c>
      <c r="Q112" s="110">
        <f t="shared" si="44"/>
        <v>0.88395680129032372</v>
      </c>
      <c r="R112" s="323"/>
      <c r="S112" s="47">
        <v>0.81527777777777755</v>
      </c>
      <c r="T112" s="120">
        <v>0.847060185185185</v>
      </c>
      <c r="U112" s="111">
        <v>14.716666666666676</v>
      </c>
      <c r="V112" s="112">
        <v>45.779009344797082</v>
      </c>
      <c r="W112" s="113"/>
      <c r="X112" s="116"/>
      <c r="Y112" s="332"/>
      <c r="Z112" s="333"/>
      <c r="AA112" s="117">
        <f t="shared" si="45"/>
        <v>-417.75551535483464</v>
      </c>
      <c r="AB112" s="110">
        <f t="shared" si="46"/>
        <v>0.88395680129032372</v>
      </c>
      <c r="AC112" s="328"/>
    </row>
    <row r="113" spans="1:29" ht="15.75" customHeight="1">
      <c r="A113" s="318"/>
      <c r="B113" s="100" t="s">
        <v>120</v>
      </c>
      <c r="C113" s="330" t="s">
        <v>146</v>
      </c>
      <c r="D113" s="331"/>
      <c r="E113" s="101">
        <v>22.28</v>
      </c>
      <c r="F113" s="102">
        <v>1141</v>
      </c>
      <c r="G113" s="121">
        <f t="shared" si="47"/>
        <v>25421.48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2976.6665926178503</v>
      </c>
      <c r="N113" s="106">
        <f t="shared" si="41"/>
        <v>595.33331852357003</v>
      </c>
      <c r="O113" s="123">
        <f t="shared" si="42"/>
        <v>0</v>
      </c>
      <c r="P113" s="124">
        <f t="shared" si="43"/>
        <v>-64.666681476429972</v>
      </c>
      <c r="Q113" s="125">
        <f t="shared" si="44"/>
        <v>0.90202017958116676</v>
      </c>
      <c r="R113" s="323"/>
      <c r="S113" s="47">
        <v>0.85694444444444418</v>
      </c>
      <c r="T113" s="120">
        <v>0.8729050925925923</v>
      </c>
      <c r="U113" s="111">
        <v>15</v>
      </c>
      <c r="V113" s="112">
        <v>22.998880751301197</v>
      </c>
      <c r="W113" s="113"/>
      <c r="X113" s="116"/>
      <c r="Y113" s="332"/>
      <c r="Z113" s="333"/>
      <c r="AA113" s="117">
        <f t="shared" si="45"/>
        <v>-323.33340738214974</v>
      </c>
      <c r="AB113" s="110">
        <f t="shared" si="46"/>
        <v>0.90202017958116676</v>
      </c>
      <c r="AC113" s="328"/>
    </row>
    <row r="114" spans="1:29" ht="15.75" customHeight="1">
      <c r="A114" s="318"/>
      <c r="B114" s="100" t="s">
        <v>120</v>
      </c>
      <c r="C114" s="330" t="s">
        <v>154</v>
      </c>
      <c r="D114" s="331"/>
      <c r="E114" s="101">
        <v>25.03</v>
      </c>
      <c r="F114" s="102">
        <v>1086</v>
      </c>
      <c r="G114" s="121">
        <f t="shared" si="47"/>
        <v>27182.58</v>
      </c>
      <c r="H114" s="26"/>
      <c r="I114" s="104">
        <v>5</v>
      </c>
      <c r="J114" s="105">
        <v>3600</v>
      </c>
      <c r="K114" s="106">
        <f t="shared" si="37"/>
        <v>720</v>
      </c>
      <c r="L114" s="118">
        <v>5</v>
      </c>
      <c r="M114" s="105">
        <f t="shared" si="48"/>
        <v>3197.3374918322197</v>
      </c>
      <c r="N114" s="106">
        <f t="shared" si="41"/>
        <v>639.46749836644392</v>
      </c>
      <c r="O114" s="123">
        <f t="shared" si="42"/>
        <v>0</v>
      </c>
      <c r="P114" s="124">
        <f t="shared" si="43"/>
        <v>-80.53250163355608</v>
      </c>
      <c r="Q114" s="125">
        <f t="shared" si="44"/>
        <v>0.8881493032867277</v>
      </c>
      <c r="R114" s="323"/>
      <c r="S114" s="47">
        <v>0.88263888888888853</v>
      </c>
      <c r="T114" s="120">
        <v>0.896782407407407</v>
      </c>
      <c r="U114" s="111">
        <v>15</v>
      </c>
      <c r="V114" s="112">
        <v>20.379456396597146</v>
      </c>
      <c r="W114" s="113"/>
      <c r="X114" s="116"/>
      <c r="Y114" s="332"/>
      <c r="Z114" s="333"/>
      <c r="AA114" s="117">
        <f t="shared" si="45"/>
        <v>-402.66250816778029</v>
      </c>
      <c r="AB114" s="110">
        <f t="shared" si="46"/>
        <v>0.8881493032867277</v>
      </c>
      <c r="AC114" s="328"/>
    </row>
    <row r="115" spans="1:29" ht="15.75" customHeight="1">
      <c r="A115" s="318"/>
      <c r="B115" s="100" t="s">
        <v>120</v>
      </c>
      <c r="C115" s="330" t="s">
        <v>160</v>
      </c>
      <c r="D115" s="331"/>
      <c r="E115" s="101">
        <v>18.18</v>
      </c>
      <c r="F115" s="102">
        <v>727</v>
      </c>
      <c r="G115" s="121">
        <f t="shared" si="47"/>
        <v>13216.86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3196.3160598015238</v>
      </c>
      <c r="N115" s="106">
        <f t="shared" si="41"/>
        <v>1065.4386866005079</v>
      </c>
      <c r="O115" s="123">
        <f t="shared" si="42"/>
        <v>0</v>
      </c>
      <c r="P115" s="124">
        <f t="shared" si="43"/>
        <v>-134.56131339949206</v>
      </c>
      <c r="Q115" s="125">
        <f t="shared" si="44"/>
        <v>0.88786557216708994</v>
      </c>
      <c r="R115" s="323"/>
      <c r="S115" s="47">
        <v>0.906944444444444</v>
      </c>
      <c r="T115" s="120">
        <v>0.91641203703703655</v>
      </c>
      <c r="U115" s="111">
        <v>14.633333333333276</v>
      </c>
      <c r="V115" s="112">
        <v>13.646960808596818</v>
      </c>
      <c r="W115" s="113"/>
      <c r="X115" s="116"/>
      <c r="Y115" s="332"/>
      <c r="Z115" s="333"/>
      <c r="AA115" s="117">
        <f t="shared" si="45"/>
        <v>-403.68394019847619</v>
      </c>
      <c r="AB115" s="110">
        <f t="shared" si="46"/>
        <v>0.88786557216708994</v>
      </c>
      <c r="AC115" s="328"/>
    </row>
    <row r="116" spans="1:29" ht="15.75" customHeight="1">
      <c r="A116" s="318"/>
      <c r="B116" s="100" t="s">
        <v>120</v>
      </c>
      <c r="C116" s="330" t="s">
        <v>155</v>
      </c>
      <c r="D116" s="331"/>
      <c r="E116" s="101">
        <v>18.18</v>
      </c>
      <c r="F116" s="102">
        <v>1121</v>
      </c>
      <c r="G116" s="121">
        <f t="shared" si="47"/>
        <v>20379.78</v>
      </c>
      <c r="H116" s="26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2712.7606521991647</v>
      </c>
      <c r="N116" s="106">
        <f t="shared" si="41"/>
        <v>904.25355073305491</v>
      </c>
      <c r="O116" s="123">
        <f t="shared" si="42"/>
        <v>0</v>
      </c>
      <c r="P116" s="124">
        <f t="shared" si="43"/>
        <v>-95.746449266945092</v>
      </c>
      <c r="Q116" s="125">
        <f t="shared" si="44"/>
        <v>0.90425355073305491</v>
      </c>
      <c r="R116" s="323"/>
      <c r="S116" s="47">
        <v>0.92638888888888837</v>
      </c>
      <c r="T116" s="120">
        <v>0.94359953703703647</v>
      </c>
      <c r="U116" s="111">
        <v>15</v>
      </c>
      <c r="V116" s="112">
        <v>24.793930841437874</v>
      </c>
      <c r="W116" s="113"/>
      <c r="X116" s="116"/>
      <c r="Y116" s="332"/>
      <c r="Z116" s="333"/>
      <c r="AA116" s="117">
        <f t="shared" si="45"/>
        <v>-287.23934780083528</v>
      </c>
      <c r="AB116" s="110">
        <f t="shared" si="46"/>
        <v>0.90425355073305491</v>
      </c>
      <c r="AC116" s="328"/>
    </row>
    <row r="117" spans="1:29" ht="15.75" customHeight="1">
      <c r="A117" s="318"/>
      <c r="B117" s="100" t="s">
        <v>120</v>
      </c>
      <c r="C117" s="330" t="s">
        <v>152</v>
      </c>
      <c r="D117" s="331"/>
      <c r="E117" s="101">
        <v>14.03</v>
      </c>
      <c r="F117" s="102">
        <v>4929</v>
      </c>
      <c r="G117" s="121">
        <f t="shared" si="47"/>
        <v>69153.87</v>
      </c>
      <c r="H117" s="26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2715.0250361065114</v>
      </c>
      <c r="N117" s="106">
        <f t="shared" si="41"/>
        <v>905.00834536883713</v>
      </c>
      <c r="O117" s="123">
        <f t="shared" si="42"/>
        <v>0</v>
      </c>
      <c r="P117" s="124">
        <f t="shared" si="43"/>
        <v>-94.991654631162874</v>
      </c>
      <c r="Q117" s="125">
        <f t="shared" si="44"/>
        <v>0.90500834536883712</v>
      </c>
      <c r="R117" s="323"/>
      <c r="S117" s="47">
        <v>0.95347222222222172</v>
      </c>
      <c r="T117" s="120">
        <v>1.0291087962962957</v>
      </c>
      <c r="U117" s="111">
        <v>15</v>
      </c>
      <c r="V117" s="112">
        <v>108.92717233433203</v>
      </c>
      <c r="W117" s="126"/>
      <c r="X117" s="127"/>
      <c r="Y117" s="332"/>
      <c r="Z117" s="333"/>
      <c r="AA117" s="117">
        <f t="shared" si="45"/>
        <v>-284.97496389348862</v>
      </c>
      <c r="AB117" s="110">
        <f t="shared" si="46"/>
        <v>0.90500834536883712</v>
      </c>
      <c r="AC117" s="328"/>
    </row>
    <row r="118" spans="1:29" ht="15.75" customHeight="1">
      <c r="A118" s="318"/>
      <c r="B118" s="100" t="s">
        <v>120</v>
      </c>
      <c r="C118" s="330" t="s">
        <v>153</v>
      </c>
      <c r="D118" s="331"/>
      <c r="E118" s="101">
        <v>14.28</v>
      </c>
      <c r="F118" s="102">
        <v>6408</v>
      </c>
      <c r="G118" s="121">
        <f t="shared" si="47"/>
        <v>91506.239999999991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3182.2444846451654</v>
      </c>
      <c r="N118" s="106">
        <f t="shared" si="41"/>
        <v>1060.7481615483885</v>
      </c>
      <c r="O118" s="123">
        <f t="shared" si="42"/>
        <v>0</v>
      </c>
      <c r="P118" s="124">
        <f t="shared" si="43"/>
        <v>-139.25183845161155</v>
      </c>
      <c r="Q118" s="125">
        <f t="shared" si="44"/>
        <v>0.88395680129032372</v>
      </c>
      <c r="R118" s="323"/>
      <c r="S118" s="47">
        <v>1.0388888888888885</v>
      </c>
      <c r="T118" s="120">
        <v>1.1227893518518515</v>
      </c>
      <c r="U118" s="111">
        <v>15</v>
      </c>
      <c r="V118" s="112">
        <v>120.82038380620251</v>
      </c>
      <c r="W118" s="126"/>
      <c r="X118" s="127"/>
      <c r="Y118" s="332"/>
      <c r="Z118" s="333"/>
      <c r="AA118" s="117">
        <f t="shared" si="45"/>
        <v>-417.75551535483464</v>
      </c>
      <c r="AB118" s="110">
        <f t="shared" si="46"/>
        <v>0.88395680129032372</v>
      </c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49">AVERAGE(I107:I122)</f>
        <v>3.6666666666666665</v>
      </c>
      <c r="J123" s="137">
        <f t="shared" si="49"/>
        <v>3350</v>
      </c>
      <c r="K123" s="138">
        <f t="shared" ref="K123" si="50">J123/I123</f>
        <v>913.63636363636363</v>
      </c>
      <c r="L123" s="136">
        <f t="shared" ref="L123:M123" si="51">AVERAGE(L107:L122)</f>
        <v>3.6666666666666665</v>
      </c>
      <c r="M123" s="137">
        <f t="shared" si="51"/>
        <v>2996.7250528670725</v>
      </c>
      <c r="N123" s="138">
        <f t="shared" ref="N123:N135" si="52">M123/L123</f>
        <v>817.28865078192894</v>
      </c>
      <c r="O123" s="139">
        <f t="shared" ref="O123:O135" si="53">L123-I123</f>
        <v>0</v>
      </c>
      <c r="P123" s="140">
        <f t="shared" ref="P123:P135" si="54">N123-K123</f>
        <v>-96.34771285443469</v>
      </c>
      <c r="Q123" s="141">
        <f t="shared" ref="Q123:Q135" si="55">N123/K123</f>
        <v>0.89454479190061875</v>
      </c>
      <c r="R123" s="324"/>
      <c r="S123" s="142">
        <v>0.70833333333333337</v>
      </c>
      <c r="T123" s="143">
        <v>1.1227893518518515</v>
      </c>
      <c r="U123" s="144"/>
      <c r="V123" s="166"/>
      <c r="W123" s="99"/>
      <c r="X123" s="69"/>
      <c r="Y123" s="354"/>
      <c r="Z123" s="355"/>
      <c r="AA123" s="168">
        <f t="shared" ref="AA123:AA135" si="56">M123-J123</f>
        <v>-353.27494713292754</v>
      </c>
      <c r="AB123" s="141">
        <f t="shared" ref="AB123:AB135" si="57">M123/J123</f>
        <v>0.89454479190061864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158</v>
      </c>
      <c r="D124" s="321"/>
      <c r="E124" s="147">
        <v>30</v>
      </c>
      <c r="F124" s="97">
        <v>771</v>
      </c>
      <c r="G124" s="148">
        <f t="shared" ref="G124:G135" si="58">E124*F124</f>
        <v>23130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3194.9999999999982</v>
      </c>
      <c r="N124" s="152">
        <f t="shared" si="52"/>
        <v>798.74999999999955</v>
      </c>
      <c r="O124" s="154">
        <f t="shared" si="53"/>
        <v>0</v>
      </c>
      <c r="P124" s="155">
        <f t="shared" si="54"/>
        <v>-101.25000000000045</v>
      </c>
      <c r="Q124" s="156">
        <f t="shared" si="55"/>
        <v>0.88749999999999951</v>
      </c>
      <c r="R124" s="322">
        <f>Q140</f>
        <v>0.88690153247225278</v>
      </c>
      <c r="S124" s="157">
        <v>0.70833333333333337</v>
      </c>
      <c r="T124" s="158">
        <v>0.71837962962962965</v>
      </c>
      <c r="U124" s="159"/>
      <c r="V124" s="160">
        <v>14.478873239436627</v>
      </c>
      <c r="W124" s="158"/>
      <c r="X124" s="169"/>
      <c r="Y124" s="325"/>
      <c r="Z124" s="326"/>
      <c r="AA124" s="171">
        <f t="shared" si="56"/>
        <v>-405.00000000000182</v>
      </c>
      <c r="AB124" s="156">
        <f t="shared" si="57"/>
        <v>0.88749999999999951</v>
      </c>
      <c r="AC124" s="327">
        <f>AB140</f>
        <v>0.88690153247225278</v>
      </c>
    </row>
    <row r="125" spans="1:29" ht="15.75" customHeight="1">
      <c r="A125" s="357"/>
      <c r="B125" s="100" t="s">
        <v>120</v>
      </c>
      <c r="C125" s="330" t="s">
        <v>162</v>
      </c>
      <c r="D125" s="331"/>
      <c r="E125" s="101">
        <v>18.18</v>
      </c>
      <c r="F125" s="102">
        <v>890</v>
      </c>
      <c r="G125" s="103">
        <f t="shared" si="58"/>
        <v>16180.199999999999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3193.5634037646655</v>
      </c>
      <c r="N125" s="106">
        <f t="shared" si="52"/>
        <v>1064.5211345882219</v>
      </c>
      <c r="O125" s="108">
        <f t="shared" si="53"/>
        <v>0</v>
      </c>
      <c r="P125" s="109">
        <f t="shared" si="54"/>
        <v>-135.47886541177809</v>
      </c>
      <c r="Q125" s="110">
        <f t="shared" si="55"/>
        <v>0.88710094549018492</v>
      </c>
      <c r="R125" s="323"/>
      <c r="S125" s="47">
        <v>0.72847222222222219</v>
      </c>
      <c r="T125" s="48">
        <v>0.74008101851851849</v>
      </c>
      <c r="U125" s="111">
        <v>14.53333333333326</v>
      </c>
      <c r="V125" s="112">
        <v>16.721133495283208</v>
      </c>
      <c r="W125" s="113"/>
      <c r="X125" s="13"/>
      <c r="Y125" s="332"/>
      <c r="Z125" s="333"/>
      <c r="AA125" s="172">
        <f t="shared" si="56"/>
        <v>-406.43659623533449</v>
      </c>
      <c r="AB125" s="110">
        <f t="shared" si="57"/>
        <v>0.88710094549018481</v>
      </c>
      <c r="AC125" s="328"/>
    </row>
    <row r="126" spans="1:29" ht="15.75" customHeight="1">
      <c r="A126" s="357"/>
      <c r="B126" s="100" t="s">
        <v>120</v>
      </c>
      <c r="C126" s="330" t="s">
        <v>161</v>
      </c>
      <c r="D126" s="331"/>
      <c r="E126" s="101">
        <v>16.7</v>
      </c>
      <c r="F126" s="102">
        <v>543</v>
      </c>
      <c r="G126" s="103">
        <f t="shared" si="58"/>
        <v>9068.1</v>
      </c>
      <c r="H126" s="26">
        <v>2</v>
      </c>
      <c r="I126" s="104">
        <v>3</v>
      </c>
      <c r="J126" s="105">
        <v>3600</v>
      </c>
      <c r="K126" s="106">
        <f t="shared" si="37"/>
        <v>1200</v>
      </c>
      <c r="L126" s="107">
        <v>3</v>
      </c>
      <c r="M126" s="105">
        <f t="shared" si="59"/>
        <v>3197.2423507222034</v>
      </c>
      <c r="N126" s="106">
        <f t="shared" si="52"/>
        <v>1065.7474502407345</v>
      </c>
      <c r="O126" s="108">
        <f t="shared" si="53"/>
        <v>0</v>
      </c>
      <c r="P126" s="109">
        <f t="shared" si="54"/>
        <v>-134.25254975926555</v>
      </c>
      <c r="Q126" s="110">
        <f t="shared" si="55"/>
        <v>0.88812287520061206</v>
      </c>
      <c r="R126" s="323"/>
      <c r="S126" s="47">
        <v>0.74999999999999989</v>
      </c>
      <c r="T126" s="48">
        <v>0.75707175925925918</v>
      </c>
      <c r="U126" s="111">
        <v>15</v>
      </c>
      <c r="V126" s="112">
        <v>10.19003141649263</v>
      </c>
      <c r="W126" s="113"/>
      <c r="X126" s="13"/>
      <c r="Y126" s="332"/>
      <c r="Z126" s="333"/>
      <c r="AA126" s="172">
        <f t="shared" si="56"/>
        <v>-402.75764927779665</v>
      </c>
      <c r="AB126" s="110">
        <f t="shared" si="57"/>
        <v>0.88812287520061206</v>
      </c>
      <c r="AC126" s="328"/>
    </row>
    <row r="127" spans="1:29" ht="15.75" customHeight="1">
      <c r="A127" s="357"/>
      <c r="B127" s="100" t="s">
        <v>120</v>
      </c>
      <c r="C127" s="330" t="s">
        <v>159</v>
      </c>
      <c r="D127" s="331"/>
      <c r="E127" s="101">
        <v>24.82</v>
      </c>
      <c r="F127" s="102">
        <v>725</v>
      </c>
      <c r="G127" s="103">
        <f t="shared" si="58"/>
        <v>17994.5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3190.1117796373851</v>
      </c>
      <c r="N127" s="106">
        <f t="shared" si="52"/>
        <v>638.02235592747707</v>
      </c>
      <c r="O127" s="108">
        <f t="shared" si="53"/>
        <v>0</v>
      </c>
      <c r="P127" s="109">
        <f t="shared" si="54"/>
        <v>-81.977644072522935</v>
      </c>
      <c r="Q127" s="110">
        <f t="shared" si="55"/>
        <v>0.88614216101038479</v>
      </c>
      <c r="R127" s="323"/>
      <c r="S127" s="47">
        <v>0.76736111111111094</v>
      </c>
      <c r="T127" s="48">
        <v>0.77682870370370349</v>
      </c>
      <c r="U127" s="111">
        <v>14.816666666666531</v>
      </c>
      <c r="V127" s="112">
        <v>13.635885826215336</v>
      </c>
      <c r="W127" s="113"/>
      <c r="X127" s="13"/>
      <c r="Y127" s="332"/>
      <c r="Z127" s="333"/>
      <c r="AA127" s="172">
        <f t="shared" si="56"/>
        <v>-409.8882203626149</v>
      </c>
      <c r="AB127" s="110">
        <f t="shared" si="57"/>
        <v>0.88614216101038479</v>
      </c>
      <c r="AC127" s="328"/>
    </row>
    <row r="128" spans="1:29" ht="15.75" customHeight="1">
      <c r="A128" s="358"/>
      <c r="B128" s="100" t="s">
        <v>120</v>
      </c>
      <c r="C128" s="330" t="s">
        <v>147</v>
      </c>
      <c r="D128" s="331"/>
      <c r="E128" s="101">
        <v>17.89</v>
      </c>
      <c r="F128" s="102">
        <v>1310</v>
      </c>
      <c r="G128" s="103">
        <f t="shared" si="58"/>
        <v>23435.9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3190.5276699049482</v>
      </c>
      <c r="N128" s="106">
        <f t="shared" si="52"/>
        <v>797.63191747623705</v>
      </c>
      <c r="O128" s="108">
        <f t="shared" si="53"/>
        <v>0</v>
      </c>
      <c r="P128" s="109">
        <f t="shared" si="54"/>
        <v>-102.36808252376295</v>
      </c>
      <c r="Q128" s="110">
        <f t="shared" si="55"/>
        <v>0.88625768608470779</v>
      </c>
      <c r="R128" s="323"/>
      <c r="S128" s="47">
        <v>0.78680555555555531</v>
      </c>
      <c r="T128" s="48">
        <v>0.80391203703703684</v>
      </c>
      <c r="U128" s="111">
        <v>15</v>
      </c>
      <c r="V128" s="112">
        <v>24.635423394507544</v>
      </c>
      <c r="W128" s="113"/>
      <c r="X128" s="116"/>
      <c r="Y128" s="332"/>
      <c r="Z128" s="333"/>
      <c r="AA128" s="172">
        <f t="shared" si="56"/>
        <v>-409.4723300950518</v>
      </c>
      <c r="AB128" s="110">
        <f t="shared" si="57"/>
        <v>0.88625768608470779</v>
      </c>
      <c r="AC128" s="328"/>
    </row>
    <row r="129" spans="1:29" ht="15.75" customHeight="1">
      <c r="A129" s="358"/>
      <c r="B129" s="100" t="s">
        <v>120</v>
      </c>
      <c r="C129" s="330" t="s">
        <v>157</v>
      </c>
      <c r="D129" s="331"/>
      <c r="E129" s="101">
        <v>16.66</v>
      </c>
      <c r="F129" s="102">
        <v>2072</v>
      </c>
      <c r="G129" s="121">
        <f t="shared" si="58"/>
        <v>34519.519999999997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3190.6278973714552</v>
      </c>
      <c r="N129" s="106">
        <f t="shared" si="52"/>
        <v>638.12557947429104</v>
      </c>
      <c r="O129" s="108">
        <f t="shared" si="53"/>
        <v>0</v>
      </c>
      <c r="P129" s="109">
        <f t="shared" si="54"/>
        <v>-81.874420525708956</v>
      </c>
      <c r="Q129" s="110">
        <f t="shared" si="55"/>
        <v>0.88628552704762642</v>
      </c>
      <c r="R129" s="323"/>
      <c r="S129" s="47">
        <v>0.81388888888888866</v>
      </c>
      <c r="T129" s="120">
        <v>0.84093749999999978</v>
      </c>
      <c r="U129" s="111">
        <v>15</v>
      </c>
      <c r="V129" s="112">
        <v>38.964117408494715</v>
      </c>
      <c r="W129" s="113"/>
      <c r="X129" s="50"/>
      <c r="Y129" s="332"/>
      <c r="Z129" s="333"/>
      <c r="AA129" s="172">
        <f t="shared" si="56"/>
        <v>-409.37210262854478</v>
      </c>
      <c r="AB129" s="110">
        <f t="shared" si="57"/>
        <v>0.88628552704762642</v>
      </c>
      <c r="AC129" s="328"/>
    </row>
    <row r="130" spans="1:29" ht="15.75" customHeight="1">
      <c r="A130" s="358"/>
      <c r="B130" s="100" t="s">
        <v>120</v>
      </c>
      <c r="C130" s="330" t="s">
        <v>158</v>
      </c>
      <c r="D130" s="331"/>
      <c r="E130" s="101">
        <v>30</v>
      </c>
      <c r="F130" s="102">
        <v>1763</v>
      </c>
      <c r="G130" s="121">
        <f t="shared" si="58"/>
        <v>52890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3194.9999999999991</v>
      </c>
      <c r="N130" s="106">
        <f t="shared" si="52"/>
        <v>798.74999999999977</v>
      </c>
      <c r="O130" s="123">
        <f t="shared" si="53"/>
        <v>0</v>
      </c>
      <c r="P130" s="124">
        <f t="shared" si="54"/>
        <v>-101.25000000000023</v>
      </c>
      <c r="Q130" s="125">
        <f t="shared" si="55"/>
        <v>0.88749999999999973</v>
      </c>
      <c r="R130" s="323"/>
      <c r="S130" s="47">
        <v>0.8506944444444442</v>
      </c>
      <c r="T130" s="120">
        <v>0.87368055555555535</v>
      </c>
      <c r="U130" s="111">
        <v>15</v>
      </c>
      <c r="V130" s="112">
        <v>33.107981220657287</v>
      </c>
      <c r="W130" s="113"/>
      <c r="X130" s="116"/>
      <c r="Y130" s="332"/>
      <c r="Z130" s="333"/>
      <c r="AA130" s="172">
        <f t="shared" si="56"/>
        <v>-405.00000000000091</v>
      </c>
      <c r="AB130" s="110">
        <f t="shared" si="57"/>
        <v>0.88749999999999973</v>
      </c>
      <c r="AC130" s="328"/>
    </row>
    <row r="131" spans="1:29" ht="15.75" customHeight="1">
      <c r="A131" s="358"/>
      <c r="B131" s="100" t="s">
        <v>120</v>
      </c>
      <c r="C131" s="330" t="s">
        <v>162</v>
      </c>
      <c r="D131" s="331"/>
      <c r="E131" s="101">
        <v>18.18</v>
      </c>
      <c r="F131" s="102">
        <v>2217</v>
      </c>
      <c r="G131" s="121">
        <f t="shared" si="58"/>
        <v>40305.06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3193.563403764666</v>
      </c>
      <c r="N131" s="106">
        <f t="shared" si="52"/>
        <v>1064.5211345882219</v>
      </c>
      <c r="O131" s="123">
        <f t="shared" si="53"/>
        <v>0</v>
      </c>
      <c r="P131" s="124">
        <f t="shared" si="54"/>
        <v>-135.47886541177809</v>
      </c>
      <c r="Q131" s="125">
        <f t="shared" si="55"/>
        <v>0.88710094549018492</v>
      </c>
      <c r="R131" s="323"/>
      <c r="S131" s="47">
        <v>0.88402777777777752</v>
      </c>
      <c r="T131" s="120">
        <v>0.9129513888888886</v>
      </c>
      <c r="U131" s="111">
        <v>14.899999999999931</v>
      </c>
      <c r="V131" s="112">
        <v>41.652531414654909</v>
      </c>
      <c r="W131" s="113"/>
      <c r="X131" s="116"/>
      <c r="Y131" s="332"/>
      <c r="Z131" s="333"/>
      <c r="AA131" s="172">
        <f t="shared" si="56"/>
        <v>-406.43659623533404</v>
      </c>
      <c r="AB131" s="110">
        <f t="shared" si="57"/>
        <v>0.88710094549018503</v>
      </c>
      <c r="AC131" s="328"/>
    </row>
    <row r="132" spans="1:29" ht="15.75" customHeight="1">
      <c r="A132" s="358"/>
      <c r="B132" s="100" t="s">
        <v>120</v>
      </c>
      <c r="C132" s="330" t="s">
        <v>161</v>
      </c>
      <c r="D132" s="331"/>
      <c r="E132" s="101">
        <v>16.7</v>
      </c>
      <c r="F132" s="102">
        <v>1281</v>
      </c>
      <c r="G132" s="121">
        <f t="shared" si="58"/>
        <v>21392.7</v>
      </c>
      <c r="H132" s="26"/>
      <c r="I132" s="104">
        <v>3</v>
      </c>
      <c r="J132" s="105">
        <v>3600</v>
      </c>
      <c r="K132" s="106">
        <f t="shared" si="37"/>
        <v>1200</v>
      </c>
      <c r="L132" s="118">
        <v>3</v>
      </c>
      <c r="M132" s="105">
        <f t="shared" si="59"/>
        <v>3197.2423507222034</v>
      </c>
      <c r="N132" s="106">
        <f t="shared" si="52"/>
        <v>1065.7474502407345</v>
      </c>
      <c r="O132" s="123">
        <f t="shared" si="53"/>
        <v>0</v>
      </c>
      <c r="P132" s="124">
        <f t="shared" si="54"/>
        <v>-134.25254975926555</v>
      </c>
      <c r="Q132" s="125">
        <f t="shared" si="55"/>
        <v>0.88812287520061206</v>
      </c>
      <c r="R132" s="323"/>
      <c r="S132" s="47">
        <v>0.92291666666666639</v>
      </c>
      <c r="T132" s="120">
        <v>0.93960648148148118</v>
      </c>
      <c r="U132" s="111">
        <v>15</v>
      </c>
      <c r="V132" s="112">
        <v>24.039466380344489</v>
      </c>
      <c r="W132" s="126"/>
      <c r="X132" s="127"/>
      <c r="Y132" s="332"/>
      <c r="Z132" s="333"/>
      <c r="AA132" s="172">
        <f t="shared" si="56"/>
        <v>-402.75764927779665</v>
      </c>
      <c r="AB132" s="110">
        <f t="shared" si="57"/>
        <v>0.88812287520061206</v>
      </c>
      <c r="AC132" s="328"/>
    </row>
    <row r="133" spans="1:29" ht="15.75" customHeight="1">
      <c r="A133" s="358"/>
      <c r="B133" s="100" t="s">
        <v>120</v>
      </c>
      <c r="C133" s="330" t="s">
        <v>159</v>
      </c>
      <c r="D133" s="331"/>
      <c r="E133" s="101">
        <v>24.82</v>
      </c>
      <c r="F133" s="102">
        <v>1626</v>
      </c>
      <c r="G133" s="121">
        <f t="shared" si="58"/>
        <v>40357.32</v>
      </c>
      <c r="H133" s="26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3190.1117796373846</v>
      </c>
      <c r="N133" s="106">
        <f t="shared" si="52"/>
        <v>638.02235592747695</v>
      </c>
      <c r="O133" s="123">
        <f t="shared" si="53"/>
        <v>0</v>
      </c>
      <c r="P133" s="124">
        <f t="shared" si="54"/>
        <v>-81.977644072523049</v>
      </c>
      <c r="Q133" s="125">
        <f t="shared" si="55"/>
        <v>0.88614216101038468</v>
      </c>
      <c r="R133" s="323"/>
      <c r="S133" s="47">
        <v>0.94999999999999973</v>
      </c>
      <c r="T133" s="120">
        <v>0.97122685185185154</v>
      </c>
      <c r="U133" s="111">
        <v>14.966666666666715</v>
      </c>
      <c r="V133" s="112">
        <v>30.582000487484329</v>
      </c>
      <c r="W133" s="126"/>
      <c r="X133" s="127"/>
      <c r="Y133" s="332"/>
      <c r="Z133" s="333"/>
      <c r="AA133" s="172">
        <f t="shared" si="56"/>
        <v>-409.88822036261536</v>
      </c>
      <c r="AB133" s="110">
        <f t="shared" si="57"/>
        <v>0.88614216101038468</v>
      </c>
      <c r="AC133" s="328"/>
    </row>
    <row r="134" spans="1:29" ht="15.75" customHeight="1">
      <c r="A134" s="358"/>
      <c r="B134" s="100" t="s">
        <v>120</v>
      </c>
      <c r="C134" s="330" t="s">
        <v>147</v>
      </c>
      <c r="D134" s="331"/>
      <c r="E134" s="101">
        <v>17.89</v>
      </c>
      <c r="F134" s="102">
        <v>3286</v>
      </c>
      <c r="G134" s="121">
        <f t="shared" si="58"/>
        <v>58786.54</v>
      </c>
      <c r="H134" s="26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3190.5276699049482</v>
      </c>
      <c r="N134" s="106">
        <f t="shared" si="52"/>
        <v>797.63191747623705</v>
      </c>
      <c r="O134" s="123">
        <f t="shared" si="53"/>
        <v>0</v>
      </c>
      <c r="P134" s="124">
        <f t="shared" si="54"/>
        <v>-102.36808252376295</v>
      </c>
      <c r="Q134" s="125">
        <f t="shared" si="55"/>
        <v>0.88625768608470779</v>
      </c>
      <c r="R134" s="323"/>
      <c r="S134" s="47">
        <v>0.98124999999999973</v>
      </c>
      <c r="T134" s="120">
        <v>1.0241550925925924</v>
      </c>
      <c r="U134" s="111">
        <v>15</v>
      </c>
      <c r="V134" s="112">
        <v>61.795420820115872</v>
      </c>
      <c r="W134" s="126"/>
      <c r="X134" s="127"/>
      <c r="Y134" s="332"/>
      <c r="Z134" s="333"/>
      <c r="AA134" s="172">
        <f t="shared" si="56"/>
        <v>-409.4723300950518</v>
      </c>
      <c r="AB134" s="110">
        <f t="shared" si="57"/>
        <v>0.88625768608470779</v>
      </c>
      <c r="AC134" s="328"/>
    </row>
    <row r="135" spans="1:29" ht="15.75" customHeight="1">
      <c r="A135" s="358"/>
      <c r="B135" s="100" t="s">
        <v>120</v>
      </c>
      <c r="C135" s="330" t="s">
        <v>157</v>
      </c>
      <c r="D135" s="331"/>
      <c r="E135" s="101">
        <v>16.66</v>
      </c>
      <c r="F135" s="102">
        <v>5284</v>
      </c>
      <c r="G135" s="121">
        <f t="shared" si="58"/>
        <v>88031.44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3190.6278973714548</v>
      </c>
      <c r="N135" s="106">
        <f t="shared" si="52"/>
        <v>638.12557947429093</v>
      </c>
      <c r="O135" s="123">
        <f t="shared" si="53"/>
        <v>0</v>
      </c>
      <c r="P135" s="124">
        <f t="shared" si="54"/>
        <v>-81.87442052570907</v>
      </c>
      <c r="Q135" s="125">
        <f t="shared" si="55"/>
        <v>0.88628552704762631</v>
      </c>
      <c r="R135" s="323"/>
      <c r="S135" s="47">
        <v>1.0340277777777775</v>
      </c>
      <c r="T135" s="120">
        <v>1.1030208333333331</v>
      </c>
      <c r="U135" s="111">
        <v>15</v>
      </c>
      <c r="V135" s="112">
        <v>99.366021422049272</v>
      </c>
      <c r="W135" s="126"/>
      <c r="X135" s="127"/>
      <c r="Y135" s="332"/>
      <c r="Z135" s="333"/>
      <c r="AA135" s="172">
        <f t="shared" si="56"/>
        <v>-409.37210262854524</v>
      </c>
      <c r="AB135" s="110">
        <f t="shared" si="57"/>
        <v>0.88628552704762631</v>
      </c>
      <c r="AC135" s="328"/>
    </row>
    <row r="136" spans="1:29" ht="15.75" customHeight="1">
      <c r="A136" s="358"/>
      <c r="B136" s="100"/>
      <c r="C136" s="330"/>
      <c r="D136" s="33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26"/>
      <c r="X136" s="127"/>
      <c r="Y136" s="332"/>
      <c r="Z136" s="333"/>
      <c r="AA136" s="172"/>
      <c r="AB136" s="110"/>
      <c r="AC136" s="328"/>
    </row>
    <row r="137" spans="1:29" ht="15.75" customHeight="1">
      <c r="A137" s="358"/>
      <c r="B137" s="100"/>
      <c r="C137" s="330"/>
      <c r="D137" s="33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13"/>
      <c r="X137" s="116"/>
      <c r="Y137" s="332"/>
      <c r="Z137" s="333"/>
      <c r="AA137" s="172"/>
      <c r="AB137" s="110"/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0">AVERAGE(I124:I139)</f>
        <v>4</v>
      </c>
      <c r="J140" s="137">
        <f t="shared" si="60"/>
        <v>3600</v>
      </c>
      <c r="K140" s="138">
        <f t="shared" ref="K140" si="61">J140/I140</f>
        <v>900</v>
      </c>
      <c r="L140" s="136">
        <f t="shared" ref="L140:M140" si="62">AVERAGE(L124:L139)</f>
        <v>4</v>
      </c>
      <c r="M140" s="137">
        <f t="shared" si="62"/>
        <v>3192.8455169001099</v>
      </c>
      <c r="N140" s="138">
        <f>M140/L140</f>
        <v>798.21137922502749</v>
      </c>
      <c r="O140" s="139">
        <f>L140-I140</f>
        <v>0</v>
      </c>
      <c r="P140" s="140">
        <f>N140-K140</f>
        <v>-101.78862077497251</v>
      </c>
      <c r="Q140" s="141">
        <f>N140/K140</f>
        <v>0.88690153247225278</v>
      </c>
      <c r="R140" s="324"/>
      <c r="S140" s="142">
        <v>0.70833333333333337</v>
      </c>
      <c r="T140" s="143">
        <v>1.1030208333333331</v>
      </c>
      <c r="U140" s="144"/>
      <c r="V140" s="166"/>
      <c r="W140" s="167"/>
      <c r="X140" s="138"/>
      <c r="Y140" s="354"/>
      <c r="Z140" s="355"/>
      <c r="AA140" s="174">
        <f>M140-J140</f>
        <v>-407.15448309989006</v>
      </c>
      <c r="AB140" s="141">
        <f>M140/J140</f>
        <v>0.88690153247225278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114" priority="1" operator="greaterThan">
      <formula>0</formula>
    </cfRule>
  </conditionalFormatting>
  <conditionalFormatting sqref="P5:P140 AA5:AA140">
    <cfRule type="cellIs" dxfId="113" priority="4" operator="lessThan">
      <formula>0</formula>
    </cfRule>
  </conditionalFormatting>
  <conditionalFormatting sqref="Q5:Q140 AB5:AB140">
    <cfRule type="cellIs" dxfId="112" priority="2" operator="greaterThan">
      <formula>1</formula>
    </cfRule>
    <cfRule type="cellIs" dxfId="111" priority="3" operator="lessThan">
      <formula>0.8</formula>
    </cfRule>
  </conditionalFormatting>
  <conditionalFormatting sqref="AC5:AC6 R5:R140 AC73:AC78">
    <cfRule type="cellIs" dxfId="110" priority="5" operator="lessThan">
      <formula>0.8</formula>
    </cfRule>
  </conditionalFormatting>
  <conditionalFormatting sqref="AC12:AC20">
    <cfRule type="cellIs" dxfId="109" priority="12" operator="lessThan">
      <formula>0.8</formula>
    </cfRule>
  </conditionalFormatting>
  <conditionalFormatting sqref="AC22">
    <cfRule type="cellIs" dxfId="108" priority="11" operator="lessThan">
      <formula>0.8</formula>
    </cfRule>
  </conditionalFormatting>
  <conditionalFormatting sqref="AC39">
    <cfRule type="cellIs" dxfId="107" priority="7" operator="lessThan">
      <formula>0.8</formula>
    </cfRule>
  </conditionalFormatting>
  <conditionalFormatting sqref="AC56:AC61">
    <cfRule type="cellIs" dxfId="106" priority="6" operator="lessThan">
      <formula>0.8</formula>
    </cfRule>
  </conditionalFormatting>
  <conditionalFormatting sqref="AC90">
    <cfRule type="cellIs" dxfId="105" priority="10" operator="lessThan">
      <formula>0.8</formula>
    </cfRule>
  </conditionalFormatting>
  <conditionalFormatting sqref="AC107">
    <cfRule type="cellIs" dxfId="104" priority="9" operator="lessThan">
      <formula>0.8</formula>
    </cfRule>
  </conditionalFormatting>
  <conditionalFormatting sqref="AC124:AC129">
    <cfRule type="cellIs" dxfId="103" priority="8" operator="lessThan">
      <formula>0.8</formula>
    </cfRule>
  </conditionalFormatting>
  <dataValidations count="1">
    <dataValidation type="list" allowBlank="1" showInputMessage="1" showErrorMessage="1" sqref="Y5:Z140" xr:uid="{F21C27C1-6BC2-4992-AA7F-C4293C130258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37590-64F6-4576-88D7-029EC4B88865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N37" sqref="N3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SUM(F5:F140)</f>
        <v>83289</v>
      </c>
      <c r="E1" s="88" t="s">
        <v>4</v>
      </c>
      <c r="F1" s="89">
        <f>SUM(G5:G140)</f>
        <v>3487120.4100000006</v>
      </c>
      <c r="G1" s="90" t="s">
        <v>85</v>
      </c>
      <c r="H1" s="91">
        <f>L21+L38+L55+L72+L89+L106+L123+L140</f>
        <v>137.13333333333333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46178</v>
      </c>
      <c r="B2" s="295"/>
      <c r="C2" s="92" t="s">
        <v>41</v>
      </c>
      <c r="D2" s="93">
        <f>AVERAGE(N21,N38,N55,N72,N89,N106,N123,N140)</f>
        <v>178.83786683750921</v>
      </c>
      <c r="E2" s="93" t="s">
        <v>92</v>
      </c>
      <c r="F2" s="94">
        <f>F1/D1</f>
        <v>41.867718546266623</v>
      </c>
      <c r="G2" s="95" t="s">
        <v>93</v>
      </c>
      <c r="H2" s="96">
        <f>COUNT(H5:H140)</f>
        <v>1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SUM(Y21,Y38,Y55,Y72,Y89,Y106,Y123,Y140)</f>
        <v>0</v>
      </c>
      <c r="Z2" s="193">
        <f>SUM(Z21,Z38,Z55,Z72,Z89,Z106,Z123,Z140)</f>
        <v>0</v>
      </c>
      <c r="AA2" s="363"/>
      <c r="AB2" s="364"/>
      <c r="AC2" s="201">
        <f>SUM(AC21,AC38,AC55,AC72,AC89,AC106,AC123,AC140)</f>
        <v>41</v>
      </c>
      <c r="AD2" s="202">
        <f>SUM(AD21,AD38,AD55,AD72,AD89,AD106,AD123,AD140)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201</v>
      </c>
      <c r="C5" s="367" t="s">
        <v>202</v>
      </c>
      <c r="D5" s="367"/>
      <c r="E5" s="147">
        <v>29.97</v>
      </c>
      <c r="F5" s="151">
        <v>1912</v>
      </c>
      <c r="G5" s="148">
        <f t="shared" ref="G5:G9" si="0">E5*F5</f>
        <v>57302.64</v>
      </c>
      <c r="H5" s="149"/>
      <c r="I5" s="150">
        <v>21</v>
      </c>
      <c r="J5" s="151">
        <v>2790</v>
      </c>
      <c r="K5" s="152">
        <f>J5/I5</f>
        <v>132.85714285714286</v>
      </c>
      <c r="L5" s="153">
        <v>25</v>
      </c>
      <c r="M5" s="151">
        <f>F5/V5*60</f>
        <v>2964.9807692307691</v>
      </c>
      <c r="N5" s="152">
        <f>M5/L5</f>
        <v>118.59923076923076</v>
      </c>
      <c r="O5" s="154">
        <f>L5-I5</f>
        <v>4</v>
      </c>
      <c r="P5" s="155">
        <f>N5-K5</f>
        <v>-14.257912087912104</v>
      </c>
      <c r="Q5" s="156">
        <f>N5/K5</f>
        <v>0.89268238213399498</v>
      </c>
      <c r="R5" s="322">
        <f>Q21</f>
        <v>0.90822126043279627</v>
      </c>
      <c r="S5" s="157">
        <v>0.25</v>
      </c>
      <c r="T5" s="158">
        <v>0.27686342592592594</v>
      </c>
      <c r="U5" s="159"/>
      <c r="V5" s="160">
        <v>38.69165061389684</v>
      </c>
      <c r="W5" s="181"/>
      <c r="X5" s="152"/>
      <c r="Y5" s="12"/>
      <c r="Z5" s="198"/>
      <c r="AA5" s="325"/>
      <c r="AB5" s="326"/>
      <c r="AC5" s="12">
        <v>0</v>
      </c>
      <c r="AD5" s="198"/>
      <c r="AE5" s="178">
        <f>M5-J5</f>
        <v>174.98076923076906</v>
      </c>
      <c r="AF5" s="132">
        <f>M5/J5</f>
        <v>1.0627171215880893</v>
      </c>
      <c r="AG5" s="368">
        <f>AF21</f>
        <v>0.93927155993477229</v>
      </c>
    </row>
    <row r="6" spans="1:33" ht="15.75" customHeight="1">
      <c r="A6" s="318"/>
      <c r="B6" s="100" t="s">
        <v>187</v>
      </c>
      <c r="C6" s="371" t="s">
        <v>188</v>
      </c>
      <c r="D6" s="371"/>
      <c r="E6" s="101">
        <v>56.77</v>
      </c>
      <c r="F6" s="102">
        <v>2583</v>
      </c>
      <c r="G6" s="103">
        <f t="shared" si="0"/>
        <v>146636.91</v>
      </c>
      <c r="H6" s="26"/>
      <c r="I6" s="104">
        <v>24</v>
      </c>
      <c r="J6" s="105">
        <v>2000</v>
      </c>
      <c r="K6" s="106">
        <f t="shared" ref="K6:K43" si="1">J6/I6</f>
        <v>83.333333333333329</v>
      </c>
      <c r="L6" s="107">
        <v>24</v>
      </c>
      <c r="M6" s="105">
        <f>F6/V6*60</f>
        <v>1791.1622576585785</v>
      </c>
      <c r="N6" s="106">
        <f>M6/L6</f>
        <v>74.631760735774108</v>
      </c>
      <c r="O6" s="108">
        <f>L6-I6</f>
        <v>0</v>
      </c>
      <c r="P6" s="109">
        <f>N6-K6</f>
        <v>-8.7015725975592204</v>
      </c>
      <c r="Q6" s="110">
        <f>N6/K6</f>
        <v>0.89558112882928931</v>
      </c>
      <c r="R6" s="323"/>
      <c r="S6" s="47">
        <v>0.27986111111111112</v>
      </c>
      <c r="T6" s="48">
        <v>0.33994212962962966</v>
      </c>
      <c r="U6" s="111">
        <v>5</v>
      </c>
      <c r="V6" s="112">
        <v>86.52482450282929</v>
      </c>
      <c r="W6" s="113"/>
      <c r="X6" s="116"/>
      <c r="Y6" s="12"/>
      <c r="Z6" s="198"/>
      <c r="AA6" s="332"/>
      <c r="AB6" s="333"/>
      <c r="AC6" s="12">
        <v>2</v>
      </c>
      <c r="AD6" s="198"/>
      <c r="AE6" s="117">
        <f>M6-J6</f>
        <v>-208.83774234142152</v>
      </c>
      <c r="AF6" s="110">
        <f>M6/J6</f>
        <v>0.8955811288292892</v>
      </c>
      <c r="AG6" s="369"/>
    </row>
    <row r="7" spans="1:33" ht="15.75" customHeight="1">
      <c r="A7" s="318"/>
      <c r="B7" s="100" t="s">
        <v>189</v>
      </c>
      <c r="C7" s="371" t="s">
        <v>190</v>
      </c>
      <c r="D7" s="371"/>
      <c r="E7" s="101">
        <v>77.349999999999994</v>
      </c>
      <c r="F7" s="102">
        <v>860</v>
      </c>
      <c r="G7" s="103">
        <f t="shared" si="0"/>
        <v>66521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1791.7662025924169</v>
      </c>
      <c r="N7" s="106">
        <f>M7/L7</f>
        <v>71.670648103696678</v>
      </c>
      <c r="O7" s="108">
        <f>L7-I7</f>
        <v>0</v>
      </c>
      <c r="P7" s="109">
        <f>N7-K7</f>
        <v>-8.3293518963033222</v>
      </c>
      <c r="Q7" s="110">
        <f>N7/K7</f>
        <v>0.89588310129620852</v>
      </c>
      <c r="R7" s="323"/>
      <c r="S7" s="47">
        <v>0.34305555555555556</v>
      </c>
      <c r="T7" s="48">
        <v>0.36304398148148148</v>
      </c>
      <c r="U7" s="111">
        <v>5</v>
      </c>
      <c r="V7" s="112">
        <v>28.798400106745255</v>
      </c>
      <c r="W7" s="113"/>
      <c r="X7" s="116"/>
      <c r="Y7" s="12"/>
      <c r="Z7" s="198"/>
      <c r="AA7" s="332"/>
      <c r="AB7" s="333"/>
      <c r="AC7" s="12">
        <v>1</v>
      </c>
      <c r="AD7" s="198"/>
      <c r="AE7" s="117">
        <f>M7-J7</f>
        <v>-208.2337974075831</v>
      </c>
      <c r="AF7" s="110">
        <f>M7/J7</f>
        <v>0.89588310129620841</v>
      </c>
      <c r="AG7" s="369"/>
    </row>
    <row r="8" spans="1:33" ht="15.75" customHeight="1">
      <c r="A8" s="318"/>
      <c r="B8" s="100" t="s">
        <v>189</v>
      </c>
      <c r="C8" s="371" t="s">
        <v>193</v>
      </c>
      <c r="D8" s="371"/>
      <c r="E8" s="101">
        <v>59.52</v>
      </c>
      <c r="F8" s="102">
        <v>2915</v>
      </c>
      <c r="G8" s="103">
        <f t="shared" si="0"/>
        <v>173500.80000000002</v>
      </c>
      <c r="H8" s="26"/>
      <c r="I8" s="104">
        <v>24</v>
      </c>
      <c r="J8" s="105">
        <v>2000</v>
      </c>
      <c r="K8" s="106">
        <f t="shared" si="1"/>
        <v>83.333333333333329</v>
      </c>
      <c r="L8" s="107">
        <v>24</v>
      </c>
      <c r="M8" s="105">
        <f>F8/V8*60</f>
        <v>1796.0116725059656</v>
      </c>
      <c r="N8" s="106">
        <f>M8/L8</f>
        <v>74.833819687748573</v>
      </c>
      <c r="O8" s="108">
        <f>L8-I8</f>
        <v>0</v>
      </c>
      <c r="P8" s="109">
        <f>N8-K8</f>
        <v>-8.4995136455847557</v>
      </c>
      <c r="Q8" s="110">
        <f>N8/K8</f>
        <v>0.89800583625298291</v>
      </c>
      <c r="R8" s="323"/>
      <c r="S8" s="47">
        <v>0.36666666666666664</v>
      </c>
      <c r="T8" s="48">
        <v>0.43428240740740737</v>
      </c>
      <c r="U8" s="111">
        <v>5.2166666666666295</v>
      </c>
      <c r="V8" s="112">
        <v>97.382440591804695</v>
      </c>
      <c r="W8" s="113">
        <v>0.43428240740740737</v>
      </c>
      <c r="X8" s="116">
        <v>0.47222222222222215</v>
      </c>
      <c r="Y8" s="12"/>
      <c r="Z8" s="198"/>
      <c r="AA8" s="332"/>
      <c r="AB8" s="333"/>
      <c r="AC8" s="12">
        <v>2</v>
      </c>
      <c r="AD8" s="198"/>
      <c r="AE8" s="117">
        <f>M8-J8</f>
        <v>-203.98832749403437</v>
      </c>
      <c r="AF8" s="110">
        <f>M8/J8</f>
        <v>0.8980058362529828</v>
      </c>
      <c r="AG8" s="369"/>
    </row>
    <row r="9" spans="1:33" ht="15.75" customHeight="1">
      <c r="A9" s="318"/>
      <c r="B9" s="100" t="s">
        <v>189</v>
      </c>
      <c r="C9" s="371" t="s">
        <v>192</v>
      </c>
      <c r="D9" s="371"/>
      <c r="E9" s="101">
        <v>77.34</v>
      </c>
      <c r="F9" s="102">
        <v>1782</v>
      </c>
      <c r="G9" s="103">
        <f t="shared" si="0"/>
        <v>137819.88</v>
      </c>
      <c r="H9" s="13"/>
      <c r="I9" s="104">
        <v>23</v>
      </c>
      <c r="J9" s="105">
        <v>2000</v>
      </c>
      <c r="K9" s="106">
        <f t="shared" si="1"/>
        <v>86.956521739130437</v>
      </c>
      <c r="L9" s="107">
        <v>23</v>
      </c>
      <c r="M9" s="105">
        <f>F9/V9*60</f>
        <v>1790.8192297084643</v>
      </c>
      <c r="N9" s="106">
        <f>M9/L9</f>
        <v>77.861705639498453</v>
      </c>
      <c r="O9" s="108">
        <f>L9-I9</f>
        <v>0</v>
      </c>
      <c r="P9" s="109">
        <f>N9-K9</f>
        <v>-9.0948160996319842</v>
      </c>
      <c r="Q9" s="110">
        <f>N9/K9</f>
        <v>0.89540961485423221</v>
      </c>
      <c r="R9" s="323"/>
      <c r="S9" s="47">
        <v>0.47222222222222215</v>
      </c>
      <c r="T9" s="48">
        <v>0.51368055555555547</v>
      </c>
      <c r="U9" s="111">
        <v>54.633333333333297</v>
      </c>
      <c r="V9" s="112">
        <v>59.70451859476961</v>
      </c>
      <c r="W9" s="113"/>
      <c r="X9" s="116"/>
      <c r="Y9" s="12"/>
      <c r="Z9" s="198"/>
      <c r="AA9" s="332"/>
      <c r="AB9" s="333"/>
      <c r="AC9" s="12">
        <v>1</v>
      </c>
      <c r="AD9" s="198"/>
      <c r="AE9" s="117">
        <f>M9-J9</f>
        <v>-209.18077029153574</v>
      </c>
      <c r="AF9" s="110">
        <f>M9/J9</f>
        <v>0.89540961485423209</v>
      </c>
      <c r="AG9" s="369"/>
    </row>
    <row r="10" spans="1:33" ht="15.75" customHeight="1">
      <c r="A10" s="318"/>
      <c r="B10" s="100"/>
      <c r="C10" s="371"/>
      <c r="D10" s="37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12"/>
      <c r="Z10" s="198"/>
      <c r="AA10" s="332"/>
      <c r="AB10" s="333"/>
      <c r="AC10" s="12"/>
      <c r="AD10" s="198"/>
      <c r="AE10" s="117"/>
      <c r="AF10" s="110"/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23.4</v>
      </c>
      <c r="J21" s="137">
        <f t="shared" si="2"/>
        <v>2158</v>
      </c>
      <c r="K21" s="138">
        <f t="shared" ref="K21" si="3">J21/I21</f>
        <v>92.222222222222229</v>
      </c>
      <c r="L21" s="136">
        <f t="shared" ref="L21:M21" si="4">AVERAGE(L5:L20)</f>
        <v>24.2</v>
      </c>
      <c r="M21" s="137">
        <f t="shared" si="4"/>
        <v>2026.9480263392386</v>
      </c>
      <c r="N21" s="138">
        <f t="shared" ref="N21:N27" si="5">M21/L21</f>
        <v>83.758182906580103</v>
      </c>
      <c r="O21" s="139">
        <f t="shared" ref="O21:O27" si="6">L21-I21</f>
        <v>0.80000000000000071</v>
      </c>
      <c r="P21" s="140">
        <f t="shared" ref="P21:P27" si="7">N21-K21</f>
        <v>-8.4640393156421254</v>
      </c>
      <c r="Q21" s="141">
        <f t="shared" ref="Q21:Q27" si="8">N21/K21</f>
        <v>0.90822126043279627</v>
      </c>
      <c r="R21" s="324"/>
      <c r="S21" s="142">
        <v>0.25</v>
      </c>
      <c r="T21" s="143">
        <v>0.51368055555555547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6</v>
      </c>
      <c r="AD21" s="180">
        <f>SUM(AD5:AD20)</f>
        <v>0</v>
      </c>
      <c r="AE21" s="168">
        <f t="shared" ref="AE21:AE27" si="9">M21-J21</f>
        <v>-131.0519736607614</v>
      </c>
      <c r="AF21" s="141">
        <f t="shared" ref="AF21:AF27" si="10">M21/J21</f>
        <v>0.93927155993477229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3356</v>
      </c>
      <c r="G22" s="148">
        <f t="shared" ref="G22:G27" si="11">E22*F22</f>
        <v>122326.20000000001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7" si="12">F22/V22*60</f>
        <v>1894.485871042493</v>
      </c>
      <c r="N22" s="152">
        <f t="shared" si="5"/>
        <v>94.724293552124649</v>
      </c>
      <c r="O22" s="154">
        <f t="shared" si="6"/>
        <v>0</v>
      </c>
      <c r="P22" s="155">
        <f t="shared" si="7"/>
        <v>-10.275706447875351</v>
      </c>
      <c r="Q22" s="156">
        <f t="shared" si="8"/>
        <v>0.90213612906785379</v>
      </c>
      <c r="R22" s="322">
        <f>Q38</f>
        <v>0.89986318711887658</v>
      </c>
      <c r="S22" s="157">
        <v>0.20833333333333334</v>
      </c>
      <c r="T22" s="158">
        <v>0.28214120370370371</v>
      </c>
      <c r="U22" s="159"/>
      <c r="V22" s="160">
        <v>106.28741183970726</v>
      </c>
      <c r="W22" s="97"/>
      <c r="X22" s="98"/>
      <c r="Y22" s="12"/>
      <c r="Z22" s="198"/>
      <c r="AA22" s="325"/>
      <c r="AB22" s="326"/>
      <c r="AC22" s="12">
        <v>1</v>
      </c>
      <c r="AD22" s="198"/>
      <c r="AE22" s="115">
        <f t="shared" si="9"/>
        <v>-205.51412895750695</v>
      </c>
      <c r="AF22" s="156">
        <f t="shared" si="10"/>
        <v>0.90213612906785379</v>
      </c>
      <c r="AG22" s="376">
        <f>AF38</f>
        <v>0.89986318711887658</v>
      </c>
    </row>
    <row r="23" spans="1:33" ht="15.75" customHeight="1">
      <c r="A23" s="357"/>
      <c r="B23" s="163" t="s">
        <v>185</v>
      </c>
      <c r="C23" s="330" t="s">
        <v>199</v>
      </c>
      <c r="D23" s="331"/>
      <c r="E23" s="101">
        <v>33.200000000000003</v>
      </c>
      <c r="F23" s="111">
        <v>2522</v>
      </c>
      <c r="G23" s="103">
        <f t="shared" si="11"/>
        <v>83730.400000000009</v>
      </c>
      <c r="H23" s="26"/>
      <c r="I23" s="107">
        <v>11</v>
      </c>
      <c r="J23" s="105">
        <v>2000</v>
      </c>
      <c r="K23" s="106">
        <f t="shared" si="1"/>
        <v>181.81818181818181</v>
      </c>
      <c r="L23" s="107">
        <v>11</v>
      </c>
      <c r="M23" s="105">
        <f t="shared" si="12"/>
        <v>1807.4556379158657</v>
      </c>
      <c r="N23" s="106">
        <f t="shared" si="5"/>
        <v>164.31414890144234</v>
      </c>
      <c r="O23" s="108">
        <f t="shared" si="6"/>
        <v>0</v>
      </c>
      <c r="P23" s="109">
        <f t="shared" si="7"/>
        <v>-17.504032916739476</v>
      </c>
      <c r="Q23" s="110">
        <f t="shared" si="8"/>
        <v>0.90372781895793286</v>
      </c>
      <c r="R23" s="323"/>
      <c r="S23" s="47">
        <v>0.28611111111111109</v>
      </c>
      <c r="T23" s="48">
        <v>0.34424768518518517</v>
      </c>
      <c r="U23" s="111">
        <v>5.7166666666666277</v>
      </c>
      <c r="V23" s="112">
        <v>83.71989708941544</v>
      </c>
      <c r="W23" s="113"/>
      <c r="X23" s="116"/>
      <c r="Y23" s="12"/>
      <c r="Z23" s="198"/>
      <c r="AA23" s="332"/>
      <c r="AB23" s="333"/>
      <c r="AC23" s="12">
        <v>1</v>
      </c>
      <c r="AD23" s="198"/>
      <c r="AE23" s="117">
        <f t="shared" si="9"/>
        <v>-192.54436208413426</v>
      </c>
      <c r="AF23" s="110">
        <f t="shared" si="10"/>
        <v>0.90372781895793286</v>
      </c>
      <c r="AG23" s="369"/>
    </row>
    <row r="24" spans="1:33" ht="15.75" customHeight="1">
      <c r="A24" s="357"/>
      <c r="B24" s="163" t="s">
        <v>185</v>
      </c>
      <c r="C24" s="330" t="s">
        <v>197</v>
      </c>
      <c r="D24" s="331"/>
      <c r="E24" s="101">
        <v>31.72</v>
      </c>
      <c r="F24" s="111">
        <v>1499</v>
      </c>
      <c r="G24" s="103">
        <f t="shared" si="11"/>
        <v>47548.28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 t="shared" si="12"/>
        <v>1800.5635289299203</v>
      </c>
      <c r="N24" s="106">
        <f t="shared" si="5"/>
        <v>81.843796769541825</v>
      </c>
      <c r="O24" s="108">
        <f t="shared" si="6"/>
        <v>0</v>
      </c>
      <c r="P24" s="109">
        <f t="shared" si="7"/>
        <v>-9.0652941395490814</v>
      </c>
      <c r="Q24" s="110">
        <f t="shared" si="8"/>
        <v>0.90028176446496011</v>
      </c>
      <c r="R24" s="323"/>
      <c r="S24" s="47">
        <v>0.34791666666666665</v>
      </c>
      <c r="T24" s="48">
        <v>0.38260416666666663</v>
      </c>
      <c r="U24" s="111">
        <v>5.2833333333333332</v>
      </c>
      <c r="V24" s="112">
        <v>49.95102841689323</v>
      </c>
      <c r="W24" s="113"/>
      <c r="X24" s="116"/>
      <c r="Y24" s="12"/>
      <c r="Z24" s="198"/>
      <c r="AA24" s="332"/>
      <c r="AB24" s="333"/>
      <c r="AC24" s="12">
        <v>2</v>
      </c>
      <c r="AD24" s="198"/>
      <c r="AE24" s="117">
        <f t="shared" si="9"/>
        <v>-199.43647107007973</v>
      </c>
      <c r="AF24" s="110">
        <f t="shared" si="10"/>
        <v>0.90028176446496011</v>
      </c>
      <c r="AG24" s="369"/>
    </row>
    <row r="25" spans="1:33" ht="15.75" customHeight="1">
      <c r="A25" s="357"/>
      <c r="B25" s="163" t="s">
        <v>185</v>
      </c>
      <c r="C25" s="330" t="s">
        <v>198</v>
      </c>
      <c r="D25" s="331"/>
      <c r="E25" s="101">
        <v>34.79</v>
      </c>
      <c r="F25" s="111">
        <v>1721</v>
      </c>
      <c r="G25" s="103">
        <f t="shared" si="11"/>
        <v>59873.59</v>
      </c>
      <c r="H25" s="26"/>
      <c r="I25" s="107">
        <v>11</v>
      </c>
      <c r="J25" s="105">
        <v>2000</v>
      </c>
      <c r="K25" s="106">
        <f t="shared" si="1"/>
        <v>181.81818181818181</v>
      </c>
      <c r="L25" s="107">
        <v>11</v>
      </c>
      <c r="M25" s="105">
        <f t="shared" si="12"/>
        <v>1808.6477300916663</v>
      </c>
      <c r="N25" s="106">
        <f t="shared" si="5"/>
        <v>164.42252091742421</v>
      </c>
      <c r="O25" s="108">
        <f t="shared" si="6"/>
        <v>0</v>
      </c>
      <c r="P25" s="109">
        <f t="shared" si="7"/>
        <v>-17.395660900757605</v>
      </c>
      <c r="Q25" s="110">
        <f t="shared" si="8"/>
        <v>0.90432386504583318</v>
      </c>
      <c r="R25" s="323"/>
      <c r="S25" s="47">
        <v>0.38611111111111107</v>
      </c>
      <c r="T25" s="48">
        <v>0.42575231481481479</v>
      </c>
      <c r="U25" s="111">
        <v>5.0499999999999901</v>
      </c>
      <c r="V25" s="112">
        <v>57.092378068982256</v>
      </c>
      <c r="W25" s="113"/>
      <c r="X25" s="116"/>
      <c r="Y25" s="12"/>
      <c r="Z25" s="198"/>
      <c r="AA25" s="332"/>
      <c r="AB25" s="333"/>
      <c r="AC25" s="12">
        <v>0</v>
      </c>
      <c r="AD25" s="198"/>
      <c r="AE25" s="117">
        <f t="shared" si="9"/>
        <v>-191.35226990833371</v>
      </c>
      <c r="AF25" s="110">
        <f t="shared" si="10"/>
        <v>0.90432386504583318</v>
      </c>
      <c r="AG25" s="369"/>
    </row>
    <row r="26" spans="1:33" ht="15.75" customHeight="1">
      <c r="A26" s="358"/>
      <c r="B26" s="163" t="s">
        <v>189</v>
      </c>
      <c r="C26" s="330" t="s">
        <v>206</v>
      </c>
      <c r="D26" s="331"/>
      <c r="E26" s="101">
        <v>71.55</v>
      </c>
      <c r="F26" s="111">
        <v>1575</v>
      </c>
      <c r="G26" s="103">
        <f t="shared" si="11"/>
        <v>112691.25</v>
      </c>
      <c r="H26" s="13"/>
      <c r="I26" s="118">
        <v>22</v>
      </c>
      <c r="J26" s="105">
        <v>2000</v>
      </c>
      <c r="K26" s="106">
        <f t="shared" si="1"/>
        <v>90.909090909090907</v>
      </c>
      <c r="L26" s="107">
        <v>22</v>
      </c>
      <c r="M26" s="105">
        <f t="shared" si="12"/>
        <v>1786.4462102904913</v>
      </c>
      <c r="N26" s="106">
        <f t="shared" si="5"/>
        <v>81.202100467749602</v>
      </c>
      <c r="O26" s="108">
        <f t="shared" si="6"/>
        <v>0</v>
      </c>
      <c r="P26" s="109">
        <f t="shared" si="7"/>
        <v>-9.7069904413413042</v>
      </c>
      <c r="Q26" s="110">
        <f t="shared" si="8"/>
        <v>0.89322310514524561</v>
      </c>
      <c r="R26" s="323"/>
      <c r="S26" s="47">
        <v>0.42986111111111103</v>
      </c>
      <c r="T26" s="48">
        <v>0.46658564814814807</v>
      </c>
      <c r="U26" s="111">
        <v>5.916666666666579</v>
      </c>
      <c r="V26" s="112">
        <v>52.898318155705063</v>
      </c>
      <c r="W26" s="113">
        <v>0.46658564814814807</v>
      </c>
      <c r="X26" s="116">
        <v>0.50486111111111098</v>
      </c>
      <c r="Y26" s="12"/>
      <c r="Z26" s="198"/>
      <c r="AA26" s="332"/>
      <c r="AB26" s="333"/>
      <c r="AC26" s="12">
        <v>1</v>
      </c>
      <c r="AD26" s="198"/>
      <c r="AE26" s="117">
        <f t="shared" si="9"/>
        <v>-213.55378970950869</v>
      </c>
      <c r="AF26" s="110">
        <f t="shared" si="10"/>
        <v>0.89322310514524561</v>
      </c>
      <c r="AG26" s="369"/>
    </row>
    <row r="27" spans="1:33" ht="15.75" customHeight="1">
      <c r="A27" s="358"/>
      <c r="B27" s="163" t="s">
        <v>189</v>
      </c>
      <c r="C27" s="330" t="s">
        <v>209</v>
      </c>
      <c r="D27" s="331"/>
      <c r="E27" s="101">
        <v>61.09</v>
      </c>
      <c r="F27" s="111">
        <v>2053</v>
      </c>
      <c r="G27" s="121">
        <f t="shared" si="11"/>
        <v>125417.77</v>
      </c>
      <c r="H27" s="122"/>
      <c r="I27" s="107">
        <v>20</v>
      </c>
      <c r="J27" s="105">
        <v>2000</v>
      </c>
      <c r="K27" s="106">
        <f t="shared" si="1"/>
        <v>100</v>
      </c>
      <c r="L27" s="107">
        <v>20</v>
      </c>
      <c r="M27" s="105">
        <f t="shared" si="12"/>
        <v>1790.7455858679718</v>
      </c>
      <c r="N27" s="106">
        <f t="shared" si="5"/>
        <v>89.537279293398598</v>
      </c>
      <c r="O27" s="108">
        <f t="shared" si="6"/>
        <v>0</v>
      </c>
      <c r="P27" s="109">
        <f t="shared" si="7"/>
        <v>-10.462720706601402</v>
      </c>
      <c r="Q27" s="110">
        <f t="shared" si="8"/>
        <v>0.89537279293398597</v>
      </c>
      <c r="R27" s="323"/>
      <c r="S27" s="47">
        <v>0.50486111111111098</v>
      </c>
      <c r="T27" s="120">
        <v>0.55262731481481464</v>
      </c>
      <c r="U27" s="111">
        <v>55.116666666666596</v>
      </c>
      <c r="V27" s="112">
        <v>68.786990721685811</v>
      </c>
      <c r="W27" s="113"/>
      <c r="X27" s="116"/>
      <c r="Y27" s="12"/>
      <c r="Z27" s="198"/>
      <c r="AA27" s="332"/>
      <c r="AB27" s="333"/>
      <c r="AC27" s="12">
        <v>1</v>
      </c>
      <c r="AD27" s="198"/>
      <c r="AE27" s="117">
        <f t="shared" si="9"/>
        <v>-209.25441413202816</v>
      </c>
      <c r="AF27" s="110">
        <f t="shared" si="10"/>
        <v>0.89537279293398597</v>
      </c>
      <c r="AG27" s="369"/>
    </row>
    <row r="28" spans="1:33" ht="15.75" customHeight="1">
      <c r="A28" s="358"/>
      <c r="B28" s="163"/>
      <c r="C28" s="330"/>
      <c r="D28" s="33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12"/>
      <c r="Z28" s="198"/>
      <c r="AA28" s="332"/>
      <c r="AB28" s="333"/>
      <c r="AC28" s="12"/>
      <c r="AD28" s="198"/>
      <c r="AE28" s="117"/>
      <c r="AF28" s="110"/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13">AVERAGE(I22:I37)</f>
        <v>17.666666666666668</v>
      </c>
      <c r="J38" s="137">
        <f t="shared" si="13"/>
        <v>2016.6666666666667</v>
      </c>
      <c r="K38" s="138">
        <f t="shared" ref="K38" si="14">J38/I38</f>
        <v>114.15094339622641</v>
      </c>
      <c r="L38" s="136">
        <f t="shared" ref="L38:M38" si="15">AVERAGE(L22:L37)</f>
        <v>17.666666666666668</v>
      </c>
      <c r="M38" s="137">
        <f t="shared" si="15"/>
        <v>1814.7240940230679</v>
      </c>
      <c r="N38" s="138">
        <f t="shared" ref="N38:N43" si="16">M38/L38</f>
        <v>102.72023173715478</v>
      </c>
      <c r="O38" s="139">
        <f t="shared" ref="O38:O43" si="17">L38-I38</f>
        <v>0</v>
      </c>
      <c r="P38" s="140">
        <f t="shared" ref="P38:P43" si="18">N38-K38</f>
        <v>-11.430711659071633</v>
      </c>
      <c r="Q38" s="141">
        <f t="shared" ref="Q38:Q43" si="19">N38/K38</f>
        <v>0.89986318711887658</v>
      </c>
      <c r="R38" s="324"/>
      <c r="S38" s="142">
        <v>0.20833333333333334</v>
      </c>
      <c r="T38" s="143">
        <v>0.55262731481481464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6</v>
      </c>
      <c r="AD38" s="180">
        <f>SUM(AD22:AD37)</f>
        <v>0</v>
      </c>
      <c r="AE38" s="168">
        <f t="shared" ref="AE38:AE43" si="20">M38-J38</f>
        <v>-201.94257264359885</v>
      </c>
      <c r="AF38" s="141">
        <f t="shared" ref="AF38:AF43" si="21">M38/J38</f>
        <v>0.89986318711887658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3315</v>
      </c>
      <c r="G39" s="148">
        <f t="shared" ref="G39:G43" si="22">E39*F39</f>
        <v>65305.5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>F39/V39*60</f>
        <v>1079.4477035037921</v>
      </c>
      <c r="N39" s="152">
        <f t="shared" si="16"/>
        <v>83.034438731060931</v>
      </c>
      <c r="O39" s="154">
        <f t="shared" si="17"/>
        <v>0</v>
      </c>
      <c r="P39" s="155">
        <f t="shared" si="18"/>
        <v>-9.2732535766313759</v>
      </c>
      <c r="Q39" s="156">
        <f t="shared" si="19"/>
        <v>0.8995397529198268</v>
      </c>
      <c r="R39" s="322">
        <f>Q55</f>
        <v>0.89539252142919545</v>
      </c>
      <c r="S39" s="157">
        <v>0.20833333333333334</v>
      </c>
      <c r="T39" s="158">
        <v>0.33628472222222222</v>
      </c>
      <c r="U39" s="159"/>
      <c r="V39" s="160">
        <v>184.26089504325972</v>
      </c>
      <c r="W39" s="158"/>
      <c r="X39" s="169"/>
      <c r="Y39" s="12"/>
      <c r="Z39" s="198"/>
      <c r="AA39" s="325"/>
      <c r="AB39" s="326"/>
      <c r="AC39" s="12">
        <v>3</v>
      </c>
      <c r="AD39" s="198"/>
      <c r="AE39" s="115">
        <f t="shared" si="20"/>
        <v>-120.55229649620787</v>
      </c>
      <c r="AF39" s="156">
        <f t="shared" si="21"/>
        <v>0.8995397529198268</v>
      </c>
      <c r="AG39" s="327">
        <f>AF55</f>
        <v>0.89539252142919556</v>
      </c>
    </row>
    <row r="40" spans="1:33" ht="15.75" customHeight="1">
      <c r="A40" s="318"/>
      <c r="B40" s="163" t="s">
        <v>189</v>
      </c>
      <c r="C40" s="330" t="s">
        <v>191</v>
      </c>
      <c r="D40" s="331"/>
      <c r="E40" s="101">
        <v>59.34</v>
      </c>
      <c r="F40" s="102">
        <v>924</v>
      </c>
      <c r="G40" s="103">
        <f t="shared" si="22"/>
        <v>54830.16</v>
      </c>
      <c r="H40" s="26"/>
      <c r="I40" s="104">
        <v>24</v>
      </c>
      <c r="J40" s="105">
        <v>2000</v>
      </c>
      <c r="K40" s="106">
        <f t="shared" si="1"/>
        <v>83.333333333333329</v>
      </c>
      <c r="L40" s="107">
        <v>24</v>
      </c>
      <c r="M40" s="105">
        <f>F40/V40*60</f>
        <v>1790.0082313195096</v>
      </c>
      <c r="N40" s="106">
        <f t="shared" si="16"/>
        <v>74.583676304979562</v>
      </c>
      <c r="O40" s="108">
        <f t="shared" si="17"/>
        <v>0</v>
      </c>
      <c r="P40" s="109">
        <f t="shared" si="18"/>
        <v>-8.7496570283537665</v>
      </c>
      <c r="Q40" s="110">
        <f t="shared" si="19"/>
        <v>0.8950041156597548</v>
      </c>
      <c r="R40" s="323"/>
      <c r="S40" s="47">
        <v>0.34027777777777779</v>
      </c>
      <c r="T40" s="48">
        <v>0.36178240740740741</v>
      </c>
      <c r="U40" s="111">
        <v>5.7500000000000195</v>
      </c>
      <c r="V40" s="112">
        <v>30.971924614632776</v>
      </c>
      <c r="W40" s="113"/>
      <c r="X40" s="116"/>
      <c r="Y40" s="12"/>
      <c r="Z40" s="198"/>
      <c r="AA40" s="332"/>
      <c r="AB40" s="333"/>
      <c r="AC40" s="12">
        <v>1</v>
      </c>
      <c r="AD40" s="198"/>
      <c r="AE40" s="117">
        <f t="shared" si="20"/>
        <v>-209.9917686804904</v>
      </c>
      <c r="AF40" s="110">
        <f t="shared" si="21"/>
        <v>0.8950041156597548</v>
      </c>
      <c r="AG40" s="328"/>
    </row>
    <row r="41" spans="1:33" ht="15.75" customHeight="1">
      <c r="A41" s="318"/>
      <c r="B41" s="163" t="s">
        <v>189</v>
      </c>
      <c r="C41" s="330" t="s">
        <v>207</v>
      </c>
      <c r="D41" s="331"/>
      <c r="E41" s="101">
        <v>58.67</v>
      </c>
      <c r="F41" s="102">
        <v>2307</v>
      </c>
      <c r="G41" s="103">
        <f t="shared" si="22"/>
        <v>135351.69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1790.3270052556093</v>
      </c>
      <c r="N41" s="106">
        <f t="shared" si="16"/>
        <v>77.840304576330837</v>
      </c>
      <c r="O41" s="108">
        <f t="shared" si="17"/>
        <v>0</v>
      </c>
      <c r="P41" s="109">
        <f t="shared" si="18"/>
        <v>-9.1162171627996003</v>
      </c>
      <c r="Q41" s="110">
        <f t="shared" si="19"/>
        <v>0.89516350262780464</v>
      </c>
      <c r="R41" s="323"/>
      <c r="S41" s="47">
        <v>0.36458333333333331</v>
      </c>
      <c r="T41" s="48">
        <v>0.41826388888888888</v>
      </c>
      <c r="U41" s="111">
        <v>5</v>
      </c>
      <c r="V41" s="112">
        <v>77.315484597875155</v>
      </c>
      <c r="W41" s="113"/>
      <c r="X41" s="116"/>
      <c r="Y41" s="12"/>
      <c r="Z41" s="198"/>
      <c r="AA41" s="332"/>
      <c r="AB41" s="333"/>
      <c r="AC41" s="12">
        <v>2</v>
      </c>
      <c r="AD41" s="198"/>
      <c r="AE41" s="117">
        <f t="shared" si="20"/>
        <v>-209.67299474439073</v>
      </c>
      <c r="AF41" s="110">
        <f t="shared" si="21"/>
        <v>0.89516350262780464</v>
      </c>
      <c r="AG41" s="328"/>
    </row>
    <row r="42" spans="1:33" ht="15.75" customHeight="1">
      <c r="A42" s="318"/>
      <c r="B42" s="163" t="s">
        <v>189</v>
      </c>
      <c r="C42" s="330" t="s">
        <v>208</v>
      </c>
      <c r="D42" s="331"/>
      <c r="E42" s="101">
        <v>59.54</v>
      </c>
      <c r="F42" s="102">
        <v>2007</v>
      </c>
      <c r="G42" s="103">
        <f t="shared" si="22"/>
        <v>119496.78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1795.2815964524718</v>
      </c>
      <c r="N42" s="106">
        <f t="shared" si="16"/>
        <v>78.05572158489008</v>
      </c>
      <c r="O42" s="108">
        <f t="shared" si="17"/>
        <v>0</v>
      </c>
      <c r="P42" s="109">
        <f t="shared" si="18"/>
        <v>-8.9008001542403576</v>
      </c>
      <c r="Q42" s="110">
        <f t="shared" si="19"/>
        <v>0.89764079822623588</v>
      </c>
      <c r="R42" s="323"/>
      <c r="S42" s="47">
        <v>0.42222222222222217</v>
      </c>
      <c r="T42" s="48">
        <v>0.46879629629629627</v>
      </c>
      <c r="U42" s="111">
        <v>5.6999999999999318</v>
      </c>
      <c r="V42" s="112">
        <v>67.075828236613901</v>
      </c>
      <c r="W42" s="113">
        <v>0.46879629629629627</v>
      </c>
      <c r="X42" s="116">
        <v>0.50763888888888886</v>
      </c>
      <c r="Y42" s="12"/>
      <c r="Z42" s="198"/>
      <c r="AA42" s="332"/>
      <c r="AB42" s="333"/>
      <c r="AC42" s="12">
        <v>1</v>
      </c>
      <c r="AD42" s="198"/>
      <c r="AE42" s="117">
        <f t="shared" si="20"/>
        <v>-204.71840354752817</v>
      </c>
      <c r="AF42" s="110">
        <f t="shared" si="21"/>
        <v>0.89764079822623588</v>
      </c>
      <c r="AG42" s="328"/>
    </row>
    <row r="43" spans="1:33" ht="15.75" customHeight="1">
      <c r="A43" s="318"/>
      <c r="B43" s="163" t="s">
        <v>189</v>
      </c>
      <c r="C43" s="330" t="s">
        <v>205</v>
      </c>
      <c r="D43" s="331"/>
      <c r="E43" s="101">
        <v>53.76</v>
      </c>
      <c r="F43" s="102">
        <v>1704</v>
      </c>
      <c r="G43" s="103">
        <f t="shared" si="22"/>
        <v>91607.039999999994</v>
      </c>
      <c r="H43" s="13"/>
      <c r="I43" s="104">
        <v>20</v>
      </c>
      <c r="J43" s="105">
        <v>2000</v>
      </c>
      <c r="K43" s="106">
        <f t="shared" si="1"/>
        <v>100</v>
      </c>
      <c r="L43" s="107">
        <v>20</v>
      </c>
      <c r="M43" s="105">
        <f>F43/V43*60</f>
        <v>1782.5466606172172</v>
      </c>
      <c r="N43" s="106">
        <f t="shared" si="16"/>
        <v>89.127333030860854</v>
      </c>
      <c r="O43" s="108">
        <f t="shared" si="17"/>
        <v>0</v>
      </c>
      <c r="P43" s="109">
        <f t="shared" si="18"/>
        <v>-10.872666969139146</v>
      </c>
      <c r="Q43" s="110">
        <f t="shared" si="19"/>
        <v>0.89127333030860856</v>
      </c>
      <c r="R43" s="323"/>
      <c r="S43" s="47">
        <v>0.50763888888888886</v>
      </c>
      <c r="T43" s="48">
        <v>0.54746527777777776</v>
      </c>
      <c r="U43" s="111">
        <v>55.933333333333337</v>
      </c>
      <c r="V43" s="112">
        <v>57.356142343336359</v>
      </c>
      <c r="W43" s="113"/>
      <c r="X43" s="116"/>
      <c r="Y43" s="12"/>
      <c r="Z43" s="198"/>
      <c r="AA43" s="332"/>
      <c r="AB43" s="333"/>
      <c r="AC43" s="12">
        <v>1</v>
      </c>
      <c r="AD43" s="198"/>
      <c r="AE43" s="117">
        <f t="shared" si="20"/>
        <v>-217.45333938278281</v>
      </c>
      <c r="AF43" s="110">
        <f t="shared" si="21"/>
        <v>0.89127333030860856</v>
      </c>
      <c r="AG43" s="328"/>
    </row>
    <row r="44" spans="1:33" ht="15.75" customHeight="1">
      <c r="A44" s="318"/>
      <c r="B44" s="163"/>
      <c r="C44" s="330"/>
      <c r="D44" s="33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23"/>
      <c r="S44" s="47"/>
      <c r="T44" s="120"/>
      <c r="U44" s="111"/>
      <c r="V44" s="112"/>
      <c r="W44" s="113"/>
      <c r="X44" s="116"/>
      <c r="Y44" s="12"/>
      <c r="Z44" s="198"/>
      <c r="AA44" s="332"/>
      <c r="AB44" s="333"/>
      <c r="AC44" s="12"/>
      <c r="AD44" s="198"/>
      <c r="AE44" s="117"/>
      <c r="AF44" s="110"/>
      <c r="AG44" s="328"/>
    </row>
    <row r="45" spans="1:33" ht="15.75" customHeight="1">
      <c r="A45" s="318"/>
      <c r="B45" s="163"/>
      <c r="C45" s="330"/>
      <c r="D45" s="33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3"/>
      <c r="S45" s="119"/>
      <c r="T45" s="120"/>
      <c r="U45" s="111"/>
      <c r="V45" s="112"/>
      <c r="W45" s="120"/>
      <c r="X45" s="189"/>
      <c r="Y45" s="12"/>
      <c r="Z45" s="198"/>
      <c r="AA45" s="332"/>
      <c r="AB45" s="333"/>
      <c r="AC45" s="12"/>
      <c r="AD45" s="198"/>
      <c r="AE45" s="117"/>
      <c r="AF45" s="110"/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23">AVERAGE(I39:I54)</f>
        <v>20.6</v>
      </c>
      <c r="J55" s="137">
        <f t="shared" si="23"/>
        <v>1840</v>
      </c>
      <c r="K55" s="138">
        <f t="shared" ref="K55" si="24">J55/I55</f>
        <v>89.320388349514559</v>
      </c>
      <c r="L55" s="136">
        <f t="shared" ref="L55:M55" si="25">AVERAGE(L39:L54)</f>
        <v>20.6</v>
      </c>
      <c r="M55" s="137">
        <f t="shared" si="25"/>
        <v>1647.5222394297198</v>
      </c>
      <c r="N55" s="138">
        <f t="shared" ref="N55:N64" si="26">M55/L55</f>
        <v>79.976807739306778</v>
      </c>
      <c r="O55" s="139">
        <f t="shared" ref="O55:O64" si="27">L55-I55</f>
        <v>0</v>
      </c>
      <c r="P55" s="140">
        <f t="shared" ref="P55:P64" si="28">N55-K55</f>
        <v>-9.3435806102077805</v>
      </c>
      <c r="Q55" s="141">
        <f t="shared" ref="Q55:Q64" si="29">N55/K55</f>
        <v>0.89539252142919545</v>
      </c>
      <c r="R55" s="324"/>
      <c r="S55" s="142">
        <v>0.20833333333333334</v>
      </c>
      <c r="T55" s="143">
        <v>0.54746527777777776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8</v>
      </c>
      <c r="AD55" s="191">
        <f>SUM(AD39:AD54)</f>
        <v>0</v>
      </c>
      <c r="AE55" s="168">
        <f t="shared" ref="AE55:AE64" si="30">M55-J55</f>
        <v>-192.47776057028022</v>
      </c>
      <c r="AF55" s="141">
        <f t="shared" ref="AF55:AF64" si="31">M55/J55</f>
        <v>0.89539252142919556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2630</v>
      </c>
      <c r="G56" s="148">
        <f t="shared" ref="G56:G64" si="32">E56*F56</f>
        <v>75901.8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33">F56/V56*60</f>
        <v>3185.165587830837</v>
      </c>
      <c r="N56" s="152">
        <f t="shared" si="26"/>
        <v>167.64029409635984</v>
      </c>
      <c r="O56" s="154">
        <f t="shared" si="27"/>
        <v>0</v>
      </c>
      <c r="P56" s="155">
        <f t="shared" si="28"/>
        <v>-21.833390114166491</v>
      </c>
      <c r="Q56" s="156">
        <f t="shared" si="29"/>
        <v>0.88476821884189905</v>
      </c>
      <c r="R56" s="322">
        <f>Q72</f>
        <v>0.89190000284035853</v>
      </c>
      <c r="S56" s="157">
        <v>0.16666666666666666</v>
      </c>
      <c r="T56" s="158">
        <v>0.20106481481481481</v>
      </c>
      <c r="U56" s="159"/>
      <c r="V56" s="160">
        <v>49.542165281103962</v>
      </c>
      <c r="W56" s="158"/>
      <c r="X56" s="169"/>
      <c r="Y56" s="12"/>
      <c r="Z56" s="198"/>
      <c r="AA56" s="325"/>
      <c r="AB56" s="326"/>
      <c r="AC56" s="12">
        <v>1</v>
      </c>
      <c r="AD56" s="198"/>
      <c r="AE56" s="115">
        <f t="shared" si="30"/>
        <v>-414.83441216916299</v>
      </c>
      <c r="AF56" s="156">
        <f t="shared" si="31"/>
        <v>0.88476821884189916</v>
      </c>
      <c r="AG56" s="327">
        <f>AF72</f>
        <v>0.89190000284035853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4181</v>
      </c>
      <c r="G57" s="103">
        <f t="shared" si="32"/>
        <v>130070.91</v>
      </c>
      <c r="H57" s="26"/>
      <c r="I57" s="104">
        <v>19</v>
      </c>
      <c r="J57" s="105">
        <v>3600</v>
      </c>
      <c r="K57" s="106">
        <f t="shared" ref="K57:K91" si="34">J57/I57</f>
        <v>189.47368421052633</v>
      </c>
      <c r="L57" s="107">
        <v>19</v>
      </c>
      <c r="M57" s="105">
        <f t="shared" si="33"/>
        <v>3184.4770890825607</v>
      </c>
      <c r="N57" s="106">
        <f t="shared" si="26"/>
        <v>167.60405732013479</v>
      </c>
      <c r="O57" s="108">
        <f t="shared" si="27"/>
        <v>0</v>
      </c>
      <c r="P57" s="109">
        <f t="shared" si="28"/>
        <v>-21.869626890391544</v>
      </c>
      <c r="Q57" s="110">
        <f t="shared" si="29"/>
        <v>0.88457696918960016</v>
      </c>
      <c r="R57" s="323"/>
      <c r="S57" s="47">
        <v>0.20416666666666664</v>
      </c>
      <c r="T57" s="48">
        <v>0.2588657407407407</v>
      </c>
      <c r="U57" s="111">
        <v>5</v>
      </c>
      <c r="V57" s="112">
        <v>78.775884700201146</v>
      </c>
      <c r="W57" s="113"/>
      <c r="X57" s="116"/>
      <c r="Y57" s="12"/>
      <c r="Z57" s="198"/>
      <c r="AA57" s="332"/>
      <c r="AB57" s="333"/>
      <c r="AC57" s="12">
        <v>2</v>
      </c>
      <c r="AD57" s="198"/>
      <c r="AE57" s="117">
        <f t="shared" si="30"/>
        <v>-415.52291091743928</v>
      </c>
      <c r="AF57" s="110">
        <f t="shared" si="31"/>
        <v>0.88457696918960016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2086</v>
      </c>
      <c r="G58" s="103">
        <f t="shared" si="32"/>
        <v>81333.14</v>
      </c>
      <c r="H58" s="26"/>
      <c r="I58" s="104">
        <v>19</v>
      </c>
      <c r="J58" s="105">
        <v>3600</v>
      </c>
      <c r="K58" s="106">
        <f t="shared" si="34"/>
        <v>189.47368421052633</v>
      </c>
      <c r="L58" s="107">
        <v>19</v>
      </c>
      <c r="M58" s="105">
        <f t="shared" si="33"/>
        <v>3184.704495390813</v>
      </c>
      <c r="N58" s="106">
        <f t="shared" si="26"/>
        <v>167.61602607320069</v>
      </c>
      <c r="O58" s="108">
        <f t="shared" si="27"/>
        <v>0</v>
      </c>
      <c r="P58" s="109">
        <f t="shared" si="28"/>
        <v>-21.857658137325643</v>
      </c>
      <c r="Q58" s="110">
        <f t="shared" si="29"/>
        <v>0.88464013760855909</v>
      </c>
      <c r="R58" s="323"/>
      <c r="S58" s="47">
        <v>0.26180555555555551</v>
      </c>
      <c r="T58" s="48">
        <v>0.28909722222222217</v>
      </c>
      <c r="U58" s="111">
        <v>5</v>
      </c>
      <c r="V58" s="112">
        <v>39.300349586953097</v>
      </c>
      <c r="W58" s="113"/>
      <c r="X58" s="116"/>
      <c r="Y58" s="12"/>
      <c r="Z58" s="198"/>
      <c r="AA58" s="332"/>
      <c r="AB58" s="333"/>
      <c r="AC58" s="12">
        <v>1</v>
      </c>
      <c r="AD58" s="198"/>
      <c r="AE58" s="117">
        <f t="shared" si="30"/>
        <v>-415.29550460918699</v>
      </c>
      <c r="AF58" s="110">
        <f t="shared" si="31"/>
        <v>0.8846401376085592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3900</v>
      </c>
      <c r="G59" s="103">
        <f t="shared" si="32"/>
        <v>139971</v>
      </c>
      <c r="H59" s="26"/>
      <c r="I59" s="104">
        <v>19</v>
      </c>
      <c r="J59" s="105">
        <v>3600</v>
      </c>
      <c r="K59" s="106">
        <f t="shared" si="34"/>
        <v>189.47368421052633</v>
      </c>
      <c r="L59" s="107">
        <v>19</v>
      </c>
      <c r="M59" s="105">
        <f t="shared" si="33"/>
        <v>3184.6371251531145</v>
      </c>
      <c r="N59" s="106">
        <f t="shared" si="26"/>
        <v>167.61248027121655</v>
      </c>
      <c r="O59" s="108">
        <f t="shared" si="27"/>
        <v>0</v>
      </c>
      <c r="P59" s="109">
        <f t="shared" si="28"/>
        <v>-21.861203939309775</v>
      </c>
      <c r="Q59" s="110">
        <f t="shared" si="29"/>
        <v>0.88462142365364282</v>
      </c>
      <c r="R59" s="323"/>
      <c r="S59" s="47">
        <v>0.29236111111111107</v>
      </c>
      <c r="T59" s="48">
        <v>0.34337962962962959</v>
      </c>
      <c r="U59" s="111">
        <v>4.7000000000000153</v>
      </c>
      <c r="V59" s="112">
        <v>73.477759256087765</v>
      </c>
      <c r="W59" s="113"/>
      <c r="X59" s="116"/>
      <c r="Y59" s="12"/>
      <c r="Z59" s="198"/>
      <c r="AA59" s="332"/>
      <c r="AB59" s="333"/>
      <c r="AC59" s="12">
        <v>2</v>
      </c>
      <c r="AD59" s="198"/>
      <c r="AE59" s="199">
        <f t="shared" si="30"/>
        <v>-415.36287484688546</v>
      </c>
      <c r="AF59" s="200">
        <f t="shared" si="31"/>
        <v>0.88462142365364294</v>
      </c>
      <c r="AG59" s="328"/>
    </row>
    <row r="60" spans="1:33" ht="15.75" customHeight="1">
      <c r="A60" s="358"/>
      <c r="B60" s="100" t="s">
        <v>211</v>
      </c>
      <c r="C60" s="371" t="s">
        <v>217</v>
      </c>
      <c r="D60" s="371"/>
      <c r="E60" s="101">
        <v>46.93</v>
      </c>
      <c r="F60" s="105">
        <v>2842</v>
      </c>
      <c r="G60" s="103">
        <f t="shared" si="32"/>
        <v>133375.06</v>
      </c>
      <c r="H60" s="13"/>
      <c r="I60" s="104">
        <v>24</v>
      </c>
      <c r="J60" s="105">
        <v>3600</v>
      </c>
      <c r="K60" s="106">
        <f t="shared" si="34"/>
        <v>150</v>
      </c>
      <c r="L60" s="107">
        <v>24</v>
      </c>
      <c r="M60" s="105">
        <f t="shared" si="33"/>
        <v>3257.5979729030778</v>
      </c>
      <c r="N60" s="106">
        <f t="shared" si="26"/>
        <v>135.73324887096157</v>
      </c>
      <c r="O60" s="108">
        <f t="shared" si="27"/>
        <v>0</v>
      </c>
      <c r="P60" s="109">
        <f t="shared" si="28"/>
        <v>-14.266751129038425</v>
      </c>
      <c r="Q60" s="110">
        <f t="shared" si="29"/>
        <v>0.90488832580641054</v>
      </c>
      <c r="R60" s="323"/>
      <c r="S60" s="47">
        <v>0.34652777777777771</v>
      </c>
      <c r="T60" s="48">
        <v>0.38287037037037031</v>
      </c>
      <c r="U60" s="111">
        <v>4.5333333333332959</v>
      </c>
      <c r="V60" s="112">
        <v>52.345317445061362</v>
      </c>
      <c r="W60" s="113"/>
      <c r="X60" s="116"/>
      <c r="Y60" s="12"/>
      <c r="Z60" s="198"/>
      <c r="AA60" s="332"/>
      <c r="AB60" s="333"/>
      <c r="AC60" s="12">
        <v>1</v>
      </c>
      <c r="AD60" s="198"/>
      <c r="AE60" s="199">
        <f t="shared" si="30"/>
        <v>-342.40202709692221</v>
      </c>
      <c r="AF60" s="200">
        <f t="shared" si="31"/>
        <v>0.90488832580641054</v>
      </c>
      <c r="AG60" s="328"/>
    </row>
    <row r="61" spans="1:33" ht="15.75" customHeight="1">
      <c r="A61" s="358"/>
      <c r="B61" s="100" t="s">
        <v>211</v>
      </c>
      <c r="C61" s="371" t="s">
        <v>216</v>
      </c>
      <c r="D61" s="371"/>
      <c r="E61" s="101">
        <v>43.96</v>
      </c>
      <c r="F61" s="105">
        <v>3986</v>
      </c>
      <c r="G61" s="121">
        <f t="shared" si="32"/>
        <v>175224.56</v>
      </c>
      <c r="H61" s="122"/>
      <c r="I61" s="104">
        <v>24</v>
      </c>
      <c r="J61" s="105">
        <v>3600</v>
      </c>
      <c r="K61" s="106">
        <f t="shared" si="34"/>
        <v>150</v>
      </c>
      <c r="L61" s="107">
        <v>24</v>
      </c>
      <c r="M61" s="105">
        <f t="shared" si="33"/>
        <v>3127.5816335357868</v>
      </c>
      <c r="N61" s="106">
        <f t="shared" si="26"/>
        <v>130.31590139732444</v>
      </c>
      <c r="O61" s="108">
        <f t="shared" si="27"/>
        <v>0</v>
      </c>
      <c r="P61" s="109">
        <f t="shared" si="28"/>
        <v>-19.684098602675562</v>
      </c>
      <c r="Q61" s="110">
        <f t="shared" si="29"/>
        <v>0.8687726759821629</v>
      </c>
      <c r="R61" s="323"/>
      <c r="S61" s="47">
        <v>0.38611111111111102</v>
      </c>
      <c r="T61" s="120">
        <v>0.43921296296296286</v>
      </c>
      <c r="U61" s="111">
        <v>4.6666666666666234</v>
      </c>
      <c r="V61" s="112">
        <v>76.468028023820239</v>
      </c>
      <c r="W61" s="113"/>
      <c r="X61" s="116"/>
      <c r="Y61" s="12"/>
      <c r="Z61" s="198"/>
      <c r="AA61" s="332"/>
      <c r="AB61" s="333"/>
      <c r="AC61" s="12">
        <v>2</v>
      </c>
      <c r="AD61" s="198"/>
      <c r="AE61" s="199">
        <f t="shared" si="30"/>
        <v>-472.41836646421325</v>
      </c>
      <c r="AF61" s="200">
        <f t="shared" si="31"/>
        <v>0.86877267598216301</v>
      </c>
      <c r="AG61" s="328"/>
    </row>
    <row r="62" spans="1:33" ht="15.75" customHeight="1">
      <c r="A62" s="358"/>
      <c r="B62" s="100" t="s">
        <v>211</v>
      </c>
      <c r="C62" s="371" t="s">
        <v>219</v>
      </c>
      <c r="D62" s="371"/>
      <c r="E62" s="101">
        <v>37.799999999999997</v>
      </c>
      <c r="F62" s="105">
        <v>2169</v>
      </c>
      <c r="G62" s="121">
        <f t="shared" si="32"/>
        <v>81988.2</v>
      </c>
      <c r="H62" s="62">
        <v>2</v>
      </c>
      <c r="I62" s="104">
        <v>21</v>
      </c>
      <c r="J62" s="105">
        <v>3600</v>
      </c>
      <c r="K62" s="106">
        <f t="shared" si="34"/>
        <v>171.42857142857142</v>
      </c>
      <c r="L62" s="107">
        <v>21</v>
      </c>
      <c r="M62" s="105">
        <f t="shared" si="33"/>
        <v>3258.8523791053681</v>
      </c>
      <c r="N62" s="106">
        <f t="shared" si="26"/>
        <v>155.18344662406514</v>
      </c>
      <c r="O62" s="123">
        <f t="shared" si="27"/>
        <v>0</v>
      </c>
      <c r="P62" s="124">
        <f t="shared" si="28"/>
        <v>-16.245124804506275</v>
      </c>
      <c r="Q62" s="125">
        <f t="shared" si="29"/>
        <v>0.90523677197371344</v>
      </c>
      <c r="R62" s="323"/>
      <c r="S62" s="47">
        <v>0.44236111111111098</v>
      </c>
      <c r="T62" s="120">
        <v>0.47009259259259245</v>
      </c>
      <c r="U62" s="111">
        <v>4.5333333333332959</v>
      </c>
      <c r="V62" s="112">
        <v>39.934303509546055</v>
      </c>
      <c r="W62" s="113">
        <v>0.47009259259259245</v>
      </c>
      <c r="X62" s="116">
        <v>0.50902777777777763</v>
      </c>
      <c r="Y62" s="12"/>
      <c r="Z62" s="198"/>
      <c r="AA62" s="332"/>
      <c r="AB62" s="333"/>
      <c r="AC62" s="12">
        <v>1</v>
      </c>
      <c r="AD62" s="198"/>
      <c r="AE62" s="199">
        <f t="shared" si="30"/>
        <v>-341.14762089463193</v>
      </c>
      <c r="AF62" s="200">
        <f t="shared" si="31"/>
        <v>0.90523677197371333</v>
      </c>
      <c r="AG62" s="328"/>
    </row>
    <row r="63" spans="1:33" ht="15.75" customHeight="1">
      <c r="A63" s="358"/>
      <c r="B63" s="100" t="s">
        <v>211</v>
      </c>
      <c r="C63" s="371" t="s">
        <v>218</v>
      </c>
      <c r="D63" s="371"/>
      <c r="E63" s="101">
        <v>38.479999999999997</v>
      </c>
      <c r="F63" s="105">
        <v>6069</v>
      </c>
      <c r="G63" s="121">
        <f t="shared" si="32"/>
        <v>233535.12</v>
      </c>
      <c r="H63" s="62"/>
      <c r="I63" s="104">
        <v>20</v>
      </c>
      <c r="J63" s="105">
        <v>3600</v>
      </c>
      <c r="K63" s="106">
        <f t="shared" si="34"/>
        <v>180</v>
      </c>
      <c r="L63" s="118">
        <v>20</v>
      </c>
      <c r="M63" s="105">
        <f t="shared" si="33"/>
        <v>3255.6914299206992</v>
      </c>
      <c r="N63" s="106">
        <f t="shared" si="26"/>
        <v>162.78457149603497</v>
      </c>
      <c r="O63" s="123">
        <f t="shared" si="27"/>
        <v>0</v>
      </c>
      <c r="P63" s="124">
        <f t="shared" si="28"/>
        <v>-17.215428503965029</v>
      </c>
      <c r="Q63" s="125">
        <f t="shared" si="29"/>
        <v>0.90435873053352767</v>
      </c>
      <c r="R63" s="323"/>
      <c r="S63" s="47">
        <v>0.50902777777777763</v>
      </c>
      <c r="T63" s="120">
        <v>0.58668981481481464</v>
      </c>
      <c r="U63" s="111">
        <v>56.066666666666663</v>
      </c>
      <c r="V63" s="112">
        <v>111.84720906086287</v>
      </c>
      <c r="W63" s="113"/>
      <c r="X63" s="116"/>
      <c r="Y63" s="12"/>
      <c r="Z63" s="198"/>
      <c r="AA63" s="332"/>
      <c r="AB63" s="333"/>
      <c r="AC63" s="12">
        <v>2</v>
      </c>
      <c r="AD63" s="198"/>
      <c r="AE63" s="199">
        <f t="shared" si="30"/>
        <v>-344.30857007930081</v>
      </c>
      <c r="AF63" s="200">
        <f t="shared" si="31"/>
        <v>0.90435873053352756</v>
      </c>
      <c r="AG63" s="328"/>
    </row>
    <row r="64" spans="1:33" ht="15.75" customHeight="1">
      <c r="A64" s="358"/>
      <c r="B64" s="100" t="s">
        <v>211</v>
      </c>
      <c r="C64" s="371" t="s">
        <v>219</v>
      </c>
      <c r="D64" s="371"/>
      <c r="E64" s="101">
        <v>37.799999999999997</v>
      </c>
      <c r="F64" s="105">
        <v>5846</v>
      </c>
      <c r="G64" s="121">
        <f t="shared" si="32"/>
        <v>220978.8</v>
      </c>
      <c r="H64" s="62"/>
      <c r="I64" s="104">
        <v>21</v>
      </c>
      <c r="J64" s="105">
        <v>3600</v>
      </c>
      <c r="K64" s="106">
        <f t="shared" si="34"/>
        <v>171.42857142857142</v>
      </c>
      <c r="L64" s="118">
        <v>21</v>
      </c>
      <c r="M64" s="105">
        <f t="shared" si="33"/>
        <v>3258.8523791053681</v>
      </c>
      <c r="N64" s="106">
        <f t="shared" si="26"/>
        <v>155.18344662406514</v>
      </c>
      <c r="O64" s="123">
        <f t="shared" si="27"/>
        <v>0</v>
      </c>
      <c r="P64" s="124">
        <f t="shared" si="28"/>
        <v>-16.245124804506275</v>
      </c>
      <c r="Q64" s="125">
        <f t="shared" si="29"/>
        <v>0.90523677197371344</v>
      </c>
      <c r="R64" s="323"/>
      <c r="S64" s="47">
        <v>0.58958333333333324</v>
      </c>
      <c r="T64" s="120">
        <v>0.66431712962962952</v>
      </c>
      <c r="U64" s="111">
        <v>5</v>
      </c>
      <c r="V64" s="112">
        <v>107.63298216542472</v>
      </c>
      <c r="W64" s="113"/>
      <c r="X64" s="116"/>
      <c r="Y64" s="12"/>
      <c r="Z64" s="198"/>
      <c r="AA64" s="332"/>
      <c r="AB64" s="333"/>
      <c r="AC64" s="12">
        <v>3</v>
      </c>
      <c r="AD64" s="198"/>
      <c r="AE64" s="199">
        <f t="shared" si="30"/>
        <v>-341.14762089463193</v>
      </c>
      <c r="AF64" s="200">
        <f t="shared" si="31"/>
        <v>0.90523677197371333</v>
      </c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35">AVERAGE(I56:I71)</f>
        <v>20.666666666666668</v>
      </c>
      <c r="J72" s="137">
        <f t="shared" si="35"/>
        <v>3600</v>
      </c>
      <c r="K72" s="138">
        <f t="shared" ref="K72:K75" si="36">J72/I72</f>
        <v>174.19354838709677</v>
      </c>
      <c r="L72" s="136">
        <f t="shared" ref="L72:M72" si="37">AVERAGE(L56:L71)</f>
        <v>20.666666666666668</v>
      </c>
      <c r="M72" s="137">
        <f t="shared" si="37"/>
        <v>3210.8400102252908</v>
      </c>
      <c r="N72" s="138">
        <f>M72/L72</f>
        <v>155.36322630122373</v>
      </c>
      <c r="O72" s="139">
        <f>L72-I72</f>
        <v>0</v>
      </c>
      <c r="P72" s="140">
        <f>N72-K72</f>
        <v>-18.830322085873036</v>
      </c>
      <c r="Q72" s="141">
        <f>N72/K72</f>
        <v>0.89190000284035853</v>
      </c>
      <c r="R72" s="324"/>
      <c r="S72" s="142">
        <v>0.16666666666666666</v>
      </c>
      <c r="T72" s="143">
        <v>0.66431712962962952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15</v>
      </c>
      <c r="AD72" s="191">
        <f>SUM(AD56:AD71)</f>
        <v>0</v>
      </c>
      <c r="AE72" s="168">
        <f>M72-J72</f>
        <v>-389.15998977470917</v>
      </c>
      <c r="AF72" s="141">
        <f>M72/J72</f>
        <v>0.89190000284035853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260</v>
      </c>
      <c r="D73" s="331"/>
      <c r="E73" s="101">
        <v>23.19</v>
      </c>
      <c r="F73" s="102">
        <v>264</v>
      </c>
      <c r="G73" s="103">
        <f t="shared" ref="G73:G75" si="38">E73*F73</f>
        <v>6122.1600000000008</v>
      </c>
      <c r="H73" s="13"/>
      <c r="I73" s="104">
        <v>6</v>
      </c>
      <c r="J73" s="105">
        <v>2500</v>
      </c>
      <c r="K73" s="106">
        <f t="shared" si="36"/>
        <v>416.66666666666669</v>
      </c>
      <c r="L73" s="107">
        <v>6</v>
      </c>
      <c r="M73" s="105">
        <f>F73/V73*60</f>
        <v>2260.1738492675249</v>
      </c>
      <c r="N73" s="106">
        <f>M73/L73</f>
        <v>376.69564154458749</v>
      </c>
      <c r="O73" s="108">
        <f>L73-I73</f>
        <v>0</v>
      </c>
      <c r="P73" s="109">
        <f>N73-K73</f>
        <v>-39.971025122079197</v>
      </c>
      <c r="Q73" s="110">
        <f>N73/K73</f>
        <v>0.90406953970700998</v>
      </c>
      <c r="R73" s="322">
        <f>Q89</f>
        <v>0.89283309678902012</v>
      </c>
      <c r="S73" s="47">
        <v>0.3791666666666666</v>
      </c>
      <c r="T73" s="48">
        <v>0.38402777777777769</v>
      </c>
      <c r="U73" s="111">
        <v>5.7666666666666355</v>
      </c>
      <c r="V73" s="112">
        <v>7.0083104470629163</v>
      </c>
      <c r="W73" s="113"/>
      <c r="X73" s="162"/>
      <c r="Y73" s="12"/>
      <c r="Z73" s="198"/>
      <c r="AA73" s="325"/>
      <c r="AB73" s="326"/>
      <c r="AC73" s="12">
        <v>0</v>
      </c>
      <c r="AD73" s="198"/>
      <c r="AE73" s="115">
        <f>M73-J73</f>
        <v>-239.82615073247507</v>
      </c>
      <c r="AF73" s="156">
        <f>M73/J73</f>
        <v>0.90406953970700998</v>
      </c>
      <c r="AG73" s="327">
        <f>AF89</f>
        <v>0.89283309678902012</v>
      </c>
    </row>
    <row r="74" spans="1:33" ht="15.75" customHeight="1">
      <c r="A74" s="318"/>
      <c r="B74" s="100" t="s">
        <v>195</v>
      </c>
      <c r="C74" s="330" t="s">
        <v>220</v>
      </c>
      <c r="D74" s="331"/>
      <c r="E74" s="101">
        <v>27.05</v>
      </c>
      <c r="F74" s="102">
        <v>1476</v>
      </c>
      <c r="G74" s="121">
        <f t="shared" si="38"/>
        <v>39925.800000000003</v>
      </c>
      <c r="H74" s="122"/>
      <c r="I74" s="104">
        <v>6</v>
      </c>
      <c r="J74" s="105">
        <v>3273</v>
      </c>
      <c r="K74" s="106">
        <f t="shared" si="36"/>
        <v>545.5</v>
      </c>
      <c r="L74" s="107">
        <v>6</v>
      </c>
      <c r="M74" s="105">
        <f>F74/V74*60</f>
        <v>2958.0415775921902</v>
      </c>
      <c r="N74" s="106">
        <f>M74/L74</f>
        <v>493.00692959869838</v>
      </c>
      <c r="O74" s="108">
        <f>L74-I74</f>
        <v>0</v>
      </c>
      <c r="P74" s="109">
        <f>N74-K74</f>
        <v>-52.493070401301622</v>
      </c>
      <c r="Q74" s="110">
        <f>N74/K74</f>
        <v>0.90377072337066611</v>
      </c>
      <c r="R74" s="323"/>
      <c r="S74" s="47">
        <v>0.38819444444444434</v>
      </c>
      <c r="T74" s="120">
        <v>0.40898148148148139</v>
      </c>
      <c r="U74" s="111">
        <v>5.9999999999999787</v>
      </c>
      <c r="V74" s="112">
        <v>29.938727254836888</v>
      </c>
      <c r="W74" s="113"/>
      <c r="X74" s="116"/>
      <c r="Y74" s="12"/>
      <c r="Z74" s="198"/>
      <c r="AA74" s="332"/>
      <c r="AB74" s="333"/>
      <c r="AC74" s="12">
        <v>0</v>
      </c>
      <c r="AD74" s="198"/>
      <c r="AE74" s="117">
        <f>M74-J74</f>
        <v>-314.95842240780985</v>
      </c>
      <c r="AF74" s="110">
        <f>M74/J74</f>
        <v>0.90377072337066611</v>
      </c>
      <c r="AG74" s="328"/>
    </row>
    <row r="75" spans="1:33" ht="15.75" customHeight="1">
      <c r="A75" s="318"/>
      <c r="B75" s="100" t="s">
        <v>195</v>
      </c>
      <c r="C75" s="330" t="s">
        <v>221</v>
      </c>
      <c r="D75" s="331"/>
      <c r="E75" s="101">
        <v>27.05</v>
      </c>
      <c r="F75" s="102">
        <v>1549</v>
      </c>
      <c r="G75" s="121">
        <f t="shared" si="38"/>
        <v>41900.450000000004</v>
      </c>
      <c r="H75" s="62"/>
      <c r="I75" s="104">
        <v>6</v>
      </c>
      <c r="J75" s="105">
        <v>3273</v>
      </c>
      <c r="K75" s="106">
        <f t="shared" si="36"/>
        <v>545.5</v>
      </c>
      <c r="L75" s="107">
        <v>6</v>
      </c>
      <c r="M75" s="105">
        <f>F75/V75*60</f>
        <v>2858.3527666937616</v>
      </c>
      <c r="N75" s="106">
        <f>M75/L75</f>
        <v>476.39212778229358</v>
      </c>
      <c r="O75" s="123">
        <f>L75-I75</f>
        <v>0</v>
      </c>
      <c r="P75" s="124">
        <f>N75-K75</f>
        <v>-69.107872217706415</v>
      </c>
      <c r="Q75" s="125">
        <f>N75/K75</f>
        <v>0.87331279153491037</v>
      </c>
      <c r="R75" s="323"/>
      <c r="S75" s="47">
        <v>0.41180555555555542</v>
      </c>
      <c r="T75" s="120">
        <v>0.43437499999999984</v>
      </c>
      <c r="U75" s="111">
        <v>5</v>
      </c>
      <c r="V75" s="112">
        <v>32.515230829084508</v>
      </c>
      <c r="W75" s="113"/>
      <c r="X75" s="116"/>
      <c r="Y75" s="12"/>
      <c r="Z75" s="198"/>
      <c r="AA75" s="332"/>
      <c r="AB75" s="333"/>
      <c r="AC75" s="12">
        <v>0</v>
      </c>
      <c r="AD75" s="198"/>
      <c r="AE75" s="117">
        <f>M75-J75</f>
        <v>-414.64723330623838</v>
      </c>
      <c r="AF75" s="110">
        <f>M75/J75</f>
        <v>0.87331279153491037</v>
      </c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9">AVERAGE(I73:I88)</f>
        <v>6</v>
      </c>
      <c r="J89" s="137">
        <f t="shared" si="39"/>
        <v>3015.3333333333335</v>
      </c>
      <c r="K89" s="138">
        <f t="shared" ref="K89" si="40">J89/I89</f>
        <v>502.5555555555556</v>
      </c>
      <c r="L89" s="136">
        <f t="shared" ref="L89:M89" si="41">AVERAGE(L73:L88)</f>
        <v>6</v>
      </c>
      <c r="M89" s="137">
        <f t="shared" si="41"/>
        <v>2692.1893978511589</v>
      </c>
      <c r="N89" s="138">
        <f>M89/L89</f>
        <v>448.69823297519315</v>
      </c>
      <c r="O89" s="139">
        <f>L89-I89</f>
        <v>0</v>
      </c>
      <c r="P89" s="140">
        <f>N89-K89</f>
        <v>-53.85732258036245</v>
      </c>
      <c r="Q89" s="141">
        <f>N89/K89</f>
        <v>0.89283309678902012</v>
      </c>
      <c r="R89" s="324"/>
      <c r="S89" s="142">
        <v>0.25</v>
      </c>
      <c r="T89" s="143">
        <v>0.43437499999999984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0</v>
      </c>
      <c r="AD89" s="191">
        <f>SUM(AD73:AD88)</f>
        <v>0</v>
      </c>
      <c r="AE89" s="168">
        <f>M89-J89</f>
        <v>-323.14393548217458</v>
      </c>
      <c r="AF89" s="141">
        <f>M89/J89</f>
        <v>0.89283309678902012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2298</v>
      </c>
      <c r="G90" s="148">
        <f t="shared" ref="G90:G91" si="42">E90*F90</f>
        <v>35641.979999999996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2349.5987562395394</v>
      </c>
      <c r="N90" s="152">
        <f>M90/L90</f>
        <v>391.59979270658988</v>
      </c>
      <c r="O90" s="154">
        <f>L90-I90</f>
        <v>0</v>
      </c>
      <c r="P90" s="155">
        <f>N90-K90</f>
        <v>-41.733540626743434</v>
      </c>
      <c r="Q90" s="156">
        <f>N90/K90</f>
        <v>0.90369182932289971</v>
      </c>
      <c r="R90" s="322">
        <f>Q106</f>
        <v>0.90331067780109786</v>
      </c>
      <c r="S90" s="157">
        <v>0.25</v>
      </c>
      <c r="T90" s="158">
        <v>0.29074074074074074</v>
      </c>
      <c r="U90" s="159"/>
      <c r="V90" s="160">
        <v>58.682359970547779</v>
      </c>
      <c r="W90" s="158"/>
      <c r="X90" s="169"/>
      <c r="Y90" s="12"/>
      <c r="Z90" s="198"/>
      <c r="AA90" s="325"/>
      <c r="AB90" s="326"/>
      <c r="AC90" s="12">
        <v>0</v>
      </c>
      <c r="AD90" s="198"/>
      <c r="AE90" s="115">
        <f>M90-J90</f>
        <v>-250.4012437604606</v>
      </c>
      <c r="AF90" s="156">
        <f>M90/J90</f>
        <v>0.90369182932289982</v>
      </c>
      <c r="AG90" s="327">
        <f>AF106</f>
        <v>0.90331067780109786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2416</v>
      </c>
      <c r="G91" s="103">
        <f t="shared" si="42"/>
        <v>36264.159999999996</v>
      </c>
      <c r="H91" s="26"/>
      <c r="I91" s="104">
        <v>6</v>
      </c>
      <c r="J91" s="105">
        <v>2600</v>
      </c>
      <c r="K91" s="106">
        <f t="shared" si="34"/>
        <v>433.33333333333331</v>
      </c>
      <c r="L91" s="107">
        <v>6</v>
      </c>
      <c r="M91" s="105">
        <f>F91/V91*60</f>
        <v>2347.6167683261697</v>
      </c>
      <c r="N91" s="106">
        <f>M91/L91</f>
        <v>391.26946138769495</v>
      </c>
      <c r="O91" s="108">
        <f>L91-I91</f>
        <v>0</v>
      </c>
      <c r="P91" s="109">
        <f>N91-K91</f>
        <v>-42.063871945638368</v>
      </c>
      <c r="Q91" s="110">
        <f>N91/K91</f>
        <v>0.90292952627929612</v>
      </c>
      <c r="R91" s="323"/>
      <c r="S91" s="47">
        <v>0.29444444444444445</v>
      </c>
      <c r="T91" s="48">
        <v>0.33731481481481485</v>
      </c>
      <c r="U91" s="111">
        <v>5.333333333333341</v>
      </c>
      <c r="V91" s="112">
        <v>61.747727293392607</v>
      </c>
      <c r="W91" s="113"/>
      <c r="X91" s="13"/>
      <c r="Y91" s="12"/>
      <c r="Z91" s="198"/>
      <c r="AA91" s="332"/>
      <c r="AB91" s="333"/>
      <c r="AC91" s="12">
        <v>0</v>
      </c>
      <c r="AD91" s="198"/>
      <c r="AE91" s="117">
        <f>M91-J91</f>
        <v>-252.38323167383032</v>
      </c>
      <c r="AF91" s="110">
        <f>M91/J91</f>
        <v>0.90292952627929601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43">AVERAGE(I90:I105)</f>
        <v>6</v>
      </c>
      <c r="J106" s="137">
        <f t="shared" si="43"/>
        <v>2600</v>
      </c>
      <c r="K106" s="138">
        <f t="shared" ref="K106" si="44">J106/I106</f>
        <v>433.33333333333331</v>
      </c>
      <c r="L106" s="136">
        <f t="shared" ref="L106:M106" si="45">AVERAGE(L90:L105)</f>
        <v>6</v>
      </c>
      <c r="M106" s="137">
        <f t="shared" si="45"/>
        <v>2348.6077622828543</v>
      </c>
      <c r="N106" s="138">
        <f>M106/L106</f>
        <v>391.43462704714238</v>
      </c>
      <c r="O106" s="139">
        <f>L106-I106</f>
        <v>0</v>
      </c>
      <c r="P106" s="140">
        <f>N106-K106</f>
        <v>-41.898706286190929</v>
      </c>
      <c r="Q106" s="141">
        <f>N106/K106</f>
        <v>0.90331067780109786</v>
      </c>
      <c r="R106" s="324"/>
      <c r="S106" s="142">
        <v>0.25</v>
      </c>
      <c r="T106" s="143">
        <v>0.33731481481481485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0</v>
      </c>
      <c r="AD106" s="191">
        <f>SUM(AD90:AD105)</f>
        <v>0</v>
      </c>
      <c r="AE106" s="168">
        <f>M106-J106</f>
        <v>-251.39223771714569</v>
      </c>
      <c r="AF106" s="141">
        <f>M106/J106</f>
        <v>0.90331067780109786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1020</v>
      </c>
      <c r="G107" s="148">
        <f t="shared" ref="G107:G109" si="46">E107*F107</f>
        <v>45879.6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1610.7533572074067</v>
      </c>
      <c r="N107" s="152">
        <f>M107/L107</f>
        <v>76.702540819400312</v>
      </c>
      <c r="O107" s="154">
        <f>L107-I107</f>
        <v>0</v>
      </c>
      <c r="P107" s="155">
        <f>N107-K107</f>
        <v>-9.0117448948853962</v>
      </c>
      <c r="Q107" s="156">
        <f>N107/K107</f>
        <v>0.89486297622633704</v>
      </c>
      <c r="R107" s="322">
        <f>Q123</f>
        <v>0.92564563846109205</v>
      </c>
      <c r="S107" s="157">
        <v>0.70833333333333337</v>
      </c>
      <c r="T107" s="158">
        <v>0.73471064814814824</v>
      </c>
      <c r="U107" s="159"/>
      <c r="V107" s="160">
        <v>37.994643764768298</v>
      </c>
      <c r="W107" s="158"/>
      <c r="X107" s="169"/>
      <c r="Y107" s="196"/>
      <c r="Z107" s="197"/>
      <c r="AA107" s="325"/>
      <c r="AB107" s="326"/>
      <c r="AC107" s="196">
        <v>1</v>
      </c>
      <c r="AD107" s="197"/>
      <c r="AE107" s="115">
        <f>M107-J107</f>
        <v>-189.24664279259332</v>
      </c>
      <c r="AF107" s="156">
        <f>M107/J107</f>
        <v>0.89486297622633704</v>
      </c>
      <c r="AG107" s="327">
        <f>AF123</f>
        <v>0.89426782020817353</v>
      </c>
    </row>
    <row r="108" spans="1:33" ht="15.75" customHeight="1">
      <c r="A108" s="318"/>
      <c r="B108" s="163" t="s">
        <v>187</v>
      </c>
      <c r="C108" s="330" t="s">
        <v>235</v>
      </c>
      <c r="D108" s="331"/>
      <c r="E108" s="101">
        <v>50.67</v>
      </c>
      <c r="F108" s="102">
        <v>1247</v>
      </c>
      <c r="G108" s="103">
        <f t="shared" si="46"/>
        <v>63185.490000000005</v>
      </c>
      <c r="H108" s="26"/>
      <c r="I108" s="104">
        <v>20</v>
      </c>
      <c r="J108" s="105">
        <v>2000</v>
      </c>
      <c r="K108" s="106">
        <f t="shared" ref="K108:K109" si="47">J108/I108</f>
        <v>100</v>
      </c>
      <c r="L108" s="107">
        <v>19</v>
      </c>
      <c r="M108" s="105">
        <f>F108/V108*60</f>
        <v>1788</v>
      </c>
      <c r="N108" s="106">
        <f>M108/L108</f>
        <v>94.10526315789474</v>
      </c>
      <c r="O108" s="108">
        <f>L108-I108</f>
        <v>-1</v>
      </c>
      <c r="P108" s="109">
        <f>N108-K108</f>
        <v>-5.8947368421052602</v>
      </c>
      <c r="Q108" s="110">
        <f>N108/K108</f>
        <v>0.94105263157894736</v>
      </c>
      <c r="R108" s="323"/>
      <c r="S108" s="47">
        <v>0.73750000000000004</v>
      </c>
      <c r="T108" s="48">
        <v>0.766550925925926</v>
      </c>
      <c r="U108" s="111">
        <v>5</v>
      </c>
      <c r="V108" s="112">
        <v>41.845637583892618</v>
      </c>
      <c r="W108" s="113"/>
      <c r="X108" s="116"/>
      <c r="Y108" s="12"/>
      <c r="Z108" s="198"/>
      <c r="AA108" s="332"/>
      <c r="AB108" s="333"/>
      <c r="AC108" s="12">
        <v>1</v>
      </c>
      <c r="AD108" s="198"/>
      <c r="AE108" s="117">
        <f>M108-J108</f>
        <v>-212</v>
      </c>
      <c r="AF108" s="110">
        <f>M108/J108</f>
        <v>0.89400000000000002</v>
      </c>
      <c r="AG108" s="328"/>
    </row>
    <row r="109" spans="1:33" ht="15.75" customHeight="1">
      <c r="A109" s="318"/>
      <c r="B109" s="163" t="s">
        <v>187</v>
      </c>
      <c r="C109" s="330" t="s">
        <v>234</v>
      </c>
      <c r="D109" s="331"/>
      <c r="E109" s="101">
        <v>58.17</v>
      </c>
      <c r="F109" s="102">
        <v>2020</v>
      </c>
      <c r="G109" s="103">
        <f t="shared" si="46"/>
        <v>117503.40000000001</v>
      </c>
      <c r="H109" s="26"/>
      <c r="I109" s="104">
        <v>18</v>
      </c>
      <c r="J109" s="105">
        <v>2000</v>
      </c>
      <c r="K109" s="106">
        <f t="shared" si="47"/>
        <v>111.11111111111111</v>
      </c>
      <c r="L109" s="107">
        <v>17</v>
      </c>
      <c r="M109" s="105">
        <f>F109/V109*60</f>
        <v>1788</v>
      </c>
      <c r="N109" s="106">
        <f>M109/L109</f>
        <v>105.17647058823529</v>
      </c>
      <c r="O109" s="108">
        <f>L109-I109</f>
        <v>-1</v>
      </c>
      <c r="P109" s="109">
        <f>N109-K109</f>
        <v>-5.9346405228758243</v>
      </c>
      <c r="Q109" s="110">
        <f>N109/K109</f>
        <v>0.94658823529411762</v>
      </c>
      <c r="R109" s="323"/>
      <c r="S109" s="47">
        <v>0.77013888888888893</v>
      </c>
      <c r="T109" s="48">
        <v>0.81721064814814814</v>
      </c>
      <c r="U109" s="111">
        <v>5.1666666666666217</v>
      </c>
      <c r="V109" s="112">
        <v>67.785234899328856</v>
      </c>
      <c r="W109" s="113"/>
      <c r="X109" s="116"/>
      <c r="Y109" s="12"/>
      <c r="Z109" s="198"/>
      <c r="AA109" s="332"/>
      <c r="AB109" s="333"/>
      <c r="AC109" s="12">
        <v>1</v>
      </c>
      <c r="AD109" s="198"/>
      <c r="AE109" s="117">
        <f>M109-J109</f>
        <v>-212</v>
      </c>
      <c r="AF109" s="110">
        <f>M109/J109</f>
        <v>0.89400000000000002</v>
      </c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48">AVERAGE(I107:I122)</f>
        <v>19.666666666666668</v>
      </c>
      <c r="J123" s="137">
        <f t="shared" si="48"/>
        <v>1933.3333333333333</v>
      </c>
      <c r="K123" s="138">
        <f t="shared" ref="K123" si="49">J123/I123</f>
        <v>98.305084745762699</v>
      </c>
      <c r="L123" s="136">
        <f t="shared" ref="L123:M123" si="50">AVERAGE(L107:L122)</f>
        <v>19</v>
      </c>
      <c r="M123" s="137">
        <f t="shared" si="50"/>
        <v>1728.917785735802</v>
      </c>
      <c r="N123" s="138">
        <f>M123/L123</f>
        <v>90.995672933463268</v>
      </c>
      <c r="O123" s="139">
        <f>L123-I123</f>
        <v>-0.66666666666666785</v>
      </c>
      <c r="P123" s="140">
        <f>N123-K123</f>
        <v>-7.3094118122994303</v>
      </c>
      <c r="Q123" s="141">
        <f>N123/K123</f>
        <v>0.92564563846109205</v>
      </c>
      <c r="R123" s="324"/>
      <c r="S123" s="142">
        <v>0.70833333333333337</v>
      </c>
      <c r="T123" s="143">
        <v>0.81721064814814814</v>
      </c>
      <c r="U123" s="144"/>
      <c r="V123" s="166"/>
      <c r="W123" s="167"/>
      <c r="X123" s="138"/>
      <c r="Y123" s="179">
        <f t="shared" ref="Y123:Z123" si="51">SUM(Y107:Y122)</f>
        <v>0</v>
      </c>
      <c r="Z123" s="180">
        <f t="shared" si="51"/>
        <v>0</v>
      </c>
      <c r="AA123" s="354"/>
      <c r="AB123" s="355"/>
      <c r="AC123" s="179">
        <f t="shared" ref="AC123" si="52">SUM(AC107:AC122)</f>
        <v>3</v>
      </c>
      <c r="AD123" s="180">
        <f t="shared" ref="AD123" si="53">SUM(AD107:AD122)</f>
        <v>0</v>
      </c>
      <c r="AE123" s="168">
        <f>M123-J123</f>
        <v>-204.41554759753126</v>
      </c>
      <c r="AF123" s="141">
        <f>M123/J123</f>
        <v>0.89426782020817353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231</v>
      </c>
      <c r="D124" s="321"/>
      <c r="E124" s="147">
        <v>47.6</v>
      </c>
      <c r="F124" s="159">
        <v>1456</v>
      </c>
      <c r="G124" s="148">
        <f t="shared" ref="G124:G126" si="54">E124*F124</f>
        <v>69305.600000000006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1785.0000000000005</v>
      </c>
      <c r="N124" s="152">
        <f>M124/L124</f>
        <v>77.608695652173935</v>
      </c>
      <c r="O124" s="154">
        <f>L124-I124</f>
        <v>0</v>
      </c>
      <c r="P124" s="155">
        <f>N124-K124</f>
        <v>-9.347826086956502</v>
      </c>
      <c r="Q124" s="156">
        <f>N124/K124</f>
        <v>0.89250000000000018</v>
      </c>
      <c r="R124" s="322">
        <f>Q140</f>
        <v>0.89419346019010892</v>
      </c>
      <c r="S124" s="157">
        <v>0.70833333333333337</v>
      </c>
      <c r="T124" s="158">
        <v>0.74231481481481487</v>
      </c>
      <c r="U124" s="159"/>
      <c r="V124" s="160">
        <v>48.941176470588225</v>
      </c>
      <c r="W124" s="97"/>
      <c r="X124" s="98"/>
      <c r="Y124" s="196"/>
      <c r="Z124" s="197"/>
      <c r="AA124" s="325"/>
      <c r="AB124" s="326"/>
      <c r="AC124" s="196">
        <v>1</v>
      </c>
      <c r="AD124" s="197"/>
      <c r="AE124" s="115">
        <f>M124-J124</f>
        <v>-214.99999999999955</v>
      </c>
      <c r="AF124" s="156">
        <f>M124/J124</f>
        <v>0.89250000000000018</v>
      </c>
      <c r="AG124" s="376">
        <f>AF140</f>
        <v>0.89419346019010904</v>
      </c>
    </row>
    <row r="125" spans="1:33" ht="15.75" customHeight="1">
      <c r="A125" s="357"/>
      <c r="B125" s="163" t="s">
        <v>187</v>
      </c>
      <c r="C125" s="330" t="s">
        <v>229</v>
      </c>
      <c r="D125" s="331"/>
      <c r="E125" s="101">
        <v>56.87</v>
      </c>
      <c r="F125" s="111">
        <v>1226</v>
      </c>
      <c r="G125" s="103">
        <f t="shared" si="54"/>
        <v>69722.62</v>
      </c>
      <c r="H125" s="26"/>
      <c r="I125" s="104">
        <v>23</v>
      </c>
      <c r="J125" s="105">
        <v>2000</v>
      </c>
      <c r="K125" s="106">
        <f t="shared" ref="K125:K126" si="55">J125/I125</f>
        <v>86.956521739130437</v>
      </c>
      <c r="L125" s="107">
        <v>23</v>
      </c>
      <c r="M125" s="105">
        <f>F125/V125*60</f>
        <v>1792.1607611406553</v>
      </c>
      <c r="N125" s="106">
        <f>M125/L125</f>
        <v>77.920033093071964</v>
      </c>
      <c r="O125" s="108">
        <f>L125-I125</f>
        <v>0</v>
      </c>
      <c r="P125" s="109">
        <f>N125-K125</f>
        <v>-9.0364886460584728</v>
      </c>
      <c r="Q125" s="110">
        <f>N125/K125</f>
        <v>0.89608038057032757</v>
      </c>
      <c r="R125" s="323"/>
      <c r="S125" s="47">
        <v>0.74583333333333335</v>
      </c>
      <c r="T125" s="48">
        <v>0.77432870370370377</v>
      </c>
      <c r="U125" s="111">
        <v>5.066666666666606</v>
      </c>
      <c r="V125" s="112">
        <v>41.045424938988916</v>
      </c>
      <c r="W125" s="113"/>
      <c r="X125" s="116"/>
      <c r="Y125" s="12"/>
      <c r="Z125" s="198"/>
      <c r="AA125" s="332"/>
      <c r="AB125" s="333"/>
      <c r="AC125" s="12">
        <v>1</v>
      </c>
      <c r="AD125" s="198"/>
      <c r="AE125" s="117">
        <f>M125-J125</f>
        <v>-207.83923885934473</v>
      </c>
      <c r="AF125" s="110">
        <f>M125/J125</f>
        <v>0.89608038057032768</v>
      </c>
      <c r="AG125" s="369"/>
    </row>
    <row r="126" spans="1:33" ht="15.75" customHeight="1">
      <c r="A126" s="357"/>
      <c r="B126" s="163" t="s">
        <v>187</v>
      </c>
      <c r="C126" s="330" t="s">
        <v>230</v>
      </c>
      <c r="D126" s="331"/>
      <c r="E126" s="101">
        <v>56.79</v>
      </c>
      <c r="F126" s="111">
        <v>1573</v>
      </c>
      <c r="G126" s="103">
        <f t="shared" si="54"/>
        <v>89330.67</v>
      </c>
      <c r="H126" s="26"/>
      <c r="I126" s="104">
        <v>23</v>
      </c>
      <c r="J126" s="105">
        <v>2000</v>
      </c>
      <c r="K126" s="106">
        <f t="shared" si="55"/>
        <v>86.956521739130437</v>
      </c>
      <c r="L126" s="107">
        <v>23</v>
      </c>
      <c r="M126" s="105">
        <f>F126/V126*60</f>
        <v>1787.9999999999989</v>
      </c>
      <c r="N126" s="106">
        <f>M126/L126</f>
        <v>77.739130434782552</v>
      </c>
      <c r="O126" s="108">
        <f>L126-I126</f>
        <v>0</v>
      </c>
      <c r="P126" s="109">
        <f>N126-K126</f>
        <v>-9.2173913043478848</v>
      </c>
      <c r="Q126" s="110">
        <f>N126/K126</f>
        <v>0.89399999999999935</v>
      </c>
      <c r="R126" s="323"/>
      <c r="S126" s="47">
        <v>0.77847222222222223</v>
      </c>
      <c r="T126" s="48">
        <v>0.81512731481481482</v>
      </c>
      <c r="U126" s="111">
        <v>5.9666666666665868</v>
      </c>
      <c r="V126" s="112">
        <v>52.785234899328898</v>
      </c>
      <c r="W126" s="113"/>
      <c r="X126" s="116"/>
      <c r="Y126" s="12"/>
      <c r="Z126" s="198"/>
      <c r="AA126" s="332"/>
      <c r="AB126" s="333"/>
      <c r="AC126" s="12">
        <v>1</v>
      </c>
      <c r="AD126" s="198"/>
      <c r="AE126" s="117">
        <f>M126-J126</f>
        <v>-212.00000000000114</v>
      </c>
      <c r="AF126" s="110">
        <f>M126/J126</f>
        <v>0.89399999999999946</v>
      </c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56">AVERAGE(I124:I139)</f>
        <v>23</v>
      </c>
      <c r="J140" s="137">
        <f t="shared" si="56"/>
        <v>2000</v>
      </c>
      <c r="K140" s="138">
        <f t="shared" ref="K140" si="57">J140/I140</f>
        <v>86.956521739130437</v>
      </c>
      <c r="L140" s="136">
        <f t="shared" ref="L140:M140" si="58">AVERAGE(L124:L139)</f>
        <v>23</v>
      </c>
      <c r="M140" s="137">
        <f t="shared" si="58"/>
        <v>1788.386920380218</v>
      </c>
      <c r="N140" s="138">
        <f>M140/L140</f>
        <v>77.755953060009475</v>
      </c>
      <c r="O140" s="139">
        <f>L140-I140</f>
        <v>0</v>
      </c>
      <c r="P140" s="140">
        <f>N140-K140</f>
        <v>-9.2005686791209627</v>
      </c>
      <c r="Q140" s="141">
        <f>N140/K140</f>
        <v>0.89419346019010892</v>
      </c>
      <c r="R140" s="324"/>
      <c r="S140" s="142">
        <v>0.70833333333333337</v>
      </c>
      <c r="T140" s="143">
        <v>0.81512731481481482</v>
      </c>
      <c r="U140" s="144"/>
      <c r="V140" s="166"/>
      <c r="W140" s="187"/>
      <c r="X140" s="188"/>
      <c r="Y140" s="179">
        <f t="shared" ref="Y140:Z140" si="59">SUM(Y124:Y139)</f>
        <v>0</v>
      </c>
      <c r="Z140" s="180">
        <f t="shared" si="59"/>
        <v>0</v>
      </c>
      <c r="AA140" s="354"/>
      <c r="AB140" s="355"/>
      <c r="AC140" s="179">
        <f t="shared" ref="AC140" si="60">SUM(AC124:AC139)</f>
        <v>3</v>
      </c>
      <c r="AD140" s="180">
        <f t="shared" ref="AD140" si="61">SUM(AD124:AD139)</f>
        <v>0</v>
      </c>
      <c r="AE140" s="168">
        <f>M140-J140</f>
        <v>-211.61307961978196</v>
      </c>
      <c r="AF140" s="141">
        <f>M140/J140</f>
        <v>0.89419346019010904</v>
      </c>
      <c r="AG140" s="370"/>
    </row>
    <row r="142" spans="1:33">
      <c r="AA142" s="360" t="s">
        <v>163</v>
      </c>
      <c r="AB142" s="360"/>
    </row>
    <row r="143" spans="1:33">
      <c r="AA143" s="360" t="s">
        <v>164</v>
      </c>
      <c r="AB143" s="360"/>
    </row>
    <row r="144" spans="1:33">
      <c r="AA144" s="360" t="s">
        <v>165</v>
      </c>
      <c r="AB144" s="360"/>
    </row>
    <row r="145" spans="27:28">
      <c r="AA145" s="360" t="s">
        <v>166</v>
      </c>
      <c r="AB145" s="360"/>
    </row>
    <row r="146" spans="27:28">
      <c r="AA146" s="360" t="s">
        <v>167</v>
      </c>
      <c r="AB146" s="360"/>
    </row>
    <row r="147" spans="27:28">
      <c r="AA147" s="360" t="s">
        <v>168</v>
      </c>
      <c r="AB147" s="360"/>
    </row>
    <row r="148" spans="27:28">
      <c r="AA148" s="360" t="s">
        <v>169</v>
      </c>
      <c r="AB148" s="360"/>
    </row>
    <row r="149" spans="27:28">
      <c r="AA149" s="360" t="s">
        <v>170</v>
      </c>
      <c r="AB149" s="360"/>
    </row>
    <row r="150" spans="27:28">
      <c r="AA150" s="360" t="s">
        <v>171</v>
      </c>
      <c r="AB150" s="360"/>
    </row>
    <row r="151" spans="27:28">
      <c r="AA151" s="360" t="s">
        <v>172</v>
      </c>
      <c r="AB151" s="360"/>
    </row>
    <row r="152" spans="27:28">
      <c r="AA152" s="360" t="s">
        <v>173</v>
      </c>
      <c r="AB152" s="360"/>
    </row>
    <row r="153" spans="27:28">
      <c r="AA153" s="360" t="s">
        <v>174</v>
      </c>
      <c r="AB153" s="360"/>
    </row>
    <row r="154" spans="27:28">
      <c r="AA154" s="360" t="s">
        <v>175</v>
      </c>
      <c r="AB154" s="360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02" priority="2" operator="greaterThan">
      <formula>0</formula>
    </cfRule>
  </conditionalFormatting>
  <conditionalFormatting sqref="P5:P140 AE5:AE140">
    <cfRule type="cellIs" dxfId="101" priority="5" operator="lessThan">
      <formula>0</formula>
    </cfRule>
  </conditionalFormatting>
  <conditionalFormatting sqref="Q5:Q140 AF5:AF140">
    <cfRule type="cellIs" dxfId="100" priority="3" operator="greaterThan">
      <formula>1</formula>
    </cfRule>
    <cfRule type="cellIs" dxfId="99" priority="4" operator="lessThan">
      <formula>0.8</formula>
    </cfRule>
  </conditionalFormatting>
  <conditionalFormatting sqref="AG5 R5:R140 AG107:AG124">
    <cfRule type="cellIs" dxfId="98" priority="6" operator="lessThan">
      <formula>0.8</formula>
    </cfRule>
  </conditionalFormatting>
  <conditionalFormatting sqref="AG22">
    <cfRule type="cellIs" dxfId="97" priority="11" operator="lessThan">
      <formula>0.8</formula>
    </cfRule>
  </conditionalFormatting>
  <conditionalFormatting sqref="AG37">
    <cfRule type="cellIs" dxfId="96" priority="10" operator="lessThan">
      <formula>0.8</formula>
    </cfRule>
  </conditionalFormatting>
  <conditionalFormatting sqref="AG39:AG74">
    <cfRule type="cellIs" dxfId="95" priority="8" operator="lessThan">
      <formula>0.8</formula>
    </cfRule>
  </conditionalFormatting>
  <conditionalFormatting sqref="AG80:AG88">
    <cfRule type="cellIs" dxfId="94" priority="9" operator="lessThan">
      <formula>0.8</formula>
    </cfRule>
  </conditionalFormatting>
  <conditionalFormatting sqref="AG90:AG95">
    <cfRule type="cellIs" dxfId="93" priority="7" operator="lessThan">
      <formula>0.8</formula>
    </cfRule>
  </conditionalFormatting>
  <conditionalFormatting sqref="AG139">
    <cfRule type="cellIs" dxfId="92" priority="1" operator="lessThan">
      <formula>0.8</formula>
    </cfRule>
  </conditionalFormatting>
  <dataValidations count="1">
    <dataValidation type="list" allowBlank="1" showInputMessage="1" showErrorMessage="1" sqref="AA5:AB140" xr:uid="{0F68C34D-1793-4E7D-BE9B-F6E9A63285C6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855A9-7588-4860-A913-53211A2C3FE7}">
  <sheetPr>
    <tabColor theme="8" tint="0.59999389629810485"/>
  </sheetPr>
  <dimension ref="B1:AR42"/>
  <sheetViews>
    <sheetView zoomScale="70" zoomScaleNormal="70" workbookViewId="0">
      <selection activeCell="T38" sqref="T3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263</v>
      </c>
      <c r="D3" s="209"/>
      <c r="E3" s="3" t="s">
        <v>3</v>
      </c>
      <c r="F3" s="210">
        <f>'0604(18度C)'!D1+'0604(4度C)'!D1</f>
        <v>214546</v>
      </c>
      <c r="G3" s="211"/>
      <c r="H3" s="3" t="s">
        <v>4</v>
      </c>
      <c r="I3" s="212">
        <f>'0604(18度C)'!F1+'0604(4度C)'!F1</f>
        <v>6422003.339999998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484.20581394599219</v>
      </c>
      <c r="F6" s="246" t="e">
        <f>AVERAGE(#REF!,D14:K14)</f>
        <v>#REF!</v>
      </c>
      <c r="G6" s="247">
        <f>AVERAGE(D14:K14)</f>
        <v>233.6453876236485</v>
      </c>
      <c r="H6" s="248"/>
      <c r="I6" s="247">
        <f>AVERAGE(L14:O14)</f>
        <v>92.630803242446575</v>
      </c>
      <c r="J6" s="248"/>
      <c r="K6" s="247">
        <f>AVERAGE(D32:O32)</f>
        <v>820.88068181818176</v>
      </c>
      <c r="L6" s="248"/>
      <c r="M6" s="247">
        <f>AVERAGE(P32:X32)</f>
        <v>719.15909090909088</v>
      </c>
      <c r="N6" s="248"/>
      <c r="O6" s="236">
        <f>'0604(4度C)'!Y2</f>
        <v>0</v>
      </c>
      <c r="P6" s="236">
        <f>'0604(4度C)'!Z2</f>
        <v>0</v>
      </c>
      <c r="Q6" s="236">
        <f>'0604(4度C)'!AC2</f>
        <v>52</v>
      </c>
      <c r="R6" s="236">
        <f>'0604(4度C)'!AD2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432.96499495748071</v>
      </c>
      <c r="F7" s="242" t="e">
        <f>AVERAGE(#REF!,D15:K15)</f>
        <v>#REF!</v>
      </c>
      <c r="G7" s="243">
        <f>AVERAGE(D15:K15)</f>
        <v>208.94948777300604</v>
      </c>
      <c r="H7" s="244"/>
      <c r="I7" s="243">
        <f>AVERAGE(L15:O15)</f>
        <v>84.386087596278713</v>
      </c>
      <c r="J7" s="244"/>
      <c r="K7" s="243">
        <f>AVERAGE(D33:O33)</f>
        <v>733.49334322971265</v>
      </c>
      <c r="L7" s="244"/>
      <c r="M7" s="243">
        <f>AVERAGE(P33:X33)</f>
        <v>642.74936114256138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0.8953934550371192</v>
      </c>
      <c r="F8" s="261" t="e">
        <f>AVERAGE(D16:K16,#REF!)</f>
        <v>#REF!</v>
      </c>
      <c r="G8" s="249">
        <f>AVERAGE(D16:K16)</f>
        <v>0.89577474245233502</v>
      </c>
      <c r="H8" s="250"/>
      <c r="I8" s="249">
        <f>AVERAGE(L16:O16)</f>
        <v>0.9100356110315897</v>
      </c>
      <c r="J8" s="250"/>
      <c r="K8" s="249">
        <f>AVERAGE(D34:O34)</f>
        <v>0.89031644902216878</v>
      </c>
      <c r="L8" s="250"/>
      <c r="M8" s="249">
        <f>AVERAGE(P34:X34)</f>
        <v>0.89257745193201088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92.222222222222229</v>
      </c>
      <c r="F14" s="28">
        <v>112.69841269841271</v>
      </c>
      <c r="G14" s="28">
        <v>88.888888888888886</v>
      </c>
      <c r="H14" s="28">
        <v>172.17391304347825</v>
      </c>
      <c r="I14" s="28">
        <v>502.5555555555556</v>
      </c>
      <c r="J14" s="28">
        <v>433.33333333333331</v>
      </c>
      <c r="K14" s="29" t="s">
        <v>43</v>
      </c>
      <c r="L14" s="27" t="s">
        <v>43</v>
      </c>
      <c r="M14" s="30">
        <v>98.305084745762699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83.743306873522258</v>
      </c>
      <c r="F15" s="35">
        <v>100.74845489440983</v>
      </c>
      <c r="G15" s="35">
        <v>79.592525415906422</v>
      </c>
      <c r="H15" s="35">
        <v>152.85482935941519</v>
      </c>
      <c r="I15" s="35">
        <v>445.36651638097356</v>
      </c>
      <c r="J15" s="35">
        <v>391.39129371380915</v>
      </c>
      <c r="K15" s="36" t="s">
        <v>43</v>
      </c>
      <c r="L15" s="34" t="s">
        <v>43</v>
      </c>
      <c r="M15" s="37">
        <v>90.998830828200113</v>
      </c>
      <c r="N15" s="35">
        <v>77.773344364357314</v>
      </c>
      <c r="O15" s="38" t="s">
        <v>43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0.90805995405024131</v>
      </c>
      <c r="F16" s="43">
        <f t="shared" si="0"/>
        <v>0.89396516314758012</v>
      </c>
      <c r="G16" s="43">
        <f t="shared" si="0"/>
        <v>0.89541591092894723</v>
      </c>
      <c r="H16" s="43">
        <f t="shared" si="0"/>
        <v>0.88779320082488622</v>
      </c>
      <c r="I16" s="43">
        <f t="shared" si="0"/>
        <v>0.88620354796125622</v>
      </c>
      <c r="J16" s="43">
        <f t="shared" si="0"/>
        <v>0.90321067780109809</v>
      </c>
      <c r="K16" s="44" t="s">
        <v>43</v>
      </c>
      <c r="L16" s="42" t="s">
        <v>43</v>
      </c>
      <c r="M16" s="45">
        <f t="shared" ref="M16:N16" si="1">M15/M14</f>
        <v>0.92567776187307027</v>
      </c>
      <c r="N16" s="43">
        <f t="shared" si="1"/>
        <v>0.89439346019010912</v>
      </c>
      <c r="O16" s="46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0.25</v>
      </c>
      <c r="F17" s="48">
        <v>0.20833333333333334</v>
      </c>
      <c r="G17" s="48">
        <v>0.20833333333333334</v>
      </c>
      <c r="H17" s="48">
        <v>0.16666666666666666</v>
      </c>
      <c r="I17" s="48">
        <v>0.20833333333333334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0.57695601851851841</v>
      </c>
      <c r="F18" s="48">
        <v>0.63467592592592592</v>
      </c>
      <c r="G18" s="48">
        <v>0.63326388888888885</v>
      </c>
      <c r="H18" s="48">
        <v>0.71371527777777766</v>
      </c>
      <c r="I18" s="48">
        <v>0.47127314814814814</v>
      </c>
      <c r="J18" s="48">
        <v>0.36738425925925927</v>
      </c>
      <c r="K18" s="48" t="s">
        <v>43</v>
      </c>
      <c r="L18" s="47" t="s">
        <v>43</v>
      </c>
      <c r="M18" s="49">
        <v>0.81324074074074082</v>
      </c>
      <c r="N18" s="48">
        <v>0.8088657407407408</v>
      </c>
      <c r="O18" s="50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>
        <v>8</v>
      </c>
      <c r="F21" s="52">
        <v>8</v>
      </c>
      <c r="G21" s="52">
        <v>12</v>
      </c>
      <c r="H21" s="52">
        <v>15</v>
      </c>
      <c r="I21" s="52">
        <v>1</v>
      </c>
      <c r="J21" s="52">
        <v>2</v>
      </c>
      <c r="K21" s="53"/>
      <c r="L21" s="54"/>
      <c r="M21" s="55">
        <v>3</v>
      </c>
      <c r="N21" s="52">
        <v>3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24.2</v>
      </c>
      <c r="F23" s="58">
        <v>18</v>
      </c>
      <c r="G23" s="58">
        <v>21</v>
      </c>
      <c r="H23" s="58">
        <v>20.90909090909091</v>
      </c>
      <c r="I23" s="58">
        <v>6</v>
      </c>
      <c r="J23" s="58">
        <v>6</v>
      </c>
      <c r="K23" s="59" t="s">
        <v>43</v>
      </c>
      <c r="L23" s="57" t="s">
        <v>43</v>
      </c>
      <c r="M23" s="60">
        <v>19</v>
      </c>
      <c r="N23" s="58">
        <v>23</v>
      </c>
      <c r="O23" s="61" t="s">
        <v>43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1100</v>
      </c>
      <c r="N32" s="28">
        <v>956.25</v>
      </c>
      <c r="O32" s="28">
        <v>900</v>
      </c>
      <c r="P32" s="27">
        <v>288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775</v>
      </c>
      <c r="W32" s="28">
        <v>913.63636363636363</v>
      </c>
      <c r="X32" s="31">
        <v>900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287.03456028454855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994.98476039923798</v>
      </c>
      <c r="N33" s="35">
        <v>854.05138669504709</v>
      </c>
      <c r="O33" s="35">
        <v>797.90266554001721</v>
      </c>
      <c r="P33" s="34">
        <v>254.82186790001882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700.50372848145253</v>
      </c>
      <c r="W33" s="35">
        <v>817.37046896374716</v>
      </c>
      <c r="X33" s="38">
        <v>798.30137922502729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0.87705004531389841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0.90453160036294367</v>
      </c>
      <c r="N34" s="43">
        <f>N33/N32</f>
        <v>0.89312563314514726</v>
      </c>
      <c r="O34" s="43">
        <f>O33/O32</f>
        <v>0.88655851726668577</v>
      </c>
      <c r="P34" s="42">
        <f>P33/P32</f>
        <v>0.88479815243062088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0.9038757786857452</v>
      </c>
      <c r="W34" s="43">
        <f>W33/W32</f>
        <v>0.89463434413942478</v>
      </c>
      <c r="X34" s="46">
        <f>X33/X32</f>
        <v>0.88700153247225255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0.20833333333333334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0.39583333333333331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0.47127314814814814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0.43893518518518515</v>
      </c>
      <c r="N36" s="48">
        <v>0.64160879629629641</v>
      </c>
      <c r="O36" s="48">
        <v>0.64074074074074083</v>
      </c>
      <c r="P36" s="47">
        <v>0.74481481481481482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0.77991898148148153</v>
      </c>
      <c r="W36" s="48">
        <v>1.1518518518518517</v>
      </c>
      <c r="X36" s="50">
        <v>1.1301273148148145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3</v>
      </c>
      <c r="N37" s="58">
        <v>3.5555555555555554</v>
      </c>
      <c r="O37" s="58">
        <v>4</v>
      </c>
      <c r="P37" s="57">
        <v>12.5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</v>
      </c>
      <c r="W37" s="58">
        <v>3.6666666666666665</v>
      </c>
      <c r="X37" s="61">
        <v>4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E4953-5CD6-46A6-AA13-3062DEC8DE1B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P33" sqref="P33"/>
      <selection activeCell="R22" sqref="P22:X3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113992</v>
      </c>
      <c r="E1" s="88" t="s">
        <v>4</v>
      </c>
      <c r="F1" s="89">
        <f>SUM(G5:G140)</f>
        <v>2243475.8499999992</v>
      </c>
      <c r="G1" s="90" t="s">
        <v>85</v>
      </c>
      <c r="H1" s="91">
        <f>L21+L38+L55+L72+L89+L106+L123+L140</f>
        <v>45.722222222222221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46177</v>
      </c>
      <c r="B2" s="295"/>
      <c r="C2" s="92" t="s">
        <v>41</v>
      </c>
      <c r="D2" s="93">
        <f>AVERAGE(N21,N38,N55,N72,N89,N106,N123,N140)</f>
        <v>688.12135218613707</v>
      </c>
      <c r="E2" s="93" t="s">
        <v>92</v>
      </c>
      <c r="F2" s="94">
        <f>F1/D1</f>
        <v>19.680993841673093</v>
      </c>
      <c r="G2" s="95" t="s">
        <v>93</v>
      </c>
      <c r="H2" s="96">
        <f>COUNT(H5:H140)</f>
        <v>17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1709</v>
      </c>
      <c r="G5" s="148">
        <f t="shared" ref="G5:G8" si="0">E5*F5</f>
        <v>43818.76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3213.0955911828869</v>
      </c>
      <c r="N5" s="152">
        <f>M5/L5</f>
        <v>321.30955911828869</v>
      </c>
      <c r="O5" s="154">
        <f>L5-I5</f>
        <v>0</v>
      </c>
      <c r="P5" s="155">
        <f>N5-K5</f>
        <v>-38.690440881711311</v>
      </c>
      <c r="Q5" s="156">
        <f>N5/K5</f>
        <v>0.89252655310635742</v>
      </c>
      <c r="R5" s="322">
        <f>Q21</f>
        <v>0.87705004531389841</v>
      </c>
      <c r="S5" s="157">
        <v>0.20833333333333334</v>
      </c>
      <c r="T5" s="158">
        <v>0.23048611111111111</v>
      </c>
      <c r="U5" s="159"/>
      <c r="V5" s="160">
        <v>31.913149512694815</v>
      </c>
      <c r="W5" s="161"/>
      <c r="X5" s="162"/>
      <c r="Y5" s="325"/>
      <c r="Z5" s="326"/>
      <c r="AA5" s="115">
        <f>M5-J5</f>
        <v>-386.90440881711311</v>
      </c>
      <c r="AB5" s="156">
        <f>M5/J5</f>
        <v>0.89252655310635742</v>
      </c>
      <c r="AC5" s="327">
        <f>AB21</f>
        <v>0.8770500453138983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3274</v>
      </c>
      <c r="G6" s="103">
        <f t="shared" si="0"/>
        <v>96648.48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3153.5579899710647</v>
      </c>
      <c r="N6" s="106">
        <f>M6/L6</f>
        <v>286.68708999736953</v>
      </c>
      <c r="O6" s="108">
        <f>L6-I6</f>
        <v>0</v>
      </c>
      <c r="P6" s="109">
        <f>N6-K6</f>
        <v>-40.585637275357726</v>
      </c>
      <c r="Q6" s="110">
        <f>N6/K6</f>
        <v>0.87598833054751801</v>
      </c>
      <c r="R6" s="323"/>
      <c r="S6" s="47">
        <v>0.23333333333333334</v>
      </c>
      <c r="T6" s="48">
        <v>0.27658564814814812</v>
      </c>
      <c r="U6" s="111">
        <v>5</v>
      </c>
      <c r="V6" s="112">
        <v>62.291545176818659</v>
      </c>
      <c r="W6" s="113"/>
      <c r="X6" s="116"/>
      <c r="Y6" s="332"/>
      <c r="Z6" s="333"/>
      <c r="AA6" s="117">
        <f>M6-J6</f>
        <v>-446.44201002893533</v>
      </c>
      <c r="AB6" s="110">
        <f>M6/J6</f>
        <v>0.87598833054751801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3668</v>
      </c>
      <c r="G7" s="103">
        <f t="shared" si="0"/>
        <v>109489.8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3151.7835951957409</v>
      </c>
      <c r="N7" s="106">
        <f>M7/L7</f>
        <v>286.52578138143099</v>
      </c>
      <c r="O7" s="108">
        <f>L7-I7</f>
        <v>0</v>
      </c>
      <c r="P7" s="109">
        <f>N7-K7</f>
        <v>-40.746945891296264</v>
      </c>
      <c r="Q7" s="110">
        <f>N7/K7</f>
        <v>0.87549544310992811</v>
      </c>
      <c r="R7" s="323"/>
      <c r="S7" s="47">
        <v>0.27986111111111112</v>
      </c>
      <c r="T7" s="48">
        <v>0.3283449074074074</v>
      </c>
      <c r="U7" s="111">
        <v>4.7166666666667112</v>
      </c>
      <c r="V7" s="112">
        <v>69.827129100953385</v>
      </c>
      <c r="W7" s="113"/>
      <c r="X7" s="116"/>
      <c r="Y7" s="332"/>
      <c r="Z7" s="333"/>
      <c r="AA7" s="117">
        <f>M7-J7</f>
        <v>-448.21640480425913</v>
      </c>
      <c r="AB7" s="110">
        <f>M7/J7</f>
        <v>0.875495443109928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2141</v>
      </c>
      <c r="G8" s="103">
        <f t="shared" si="0"/>
        <v>61168.37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3111.0834761704436</v>
      </c>
      <c r="N8" s="106">
        <f>M8/L8</f>
        <v>259.25695634753697</v>
      </c>
      <c r="O8" s="108">
        <f>L8-I8</f>
        <v>0</v>
      </c>
      <c r="P8" s="109">
        <f>N8-K8</f>
        <v>-40.74304365246303</v>
      </c>
      <c r="Q8" s="110">
        <f>N8/K8</f>
        <v>0.86418985449178987</v>
      </c>
      <c r="R8" s="323"/>
      <c r="S8" s="47">
        <v>0.33124999999999999</v>
      </c>
      <c r="T8" s="48">
        <v>0.35991898148148149</v>
      </c>
      <c r="U8" s="111">
        <v>5</v>
      </c>
      <c r="V8" s="112">
        <v>41.291081060327741</v>
      </c>
      <c r="W8" s="113"/>
      <c r="X8" s="116"/>
      <c r="Y8" s="332"/>
      <c r="Z8" s="333"/>
      <c r="AA8" s="117">
        <f>M8-J8</f>
        <v>-488.91652382955635</v>
      </c>
      <c r="AB8" s="110">
        <f>M8/J8</f>
        <v>0.86418985449178987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3157.3801631300339</v>
      </c>
      <c r="N21" s="138">
        <f>M21/L21</f>
        <v>287.03456028454855</v>
      </c>
      <c r="O21" s="139">
        <f>L21-I21</f>
        <v>0</v>
      </c>
      <c r="P21" s="140">
        <f>N21-K21</f>
        <v>-40.238166988178705</v>
      </c>
      <c r="Q21" s="141">
        <f>N21/K21</f>
        <v>0.87705004531389841</v>
      </c>
      <c r="R21" s="324"/>
      <c r="S21" s="142">
        <v>0.20833333333333334</v>
      </c>
      <c r="T21" s="143">
        <v>0.47127314814814814</v>
      </c>
      <c r="U21" s="144"/>
      <c r="V21" s="166"/>
      <c r="W21" s="167"/>
      <c r="X21" s="138"/>
      <c r="Y21" s="354"/>
      <c r="Z21" s="355"/>
      <c r="AA21" s="168">
        <f>M21-J21</f>
        <v>-442.61983686996609</v>
      </c>
      <c r="AB21" s="141">
        <f>M21/J21</f>
        <v>0.8770500453138983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3088</v>
      </c>
      <c r="G22" s="148">
        <f t="shared" ref="G22" si="5">E22*F22</f>
        <v>57220.640000000007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2984.954281197714</v>
      </c>
      <c r="N22" s="152">
        <f>M22/L22</f>
        <v>994.98476039923798</v>
      </c>
      <c r="O22" s="154">
        <f>L22-I22</f>
        <v>0</v>
      </c>
      <c r="P22" s="155">
        <f>N22-K22</f>
        <v>-105.01523960076202</v>
      </c>
      <c r="Q22" s="156">
        <f>N22/K22</f>
        <v>0.90453160036294367</v>
      </c>
      <c r="R22" s="322">
        <f>Q38</f>
        <v>0.90453160036294367</v>
      </c>
      <c r="S22" s="157">
        <v>0.39583333333333331</v>
      </c>
      <c r="T22" s="158">
        <v>0.43893518518518515</v>
      </c>
      <c r="U22" s="159"/>
      <c r="V22" s="112">
        <v>62.071302454138873</v>
      </c>
      <c r="W22" s="161"/>
      <c r="X22" s="162"/>
      <c r="Y22" s="325"/>
      <c r="Z22" s="326"/>
      <c r="AA22" s="115">
        <f>M22-J22</f>
        <v>-315.04571880228605</v>
      </c>
      <c r="AB22" s="156">
        <f>M22/J22</f>
        <v>0.90453160036294367</v>
      </c>
      <c r="AC22" s="327">
        <f>AB38</f>
        <v>0.90453160036294367</v>
      </c>
    </row>
    <row r="23" spans="1:29" ht="15.75" customHeight="1">
      <c r="A23" s="357"/>
      <c r="B23" s="100"/>
      <c r="C23" s="330"/>
      <c r="D23" s="331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323"/>
      <c r="S23" s="47"/>
      <c r="T23" s="48"/>
      <c r="U23" s="111"/>
      <c r="V23" s="112"/>
      <c r="W23" s="113"/>
      <c r="X23" s="116"/>
      <c r="Y23" s="332"/>
      <c r="Z23" s="333"/>
      <c r="AA23" s="117"/>
      <c r="AB23" s="110"/>
      <c r="AC23" s="328"/>
    </row>
    <row r="24" spans="1:29" ht="15.75" customHeight="1">
      <c r="A24" s="357"/>
      <c r="B24" s="100"/>
      <c r="C24" s="330"/>
      <c r="D24" s="33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23"/>
      <c r="S24" s="47"/>
      <c r="T24" s="48"/>
      <c r="U24" s="111"/>
      <c r="V24" s="112"/>
      <c r="W24" s="113"/>
      <c r="X24" s="116"/>
      <c r="Y24" s="332"/>
      <c r="Z24" s="333"/>
      <c r="AA24" s="117"/>
      <c r="AB24" s="110"/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2984.954281197714</v>
      </c>
      <c r="N38" s="138">
        <f t="shared" ref="N38:N47" si="9">M38/L38</f>
        <v>994.98476039923798</v>
      </c>
      <c r="O38" s="139">
        <f t="shared" ref="O38:O47" si="10">L38-I38</f>
        <v>0</v>
      </c>
      <c r="P38" s="140">
        <f t="shared" ref="P38:P47" si="11">N38-K38</f>
        <v>-105.01523960076202</v>
      </c>
      <c r="Q38" s="141">
        <f t="shared" ref="Q38:Q47" si="12">N38/K38</f>
        <v>0.90453160036294367</v>
      </c>
      <c r="R38" s="324"/>
      <c r="S38" s="142">
        <v>0.39583333333333331</v>
      </c>
      <c r="T38" s="143">
        <v>0.43893518518518515</v>
      </c>
      <c r="U38" s="144"/>
      <c r="V38" s="166"/>
      <c r="W38" s="99"/>
      <c r="X38" s="69"/>
      <c r="Y38" s="354"/>
      <c r="Z38" s="355"/>
      <c r="AA38" s="168">
        <f t="shared" ref="AA38:AA47" si="13">M38-J38</f>
        <v>-315.04571880228605</v>
      </c>
      <c r="AB38" s="141">
        <f t="shared" ref="AB38:AB47" si="14">M38/J38</f>
        <v>0.90453160036294367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132</v>
      </c>
      <c r="D39" s="321"/>
      <c r="E39" s="147">
        <v>14.03</v>
      </c>
      <c r="F39" s="97">
        <v>1472</v>
      </c>
      <c r="G39" s="148">
        <f t="shared" ref="G39:G47" si="15">E39*F39</f>
        <v>20652.16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6">F39/V39*60</f>
        <v>2713.6100337544763</v>
      </c>
      <c r="N39" s="152">
        <f t="shared" si="9"/>
        <v>904.53667791815872</v>
      </c>
      <c r="O39" s="154">
        <f t="shared" si="10"/>
        <v>0</v>
      </c>
      <c r="P39" s="155">
        <f t="shared" si="11"/>
        <v>-95.463322081841284</v>
      </c>
      <c r="Q39" s="156">
        <f t="shared" si="12"/>
        <v>0.90453667791815873</v>
      </c>
      <c r="R39" s="322">
        <f>Q55</f>
        <v>0.89312563314514726</v>
      </c>
      <c r="S39" s="157">
        <v>0.25</v>
      </c>
      <c r="T39" s="158">
        <v>0.27259259259259261</v>
      </c>
      <c r="U39" s="159"/>
      <c r="V39" s="160">
        <v>32.547049465984941</v>
      </c>
      <c r="W39" s="161"/>
      <c r="X39" s="162"/>
      <c r="Y39" s="325"/>
      <c r="Z39" s="326"/>
      <c r="AA39" s="115">
        <f t="shared" si="13"/>
        <v>-286.38996624552374</v>
      </c>
      <c r="AB39" s="156">
        <f t="shared" si="14"/>
        <v>0.90453667791815873</v>
      </c>
      <c r="AC39" s="327">
        <f>AB55</f>
        <v>0.89312563314514726</v>
      </c>
    </row>
    <row r="40" spans="1:29" ht="15.75" customHeight="1">
      <c r="A40" s="318"/>
      <c r="B40" s="100" t="s">
        <v>120</v>
      </c>
      <c r="C40" s="330" t="s">
        <v>131</v>
      </c>
      <c r="D40" s="331"/>
      <c r="E40" s="101">
        <v>14.28</v>
      </c>
      <c r="F40" s="102">
        <v>2185</v>
      </c>
      <c r="G40" s="103">
        <f t="shared" si="15"/>
        <v>31201.8</v>
      </c>
      <c r="H40" s="26">
        <v>2</v>
      </c>
      <c r="I40" s="104">
        <v>3</v>
      </c>
      <c r="J40" s="105">
        <v>3600</v>
      </c>
      <c r="K40" s="106">
        <f t="shared" ref="K40:K74" si="17">J40/I40</f>
        <v>1200</v>
      </c>
      <c r="L40" s="107">
        <v>3</v>
      </c>
      <c r="M40" s="105">
        <f t="shared" si="16"/>
        <v>3185.0440921512009</v>
      </c>
      <c r="N40" s="106">
        <f t="shared" si="9"/>
        <v>1061.6813640504004</v>
      </c>
      <c r="O40" s="108">
        <f t="shared" si="10"/>
        <v>0</v>
      </c>
      <c r="P40" s="109">
        <f t="shared" si="11"/>
        <v>-138.31863594959964</v>
      </c>
      <c r="Q40" s="110">
        <f t="shared" si="12"/>
        <v>0.88473447004200034</v>
      </c>
      <c r="R40" s="323"/>
      <c r="S40" s="47">
        <v>0.28263888888888888</v>
      </c>
      <c r="T40" s="48">
        <v>0.3112152777777778</v>
      </c>
      <c r="U40" s="111">
        <v>15</v>
      </c>
      <c r="V40" s="112">
        <v>41.161125625565248</v>
      </c>
      <c r="W40" s="113"/>
      <c r="X40" s="116"/>
      <c r="Y40" s="332"/>
      <c r="Z40" s="333"/>
      <c r="AA40" s="117">
        <f t="shared" si="13"/>
        <v>-414.95590784879914</v>
      </c>
      <c r="AB40" s="110">
        <f t="shared" si="14"/>
        <v>0.88473447004200023</v>
      </c>
      <c r="AC40" s="328"/>
    </row>
    <row r="41" spans="1:29" ht="15.75" customHeight="1">
      <c r="A41" s="318"/>
      <c r="B41" s="100" t="s">
        <v>120</v>
      </c>
      <c r="C41" s="330" t="s">
        <v>137</v>
      </c>
      <c r="D41" s="331"/>
      <c r="E41" s="101">
        <v>30</v>
      </c>
      <c r="F41" s="102">
        <v>2707</v>
      </c>
      <c r="G41" s="103">
        <f t="shared" si="15"/>
        <v>81210</v>
      </c>
      <c r="H41" s="26"/>
      <c r="I41" s="104">
        <v>4</v>
      </c>
      <c r="J41" s="105">
        <v>3600</v>
      </c>
      <c r="K41" s="106">
        <f t="shared" si="17"/>
        <v>900</v>
      </c>
      <c r="L41" s="107">
        <v>4</v>
      </c>
      <c r="M41" s="105">
        <f t="shared" si="16"/>
        <v>3191.4000000000028</v>
      </c>
      <c r="N41" s="106">
        <f t="shared" si="9"/>
        <v>797.8500000000007</v>
      </c>
      <c r="O41" s="108">
        <f t="shared" si="10"/>
        <v>0</v>
      </c>
      <c r="P41" s="109">
        <f t="shared" si="11"/>
        <v>-102.1499999999993</v>
      </c>
      <c r="Q41" s="110">
        <f t="shared" si="12"/>
        <v>0.88650000000000073</v>
      </c>
      <c r="R41" s="323"/>
      <c r="S41" s="47">
        <v>0.3215277777777778</v>
      </c>
      <c r="T41" s="48">
        <v>0.35686342592592596</v>
      </c>
      <c r="U41" s="111">
        <v>14.850000000000003</v>
      </c>
      <c r="V41" s="112">
        <v>50.893025004700085</v>
      </c>
      <c r="W41" s="113"/>
      <c r="X41" s="116"/>
      <c r="Y41" s="332"/>
      <c r="Z41" s="333"/>
      <c r="AA41" s="117">
        <f t="shared" si="13"/>
        <v>-408.59999999999718</v>
      </c>
      <c r="AB41" s="110">
        <f t="shared" si="14"/>
        <v>0.88650000000000073</v>
      </c>
      <c r="AC41" s="328"/>
    </row>
    <row r="42" spans="1:29" ht="15.75" customHeight="1">
      <c r="A42" s="318"/>
      <c r="B42" s="100" t="s">
        <v>120</v>
      </c>
      <c r="C42" s="330" t="s">
        <v>128</v>
      </c>
      <c r="D42" s="331"/>
      <c r="E42" s="101">
        <v>25.03</v>
      </c>
      <c r="F42" s="102">
        <v>1634</v>
      </c>
      <c r="G42" s="103">
        <f t="shared" si="15"/>
        <v>40899.020000000004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3186.3420141427168</v>
      </c>
      <c r="N42" s="106">
        <f t="shared" si="9"/>
        <v>637.26840282854334</v>
      </c>
      <c r="O42" s="108">
        <f t="shared" si="10"/>
        <v>0</v>
      </c>
      <c r="P42" s="109">
        <f t="shared" si="11"/>
        <v>-82.731597171456656</v>
      </c>
      <c r="Q42" s="110">
        <f t="shared" si="12"/>
        <v>0.88509500392853246</v>
      </c>
      <c r="R42" s="323"/>
      <c r="S42" s="47">
        <v>0.3666666666666667</v>
      </c>
      <c r="T42" s="48">
        <v>0.38803240740740741</v>
      </c>
      <c r="U42" s="111">
        <v>15</v>
      </c>
      <c r="V42" s="112">
        <v>30.768825055453938</v>
      </c>
      <c r="W42" s="113"/>
      <c r="X42" s="116"/>
      <c r="Y42" s="332"/>
      <c r="Z42" s="333"/>
      <c r="AA42" s="117">
        <f t="shared" si="13"/>
        <v>-413.65798585728317</v>
      </c>
      <c r="AB42" s="110">
        <f t="shared" si="14"/>
        <v>0.88509500392853246</v>
      </c>
      <c r="AC42" s="328"/>
    </row>
    <row r="43" spans="1:29" ht="15.75" customHeight="1">
      <c r="A43" s="318"/>
      <c r="B43" s="100" t="s">
        <v>120</v>
      </c>
      <c r="C43" s="330" t="s">
        <v>125</v>
      </c>
      <c r="D43" s="331"/>
      <c r="E43" s="101">
        <v>22.28</v>
      </c>
      <c r="F43" s="102">
        <v>1186</v>
      </c>
      <c r="G43" s="103">
        <f t="shared" si="15"/>
        <v>26424.080000000002</v>
      </c>
      <c r="H43" s="13"/>
      <c r="I43" s="104">
        <v>5</v>
      </c>
      <c r="J43" s="105">
        <v>3300</v>
      </c>
      <c r="K43" s="106">
        <f t="shared" si="17"/>
        <v>660</v>
      </c>
      <c r="L43" s="107">
        <v>5</v>
      </c>
      <c r="M43" s="105">
        <f t="shared" si="16"/>
        <v>2980.7450897444578</v>
      </c>
      <c r="N43" s="106">
        <f t="shared" si="9"/>
        <v>596.14901794889158</v>
      </c>
      <c r="O43" s="108">
        <f t="shared" si="10"/>
        <v>0</v>
      </c>
      <c r="P43" s="109">
        <f t="shared" si="11"/>
        <v>-63.850982051108417</v>
      </c>
      <c r="Q43" s="110">
        <f t="shared" si="12"/>
        <v>0.90325608780135092</v>
      </c>
      <c r="R43" s="323"/>
      <c r="S43" s="47">
        <v>0.3979166666666667</v>
      </c>
      <c r="T43" s="48">
        <v>0.41449074074074077</v>
      </c>
      <c r="U43" s="111">
        <v>15</v>
      </c>
      <c r="V43" s="112">
        <v>23.873225605514833</v>
      </c>
      <c r="W43" s="113"/>
      <c r="X43" s="116"/>
      <c r="Y43" s="332"/>
      <c r="Z43" s="333"/>
      <c r="AA43" s="117">
        <f t="shared" si="13"/>
        <v>-319.2549102555422</v>
      </c>
      <c r="AB43" s="110">
        <f t="shared" si="14"/>
        <v>0.9032560878013508</v>
      </c>
      <c r="AC43" s="328"/>
    </row>
    <row r="44" spans="1:29" ht="15.75" customHeight="1">
      <c r="A44" s="318"/>
      <c r="B44" s="100" t="s">
        <v>120</v>
      </c>
      <c r="C44" s="330" t="s">
        <v>129</v>
      </c>
      <c r="D44" s="331"/>
      <c r="E44" s="101">
        <v>18.18</v>
      </c>
      <c r="F44" s="102">
        <v>1258</v>
      </c>
      <c r="G44" s="121">
        <f t="shared" si="15"/>
        <v>22870.44</v>
      </c>
      <c r="H44" s="122"/>
      <c r="I44" s="104">
        <v>3</v>
      </c>
      <c r="J44" s="105">
        <v>3600</v>
      </c>
      <c r="K44" s="106">
        <f t="shared" si="17"/>
        <v>1200</v>
      </c>
      <c r="L44" s="107">
        <v>3</v>
      </c>
      <c r="M44" s="105">
        <f t="shared" si="16"/>
        <v>3195.6259073571737</v>
      </c>
      <c r="N44" s="106">
        <f t="shared" si="9"/>
        <v>1065.2086357857245</v>
      </c>
      <c r="O44" s="108">
        <f t="shared" si="10"/>
        <v>0</v>
      </c>
      <c r="P44" s="109">
        <f t="shared" si="11"/>
        <v>-134.79136421427552</v>
      </c>
      <c r="Q44" s="110">
        <f t="shared" si="12"/>
        <v>0.88767386315477037</v>
      </c>
      <c r="R44" s="323"/>
      <c r="S44" s="47">
        <v>0.4243055555555556</v>
      </c>
      <c r="T44" s="120">
        <v>0.44070601851851854</v>
      </c>
      <c r="U44" s="111">
        <v>15</v>
      </c>
      <c r="V44" s="112">
        <v>23.6197859787734</v>
      </c>
      <c r="W44" s="113"/>
      <c r="X44" s="116"/>
      <c r="Y44" s="332"/>
      <c r="Z44" s="333"/>
      <c r="AA44" s="117">
        <f t="shared" si="13"/>
        <v>-404.37409264282633</v>
      </c>
      <c r="AB44" s="110">
        <f t="shared" si="14"/>
        <v>0.88767386315477048</v>
      </c>
      <c r="AC44" s="328"/>
    </row>
    <row r="45" spans="1:29" ht="15.75" customHeight="1">
      <c r="A45" s="318"/>
      <c r="B45" s="100" t="s">
        <v>120</v>
      </c>
      <c r="C45" s="330" t="s">
        <v>133</v>
      </c>
      <c r="D45" s="331"/>
      <c r="E45" s="101">
        <v>17.07</v>
      </c>
      <c r="F45" s="102">
        <v>3896</v>
      </c>
      <c r="G45" s="121">
        <f t="shared" si="15"/>
        <v>66504.72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2978.2231111857996</v>
      </c>
      <c r="N45" s="106">
        <f t="shared" si="9"/>
        <v>992.74103706193318</v>
      </c>
      <c r="O45" s="123">
        <f t="shared" si="10"/>
        <v>0</v>
      </c>
      <c r="P45" s="124">
        <f t="shared" si="11"/>
        <v>-107.25896293806682</v>
      </c>
      <c r="Q45" s="125">
        <f t="shared" si="12"/>
        <v>0.90249185187448466</v>
      </c>
      <c r="R45" s="323"/>
      <c r="S45" s="47">
        <v>0.45069444444444451</v>
      </c>
      <c r="T45" s="120">
        <v>0.50519675925925933</v>
      </c>
      <c r="U45" s="111">
        <v>15</v>
      </c>
      <c r="V45" s="112">
        <v>78.489754216878296</v>
      </c>
      <c r="W45" s="113"/>
      <c r="X45" s="116"/>
      <c r="Y45" s="332"/>
      <c r="Z45" s="333"/>
      <c r="AA45" s="117">
        <f t="shared" si="13"/>
        <v>-321.77688881420045</v>
      </c>
      <c r="AB45" s="110">
        <f t="shared" si="14"/>
        <v>0.90249185187448466</v>
      </c>
      <c r="AC45" s="328"/>
    </row>
    <row r="46" spans="1:29" ht="15.75" customHeight="1">
      <c r="A46" s="318"/>
      <c r="B46" s="100" t="s">
        <v>120</v>
      </c>
      <c r="C46" s="330" t="s">
        <v>132</v>
      </c>
      <c r="D46" s="331"/>
      <c r="E46" s="101">
        <v>14.03</v>
      </c>
      <c r="F46" s="102">
        <v>3341</v>
      </c>
      <c r="G46" s="121">
        <f t="shared" si="15"/>
        <v>46874.229999999996</v>
      </c>
      <c r="H46" s="62"/>
      <c r="I46" s="104">
        <v>3</v>
      </c>
      <c r="J46" s="105">
        <v>3000</v>
      </c>
      <c r="K46" s="106">
        <f t="shared" si="17"/>
        <v>1000</v>
      </c>
      <c r="L46" s="118">
        <v>3</v>
      </c>
      <c r="M46" s="105">
        <f t="shared" si="16"/>
        <v>2713.6100337544763</v>
      </c>
      <c r="N46" s="106">
        <f t="shared" si="9"/>
        <v>904.53667791815872</v>
      </c>
      <c r="O46" s="123">
        <f t="shared" si="10"/>
        <v>0</v>
      </c>
      <c r="P46" s="124">
        <f t="shared" si="11"/>
        <v>-95.463322081841284</v>
      </c>
      <c r="Q46" s="125">
        <f t="shared" si="12"/>
        <v>0.90453667791815873</v>
      </c>
      <c r="R46" s="323"/>
      <c r="S46" s="47">
        <v>0.51527777777777783</v>
      </c>
      <c r="T46" s="120">
        <v>0.56657407407407412</v>
      </c>
      <c r="U46" s="111">
        <v>14.516666666666644</v>
      </c>
      <c r="V46" s="112">
        <v>73.872073550173695</v>
      </c>
      <c r="W46" s="113"/>
      <c r="X46" s="116"/>
      <c r="Y46" s="332"/>
      <c r="Z46" s="333"/>
      <c r="AA46" s="117">
        <f t="shared" si="13"/>
        <v>-286.38996624552374</v>
      </c>
      <c r="AB46" s="110">
        <f t="shared" si="14"/>
        <v>0.90453667791815873</v>
      </c>
      <c r="AC46" s="328"/>
    </row>
    <row r="47" spans="1:29" ht="15.75" customHeight="1">
      <c r="A47" s="318"/>
      <c r="B47" s="100" t="s">
        <v>120</v>
      </c>
      <c r="C47" s="330" t="s">
        <v>131</v>
      </c>
      <c r="D47" s="331"/>
      <c r="E47" s="101">
        <v>14.28</v>
      </c>
      <c r="F47" s="102">
        <v>4986</v>
      </c>
      <c r="G47" s="121">
        <f t="shared" si="15"/>
        <v>71200.08</v>
      </c>
      <c r="H47" s="62"/>
      <c r="I47" s="104">
        <v>3</v>
      </c>
      <c r="J47" s="105">
        <v>3600</v>
      </c>
      <c r="K47" s="106">
        <f t="shared" si="17"/>
        <v>1200</v>
      </c>
      <c r="L47" s="118">
        <v>3</v>
      </c>
      <c r="M47" s="105">
        <f t="shared" si="16"/>
        <v>3185.0440921512013</v>
      </c>
      <c r="N47" s="106">
        <f t="shared" si="9"/>
        <v>1061.6813640504004</v>
      </c>
      <c r="O47" s="123">
        <f t="shared" si="10"/>
        <v>0</v>
      </c>
      <c r="P47" s="124">
        <f t="shared" si="11"/>
        <v>-138.31863594959964</v>
      </c>
      <c r="Q47" s="125">
        <f t="shared" si="12"/>
        <v>0.88473447004200034</v>
      </c>
      <c r="R47" s="323"/>
      <c r="S47" s="47">
        <v>0.57638888888888895</v>
      </c>
      <c r="T47" s="120">
        <v>0.64160879629629641</v>
      </c>
      <c r="U47" s="111">
        <v>15</v>
      </c>
      <c r="V47" s="112">
        <v>93.92648621009991</v>
      </c>
      <c r="W47" s="113"/>
      <c r="X47" s="116"/>
      <c r="Y47" s="332"/>
      <c r="Z47" s="333"/>
      <c r="AA47" s="117">
        <f t="shared" si="13"/>
        <v>-414.95590784879869</v>
      </c>
      <c r="AB47" s="110">
        <f t="shared" si="14"/>
        <v>0.88473447004200034</v>
      </c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8">AVERAGE(I39:I54)</f>
        <v>3.5555555555555554</v>
      </c>
      <c r="J55" s="137">
        <f t="shared" si="18"/>
        <v>3400</v>
      </c>
      <c r="K55" s="138">
        <f t="shared" ref="K55" si="19">J55/I55</f>
        <v>956.25</v>
      </c>
      <c r="L55" s="136">
        <f t="shared" ref="L55:M55" si="20">AVERAGE(L39:L54)</f>
        <v>3.5555555555555554</v>
      </c>
      <c r="M55" s="137">
        <f t="shared" si="20"/>
        <v>3036.6271526935006</v>
      </c>
      <c r="N55" s="138">
        <f t="shared" ref="N55:N65" si="21">M55/L55</f>
        <v>854.05138669504709</v>
      </c>
      <c r="O55" s="139">
        <f t="shared" ref="O55:O65" si="22">L55-I55</f>
        <v>0</v>
      </c>
      <c r="P55" s="140">
        <f t="shared" ref="P55:P65" si="23">N55-K55</f>
        <v>-102.19861330495291</v>
      </c>
      <c r="Q55" s="141">
        <f t="shared" ref="Q55:Q65" si="24">N55/K55</f>
        <v>0.89312563314514726</v>
      </c>
      <c r="R55" s="324"/>
      <c r="S55" s="142">
        <v>0.25</v>
      </c>
      <c r="T55" s="143">
        <v>0.64160879629629641</v>
      </c>
      <c r="U55" s="144"/>
      <c r="V55" s="166"/>
      <c r="W55" s="99"/>
      <c r="X55" s="69"/>
      <c r="Y55" s="354"/>
      <c r="Z55" s="355"/>
      <c r="AA55" s="168">
        <f t="shared" ref="AA55:AA65" si="25">M55-J55</f>
        <v>-363.37284730649935</v>
      </c>
      <c r="AB55" s="141">
        <f t="shared" ref="AB55:AB65" si="26">M55/J55</f>
        <v>0.89312563314514726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134</v>
      </c>
      <c r="D56" s="321"/>
      <c r="E56" s="147">
        <v>20.72</v>
      </c>
      <c r="F56" s="97">
        <v>1227</v>
      </c>
      <c r="G56" s="148">
        <f t="shared" ref="G56:G65" si="27">E56*F56</f>
        <v>25423.439999999999</v>
      </c>
      <c r="H56" s="149">
        <v>2</v>
      </c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5" si="28">F56/V56*60</f>
        <v>3192.8779821693829</v>
      </c>
      <c r="N56" s="152">
        <f t="shared" si="21"/>
        <v>1064.2926607231277</v>
      </c>
      <c r="O56" s="154">
        <f t="shared" si="22"/>
        <v>0</v>
      </c>
      <c r="P56" s="155">
        <f t="shared" si="23"/>
        <v>-135.70733927687229</v>
      </c>
      <c r="Q56" s="156">
        <f t="shared" si="24"/>
        <v>0.88691055060260637</v>
      </c>
      <c r="R56" s="322">
        <f>Q72</f>
        <v>0.88655851726668577</v>
      </c>
      <c r="S56" s="157">
        <v>0.25</v>
      </c>
      <c r="T56" s="158">
        <v>0.26600694444444445</v>
      </c>
      <c r="U56" s="159"/>
      <c r="V56" s="160">
        <v>23.05756762742913</v>
      </c>
      <c r="W56" s="158"/>
      <c r="X56" s="169"/>
      <c r="Y56" s="325"/>
      <c r="Z56" s="326"/>
      <c r="AA56" s="115">
        <f t="shared" si="25"/>
        <v>-407.1220178306171</v>
      </c>
      <c r="AB56" s="156">
        <f t="shared" si="26"/>
        <v>0.88691055060260637</v>
      </c>
      <c r="AC56" s="327">
        <f>AB72</f>
        <v>0.88655851726668577</v>
      </c>
    </row>
    <row r="57" spans="1:29" ht="15.75" customHeight="1">
      <c r="A57" s="357"/>
      <c r="B57" s="100" t="s">
        <v>120</v>
      </c>
      <c r="C57" s="330" t="s">
        <v>138</v>
      </c>
      <c r="D57" s="331"/>
      <c r="E57" s="101">
        <v>16.66</v>
      </c>
      <c r="F57" s="102">
        <v>1889</v>
      </c>
      <c r="G57" s="103">
        <f t="shared" si="27"/>
        <v>31470.74</v>
      </c>
      <c r="H57" s="26">
        <v>2</v>
      </c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3192.2558276693358</v>
      </c>
      <c r="N57" s="106">
        <f t="shared" si="21"/>
        <v>638.4511655338672</v>
      </c>
      <c r="O57" s="108">
        <f t="shared" si="22"/>
        <v>0</v>
      </c>
      <c r="P57" s="109">
        <f t="shared" si="23"/>
        <v>-81.548834466132803</v>
      </c>
      <c r="Q57" s="110">
        <f t="shared" si="24"/>
        <v>0.88673772990814892</v>
      </c>
      <c r="R57" s="323"/>
      <c r="S57" s="47">
        <v>0.27638888888888891</v>
      </c>
      <c r="T57" s="48">
        <v>0.30104166666666671</v>
      </c>
      <c r="U57" s="111">
        <v>14.950000000000019</v>
      </c>
      <c r="V57" s="112">
        <v>35.504673221240374</v>
      </c>
      <c r="W57" s="113"/>
      <c r="X57" s="13"/>
      <c r="Y57" s="332"/>
      <c r="Z57" s="333"/>
      <c r="AA57" s="117">
        <f t="shared" si="25"/>
        <v>-407.74417233066424</v>
      </c>
      <c r="AB57" s="110">
        <f t="shared" si="26"/>
        <v>0.88673772990814881</v>
      </c>
      <c r="AC57" s="328"/>
    </row>
    <row r="58" spans="1:29" ht="15.75" customHeight="1">
      <c r="A58" s="357"/>
      <c r="B58" s="100" t="s">
        <v>120</v>
      </c>
      <c r="C58" s="330" t="s">
        <v>126</v>
      </c>
      <c r="D58" s="331"/>
      <c r="E58" s="101">
        <v>17.89</v>
      </c>
      <c r="F58" s="102">
        <v>981</v>
      </c>
      <c r="G58" s="103">
        <f t="shared" si="27"/>
        <v>17550.09</v>
      </c>
      <c r="H58" s="26">
        <v>2</v>
      </c>
      <c r="I58" s="104">
        <v>4</v>
      </c>
      <c r="J58" s="105">
        <v>3600</v>
      </c>
      <c r="K58" s="106">
        <f t="shared" si="17"/>
        <v>900</v>
      </c>
      <c r="L58" s="107">
        <v>4</v>
      </c>
      <c r="M58" s="105">
        <f t="shared" si="28"/>
        <v>3190.4386706454748</v>
      </c>
      <c r="N58" s="106">
        <f t="shared" si="21"/>
        <v>797.60966766136869</v>
      </c>
      <c r="O58" s="108">
        <f t="shared" si="22"/>
        <v>0</v>
      </c>
      <c r="P58" s="109">
        <f t="shared" si="23"/>
        <v>-102.39033233863131</v>
      </c>
      <c r="Q58" s="110">
        <f t="shared" si="24"/>
        <v>0.88623296406818741</v>
      </c>
      <c r="R58" s="323"/>
      <c r="S58" s="47">
        <v>0.31111111111111117</v>
      </c>
      <c r="T58" s="48">
        <v>0.32391203703703708</v>
      </c>
      <c r="U58" s="111">
        <v>14.500000000000028</v>
      </c>
      <c r="V58" s="112">
        <v>18.448873674193436</v>
      </c>
      <c r="W58" s="113"/>
      <c r="X58" s="13"/>
      <c r="Y58" s="332"/>
      <c r="Z58" s="333"/>
      <c r="AA58" s="117">
        <f t="shared" si="25"/>
        <v>-409.56132935452524</v>
      </c>
      <c r="AB58" s="110">
        <f t="shared" si="26"/>
        <v>0.88623296406818741</v>
      </c>
      <c r="AC58" s="328"/>
    </row>
    <row r="59" spans="1:29" ht="15.75" customHeight="1">
      <c r="A59" s="357"/>
      <c r="B59" s="100" t="s">
        <v>120</v>
      </c>
      <c r="C59" s="330" t="s">
        <v>135</v>
      </c>
      <c r="D59" s="331"/>
      <c r="E59" s="101">
        <v>24.82</v>
      </c>
      <c r="F59" s="102">
        <v>2024</v>
      </c>
      <c r="G59" s="103">
        <f t="shared" si="27"/>
        <v>50235.68</v>
      </c>
      <c r="H59" s="26"/>
      <c r="I59" s="104">
        <v>5</v>
      </c>
      <c r="J59" s="105">
        <v>3600</v>
      </c>
      <c r="K59" s="106">
        <f t="shared" si="17"/>
        <v>720</v>
      </c>
      <c r="L59" s="107">
        <v>5</v>
      </c>
      <c r="M59" s="105">
        <f t="shared" si="28"/>
        <v>3189.6233287546224</v>
      </c>
      <c r="N59" s="106">
        <f t="shared" si="21"/>
        <v>637.92466575092453</v>
      </c>
      <c r="O59" s="108">
        <f t="shared" si="22"/>
        <v>0</v>
      </c>
      <c r="P59" s="109">
        <f t="shared" si="23"/>
        <v>-82.075334249075468</v>
      </c>
      <c r="Q59" s="110">
        <f t="shared" si="24"/>
        <v>0.88600648020961736</v>
      </c>
      <c r="R59" s="323"/>
      <c r="S59" s="47">
        <v>0.33402777777777787</v>
      </c>
      <c r="T59" s="48">
        <v>0.36046296296296304</v>
      </c>
      <c r="U59" s="111">
        <v>14.566666666666732</v>
      </c>
      <c r="V59" s="112">
        <v>38.073461184338605</v>
      </c>
      <c r="W59" s="113"/>
      <c r="X59" s="116"/>
      <c r="Y59" s="332"/>
      <c r="Z59" s="333"/>
      <c r="AA59" s="117">
        <f t="shared" si="25"/>
        <v>-410.37667124537757</v>
      </c>
      <c r="AB59" s="110">
        <f t="shared" si="26"/>
        <v>0.88600648020961736</v>
      </c>
      <c r="AC59" s="328"/>
    </row>
    <row r="60" spans="1:29" ht="15.75" customHeight="1">
      <c r="A60" s="358"/>
      <c r="B60" s="100" t="s">
        <v>120</v>
      </c>
      <c r="C60" s="330" t="s">
        <v>136</v>
      </c>
      <c r="D60" s="331"/>
      <c r="E60" s="101">
        <v>18.18</v>
      </c>
      <c r="F60" s="102">
        <v>2399</v>
      </c>
      <c r="G60" s="103">
        <f t="shared" si="27"/>
        <v>43613.82</v>
      </c>
      <c r="H60" s="13"/>
      <c r="I60" s="104">
        <v>3</v>
      </c>
      <c r="J60" s="105">
        <v>3600</v>
      </c>
      <c r="K60" s="106">
        <f t="shared" si="17"/>
        <v>1200</v>
      </c>
      <c r="L60" s="107">
        <v>3</v>
      </c>
      <c r="M60" s="105">
        <f t="shared" si="28"/>
        <v>3193.4382864460013</v>
      </c>
      <c r="N60" s="106">
        <f t="shared" si="21"/>
        <v>1064.4794288153337</v>
      </c>
      <c r="O60" s="108">
        <f t="shared" si="22"/>
        <v>0</v>
      </c>
      <c r="P60" s="109">
        <f t="shared" si="23"/>
        <v>-135.52057118466632</v>
      </c>
      <c r="Q60" s="110">
        <f t="shared" si="24"/>
        <v>0.8870661906794447</v>
      </c>
      <c r="R60" s="323"/>
      <c r="S60" s="47">
        <v>0.37083333333333346</v>
      </c>
      <c r="T60" s="48">
        <v>0.40212962962962973</v>
      </c>
      <c r="U60" s="111">
        <v>14.933333333333403</v>
      </c>
      <c r="V60" s="112">
        <v>45.073675170404428</v>
      </c>
      <c r="W60" s="113"/>
      <c r="X60" s="116"/>
      <c r="Y60" s="332"/>
      <c r="Z60" s="333"/>
      <c r="AA60" s="117">
        <f t="shared" si="25"/>
        <v>-406.56171355399874</v>
      </c>
      <c r="AB60" s="110">
        <f t="shared" si="26"/>
        <v>0.88706619067944481</v>
      </c>
      <c r="AC60" s="328"/>
    </row>
    <row r="61" spans="1:29" ht="15.75" customHeight="1">
      <c r="A61" s="358"/>
      <c r="B61" s="100" t="s">
        <v>120</v>
      </c>
      <c r="C61" s="330" t="s">
        <v>130</v>
      </c>
      <c r="D61" s="331"/>
      <c r="E61" s="101">
        <v>23.72</v>
      </c>
      <c r="F61" s="102">
        <v>2312</v>
      </c>
      <c r="G61" s="121">
        <f t="shared" si="27"/>
        <v>54840.639999999999</v>
      </c>
      <c r="H61" s="122"/>
      <c r="I61" s="104">
        <v>5</v>
      </c>
      <c r="J61" s="105">
        <v>3600</v>
      </c>
      <c r="K61" s="106">
        <f t="shared" si="17"/>
        <v>720</v>
      </c>
      <c r="L61" s="107">
        <v>5</v>
      </c>
      <c r="M61" s="105">
        <f t="shared" si="28"/>
        <v>3191.9511494849412</v>
      </c>
      <c r="N61" s="106">
        <f t="shared" si="21"/>
        <v>638.39022989698822</v>
      </c>
      <c r="O61" s="108">
        <f t="shared" si="22"/>
        <v>0</v>
      </c>
      <c r="P61" s="109">
        <f t="shared" si="23"/>
        <v>-81.609770103011783</v>
      </c>
      <c r="Q61" s="110">
        <f t="shared" si="24"/>
        <v>0.8866530970791503</v>
      </c>
      <c r="R61" s="323"/>
      <c r="S61" s="47">
        <v>0.41250000000000014</v>
      </c>
      <c r="T61" s="120">
        <v>0.44267361111111125</v>
      </c>
      <c r="U61" s="111">
        <v>14.933333333333403</v>
      </c>
      <c r="V61" s="112">
        <v>43.459311719850128</v>
      </c>
      <c r="W61" s="113"/>
      <c r="X61" s="50"/>
      <c r="Y61" s="332"/>
      <c r="Z61" s="333"/>
      <c r="AA61" s="117">
        <f t="shared" si="25"/>
        <v>-408.0488505150588</v>
      </c>
      <c r="AB61" s="110">
        <f t="shared" si="26"/>
        <v>0.8866530970791503</v>
      </c>
      <c r="AC61" s="328"/>
    </row>
    <row r="62" spans="1:29" ht="15.75" customHeight="1">
      <c r="A62" s="358"/>
      <c r="B62" s="100" t="s">
        <v>120</v>
      </c>
      <c r="C62" s="330" t="s">
        <v>127</v>
      </c>
      <c r="D62" s="331"/>
      <c r="E62" s="101">
        <v>25.2</v>
      </c>
      <c r="F62" s="102">
        <v>2234</v>
      </c>
      <c r="G62" s="121">
        <f t="shared" si="27"/>
        <v>56296.799999999996</v>
      </c>
      <c r="H62" s="62"/>
      <c r="I62" s="104">
        <v>3</v>
      </c>
      <c r="J62" s="105">
        <v>3600</v>
      </c>
      <c r="K62" s="106">
        <f t="shared" si="17"/>
        <v>1200</v>
      </c>
      <c r="L62" s="107">
        <v>3</v>
      </c>
      <c r="M62" s="105">
        <f t="shared" si="28"/>
        <v>3189.948895946739</v>
      </c>
      <c r="N62" s="106">
        <f t="shared" si="21"/>
        <v>1063.3162986489131</v>
      </c>
      <c r="O62" s="123">
        <f t="shared" si="22"/>
        <v>0</v>
      </c>
      <c r="P62" s="124">
        <f t="shared" si="23"/>
        <v>-136.68370135108694</v>
      </c>
      <c r="Q62" s="125">
        <f t="shared" si="24"/>
        <v>0.88609691554076087</v>
      </c>
      <c r="R62" s="323"/>
      <c r="S62" s="47">
        <v>0.45277777777777795</v>
      </c>
      <c r="T62" s="120">
        <v>0.48195601851851866</v>
      </c>
      <c r="U62" s="111">
        <v>14.550000000000036</v>
      </c>
      <c r="V62" s="112">
        <v>42.01948193286605</v>
      </c>
      <c r="W62" s="113"/>
      <c r="X62" s="116"/>
      <c r="Y62" s="332"/>
      <c r="Z62" s="333"/>
      <c r="AA62" s="117">
        <f t="shared" si="25"/>
        <v>-410.05110405326104</v>
      </c>
      <c r="AB62" s="110">
        <f t="shared" si="26"/>
        <v>0.88609691554076087</v>
      </c>
      <c r="AC62" s="328"/>
    </row>
    <row r="63" spans="1:29" ht="15.75" customHeight="1">
      <c r="A63" s="358"/>
      <c r="B63" s="100" t="s">
        <v>120</v>
      </c>
      <c r="C63" s="330" t="s">
        <v>126</v>
      </c>
      <c r="D63" s="331"/>
      <c r="E63" s="101">
        <v>17.89</v>
      </c>
      <c r="F63" s="102">
        <v>2296</v>
      </c>
      <c r="G63" s="121">
        <f t="shared" si="27"/>
        <v>41075.440000000002</v>
      </c>
      <c r="H63" s="62"/>
      <c r="I63" s="104">
        <v>4</v>
      </c>
      <c r="J63" s="105">
        <v>3600</v>
      </c>
      <c r="K63" s="106">
        <f t="shared" si="17"/>
        <v>900</v>
      </c>
      <c r="L63" s="118">
        <v>4</v>
      </c>
      <c r="M63" s="105">
        <f t="shared" si="28"/>
        <v>3190.4386706454738</v>
      </c>
      <c r="N63" s="106">
        <f t="shared" si="21"/>
        <v>797.60966766136846</v>
      </c>
      <c r="O63" s="123">
        <f t="shared" si="22"/>
        <v>0</v>
      </c>
      <c r="P63" s="124">
        <f t="shared" si="23"/>
        <v>-102.39033233863154</v>
      </c>
      <c r="Q63" s="125">
        <f t="shared" si="24"/>
        <v>0.88623296406818719</v>
      </c>
      <c r="R63" s="323"/>
      <c r="S63" s="47">
        <v>0.4923611111111113</v>
      </c>
      <c r="T63" s="120">
        <v>0.5223379629629632</v>
      </c>
      <c r="U63" s="111">
        <v>14.983333333333411</v>
      </c>
      <c r="V63" s="112">
        <v>43.179015245614821</v>
      </c>
      <c r="W63" s="113"/>
      <c r="X63" s="116"/>
      <c r="Y63" s="332"/>
      <c r="Z63" s="333"/>
      <c r="AA63" s="117">
        <f t="shared" si="25"/>
        <v>-409.56132935452615</v>
      </c>
      <c r="AB63" s="110">
        <f t="shared" si="26"/>
        <v>0.88623296406818719</v>
      </c>
      <c r="AC63" s="328"/>
    </row>
    <row r="64" spans="1:29" ht="15.75" customHeight="1">
      <c r="A64" s="358"/>
      <c r="B64" s="100" t="s">
        <v>120</v>
      </c>
      <c r="C64" s="330" t="s">
        <v>134</v>
      </c>
      <c r="D64" s="331"/>
      <c r="E64" s="101">
        <v>20.72</v>
      </c>
      <c r="F64" s="102">
        <v>3081</v>
      </c>
      <c r="G64" s="121">
        <f t="shared" si="27"/>
        <v>63838.32</v>
      </c>
      <c r="H64" s="62"/>
      <c r="I64" s="104">
        <v>3</v>
      </c>
      <c r="J64" s="105">
        <v>3600</v>
      </c>
      <c r="K64" s="106">
        <f t="shared" si="17"/>
        <v>1200</v>
      </c>
      <c r="L64" s="118">
        <v>3</v>
      </c>
      <c r="M64" s="105">
        <f t="shared" si="28"/>
        <v>3192.8779821693829</v>
      </c>
      <c r="N64" s="106">
        <f t="shared" si="21"/>
        <v>1064.2926607231277</v>
      </c>
      <c r="O64" s="123">
        <f t="shared" si="22"/>
        <v>0</v>
      </c>
      <c r="P64" s="124">
        <f t="shared" si="23"/>
        <v>-135.70733927687229</v>
      </c>
      <c r="Q64" s="125">
        <f t="shared" si="24"/>
        <v>0.88691055060260637</v>
      </c>
      <c r="R64" s="323"/>
      <c r="S64" s="47">
        <v>0.53263888888888899</v>
      </c>
      <c r="T64" s="120">
        <v>0.57283564814814825</v>
      </c>
      <c r="U64" s="111">
        <v>14.833333333333147</v>
      </c>
      <c r="V64" s="112">
        <v>57.897608687945514</v>
      </c>
      <c r="W64" s="126"/>
      <c r="X64" s="127"/>
      <c r="Y64" s="332"/>
      <c r="Z64" s="333"/>
      <c r="AA64" s="117">
        <f t="shared" si="25"/>
        <v>-407.1220178306171</v>
      </c>
      <c r="AB64" s="110">
        <f t="shared" si="26"/>
        <v>0.88691055060260637</v>
      </c>
      <c r="AC64" s="328"/>
    </row>
    <row r="65" spans="1:29" ht="15.75" customHeight="1">
      <c r="A65" s="358"/>
      <c r="B65" s="100" t="s">
        <v>120</v>
      </c>
      <c r="C65" s="330" t="s">
        <v>138</v>
      </c>
      <c r="D65" s="331"/>
      <c r="E65" s="101">
        <v>16.66</v>
      </c>
      <c r="F65" s="102">
        <v>4452</v>
      </c>
      <c r="G65" s="121">
        <f t="shared" si="27"/>
        <v>74170.320000000007</v>
      </c>
      <c r="H65" s="62"/>
      <c r="I65" s="104">
        <v>5</v>
      </c>
      <c r="J65" s="105">
        <v>3600</v>
      </c>
      <c r="K65" s="106">
        <f t="shared" si="17"/>
        <v>720</v>
      </c>
      <c r="L65" s="118">
        <v>5</v>
      </c>
      <c r="M65" s="105">
        <f t="shared" si="28"/>
        <v>3192.2558276693353</v>
      </c>
      <c r="N65" s="106">
        <f t="shared" si="21"/>
        <v>638.45116553386708</v>
      </c>
      <c r="O65" s="123">
        <f t="shared" si="22"/>
        <v>0</v>
      </c>
      <c r="P65" s="124">
        <f t="shared" si="23"/>
        <v>-81.548834466132917</v>
      </c>
      <c r="Q65" s="125">
        <f t="shared" si="24"/>
        <v>0.8867377299081487</v>
      </c>
      <c r="R65" s="323"/>
      <c r="S65" s="47">
        <v>0.58263888888888893</v>
      </c>
      <c r="T65" s="120">
        <v>0.64074074074074083</v>
      </c>
      <c r="U65" s="111">
        <v>15</v>
      </c>
      <c r="V65" s="112">
        <v>83.677504066152551</v>
      </c>
      <c r="W65" s="126"/>
      <c r="X65" s="127"/>
      <c r="Y65" s="332"/>
      <c r="Z65" s="333"/>
      <c r="AA65" s="117">
        <f t="shared" si="25"/>
        <v>-407.7441723306647</v>
      </c>
      <c r="AB65" s="110">
        <f t="shared" si="26"/>
        <v>0.8867377299081487</v>
      </c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29">AVERAGE(I56:I71)</f>
        <v>4</v>
      </c>
      <c r="J72" s="137">
        <f t="shared" si="29"/>
        <v>3600</v>
      </c>
      <c r="K72" s="138">
        <f t="shared" ref="K72" si="30">J72/I72</f>
        <v>900</v>
      </c>
      <c r="L72" s="136">
        <f t="shared" ref="L72:M72" si="31">AVERAGE(L56:L71)</f>
        <v>4</v>
      </c>
      <c r="M72" s="137">
        <f t="shared" si="31"/>
        <v>3191.6106621600688</v>
      </c>
      <c r="N72" s="138">
        <f>M72/L72</f>
        <v>797.90266554001721</v>
      </c>
      <c r="O72" s="139">
        <f>L72-I72</f>
        <v>0</v>
      </c>
      <c r="P72" s="140">
        <f>N72-K72</f>
        <v>-102.09733445998279</v>
      </c>
      <c r="Q72" s="141">
        <f>N72/K72</f>
        <v>0.88655851726668577</v>
      </c>
      <c r="R72" s="324"/>
      <c r="S72" s="142">
        <v>0.25</v>
      </c>
      <c r="T72" s="143">
        <v>0.64074074074074083</v>
      </c>
      <c r="U72" s="144"/>
      <c r="V72" s="166"/>
      <c r="W72" s="167"/>
      <c r="X72" s="138"/>
      <c r="Y72" s="354"/>
      <c r="Z72" s="355"/>
      <c r="AA72" s="168">
        <f>M72-J72</f>
        <v>-408.38933783993116</v>
      </c>
      <c r="AB72" s="141">
        <f>M72/J72</f>
        <v>0.88655851726668577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1699</v>
      </c>
      <c r="G73" s="148">
        <f t="shared" ref="G73:G74" si="32">E73*F73</f>
        <v>48540.43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3113.9229290740736</v>
      </c>
      <c r="N73" s="152">
        <f>M73/L73</f>
        <v>259.49357742283945</v>
      </c>
      <c r="O73" s="154">
        <f>L73-I73</f>
        <v>0</v>
      </c>
      <c r="P73" s="155">
        <f>N73-K73</f>
        <v>-40.506422577160549</v>
      </c>
      <c r="Q73" s="156">
        <f>N73/K73</f>
        <v>0.86497859140946487</v>
      </c>
      <c r="R73" s="322">
        <f>Q89</f>
        <v>0.88479815243062088</v>
      </c>
      <c r="S73" s="157">
        <v>0.70833333333333337</v>
      </c>
      <c r="T73" s="158">
        <v>0.73106481481481489</v>
      </c>
      <c r="U73" s="159"/>
      <c r="V73" s="160">
        <v>32.736841059297475</v>
      </c>
      <c r="W73" s="158"/>
      <c r="X73" s="169"/>
      <c r="Y73" s="325"/>
      <c r="Z73" s="326"/>
      <c r="AA73" s="115">
        <f>M73-J73</f>
        <v>-486.07707092592636</v>
      </c>
      <c r="AB73" s="156">
        <f>M73/J73</f>
        <v>0.86497859140946487</v>
      </c>
      <c r="AC73" s="327">
        <f>AB89</f>
        <v>0.88479815243062088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789</v>
      </c>
      <c r="G74" s="103">
        <f t="shared" si="32"/>
        <v>16111.380000000001</v>
      </c>
      <c r="H74" s="26"/>
      <c r="I74" s="104">
        <v>13</v>
      </c>
      <c r="J74" s="105">
        <v>3600</v>
      </c>
      <c r="K74" s="106">
        <f t="shared" si="17"/>
        <v>276.92307692307691</v>
      </c>
      <c r="L74" s="107">
        <v>13</v>
      </c>
      <c r="M74" s="105">
        <f>F74/V74*60</f>
        <v>3256.6237684263965</v>
      </c>
      <c r="N74" s="106">
        <f>M74/L74</f>
        <v>250.50952064818435</v>
      </c>
      <c r="O74" s="108">
        <f>L74-I74</f>
        <v>0</v>
      </c>
      <c r="P74" s="109">
        <f>N74-K74</f>
        <v>-26.413556274892557</v>
      </c>
      <c r="Q74" s="110">
        <f>N74/K74</f>
        <v>0.90461771345177688</v>
      </c>
      <c r="R74" s="323"/>
      <c r="S74" s="47">
        <v>0.73472222222222228</v>
      </c>
      <c r="T74" s="48">
        <v>0.74481481481481482</v>
      </c>
      <c r="U74" s="111">
        <v>5.2666666666666373</v>
      </c>
      <c r="V74" s="112">
        <v>14.536527203102349</v>
      </c>
      <c r="W74" s="113"/>
      <c r="X74" s="13"/>
      <c r="Y74" s="332"/>
      <c r="Z74" s="333"/>
      <c r="AA74" s="117">
        <f>M74-J74</f>
        <v>-343.37623157360349</v>
      </c>
      <c r="AB74" s="110">
        <f>M74/J74</f>
        <v>0.90461771345177677</v>
      </c>
      <c r="AC74" s="328"/>
    </row>
    <row r="75" spans="1:29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3"/>
      <c r="Y75" s="332"/>
      <c r="Z75" s="333"/>
      <c r="AA75" s="117"/>
      <c r="AB75" s="110"/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3">AVERAGE(I73:I88)</f>
        <v>12.5</v>
      </c>
      <c r="J89" s="137">
        <f t="shared" si="33"/>
        <v>3600</v>
      </c>
      <c r="K89" s="138">
        <f t="shared" ref="K89" si="34">J89/I89</f>
        <v>288</v>
      </c>
      <c r="L89" s="136">
        <f t="shared" ref="L89:M89" si="35">AVERAGE(L73:L88)</f>
        <v>12.5</v>
      </c>
      <c r="M89" s="137">
        <f t="shared" si="35"/>
        <v>3185.2733487502351</v>
      </c>
      <c r="N89" s="138">
        <f>M89/L89</f>
        <v>254.82186790001882</v>
      </c>
      <c r="O89" s="139">
        <f>L89-I89</f>
        <v>0</v>
      </c>
      <c r="P89" s="140">
        <f>N89-K89</f>
        <v>-33.178132099981184</v>
      </c>
      <c r="Q89" s="141">
        <f>N89/K89</f>
        <v>0.88479815243062088</v>
      </c>
      <c r="R89" s="324"/>
      <c r="S89" s="142">
        <v>0.70833333333333337</v>
      </c>
      <c r="T89" s="143">
        <v>0.74481481481481482</v>
      </c>
      <c r="U89" s="144"/>
      <c r="V89" s="166"/>
      <c r="W89" s="167"/>
      <c r="X89" s="138"/>
      <c r="Y89" s="354"/>
      <c r="Z89" s="355"/>
      <c r="AA89" s="168">
        <f>M89-J89</f>
        <v>-414.72665124976493</v>
      </c>
      <c r="AB89" s="141">
        <f>M89/J89</f>
        <v>0.88479815243062088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145</v>
      </c>
      <c r="D90" s="321"/>
      <c r="E90" s="147">
        <v>17.22</v>
      </c>
      <c r="F90" s="97">
        <v>1430</v>
      </c>
      <c r="G90" s="148">
        <f t="shared" ref="G90:G92" si="36">E90*F90</f>
        <v>24624.6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2990.0788307323965</v>
      </c>
      <c r="N90" s="152">
        <f>M90/L90</f>
        <v>996.69294357746548</v>
      </c>
      <c r="O90" s="154">
        <f>L90-I90</f>
        <v>0</v>
      </c>
      <c r="P90" s="155">
        <f>N90-K90</f>
        <v>-103.30705642253452</v>
      </c>
      <c r="Q90" s="156">
        <f>N90/K90</f>
        <v>0.9060844941613323</v>
      </c>
      <c r="R90" s="322">
        <f>Q106</f>
        <v>0.9038757786857452</v>
      </c>
      <c r="S90" s="157">
        <v>0.70833333333333337</v>
      </c>
      <c r="T90" s="158">
        <v>0.72825231481481489</v>
      </c>
      <c r="U90" s="159"/>
      <c r="V90" s="160">
        <v>28.694895638916634</v>
      </c>
      <c r="W90" s="161"/>
      <c r="X90" s="162"/>
      <c r="Y90" s="325"/>
      <c r="Z90" s="326"/>
      <c r="AA90" s="115">
        <f>M90-J90</f>
        <v>-309.92116926760355</v>
      </c>
      <c r="AB90" s="156">
        <f>M90/J90</f>
        <v>0.9060844941613323</v>
      </c>
      <c r="AC90" s="327">
        <f>AB106</f>
        <v>0.9038757786857452</v>
      </c>
    </row>
    <row r="91" spans="1:29" ht="15.75" customHeight="1">
      <c r="A91" s="357"/>
      <c r="B91" s="100" t="s">
        <v>120</v>
      </c>
      <c r="C91" s="330" t="s">
        <v>148</v>
      </c>
      <c r="D91" s="331"/>
      <c r="E91" s="101">
        <v>24.54</v>
      </c>
      <c r="F91" s="102">
        <v>1595</v>
      </c>
      <c r="G91" s="103">
        <f t="shared" si="36"/>
        <v>39141.299999999996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2708.5175020317397</v>
      </c>
      <c r="N91" s="106">
        <f>M91/L91</f>
        <v>677.12937550793492</v>
      </c>
      <c r="O91" s="108">
        <f>L91-I91</f>
        <v>0</v>
      </c>
      <c r="P91" s="109">
        <f>N91-K91</f>
        <v>-72.870624492065076</v>
      </c>
      <c r="Q91" s="110">
        <f>N91/K91</f>
        <v>0.90283916734391323</v>
      </c>
      <c r="R91" s="323"/>
      <c r="S91" s="47">
        <v>0.73194444444444451</v>
      </c>
      <c r="T91" s="48">
        <v>0.75646990740740749</v>
      </c>
      <c r="U91" s="111">
        <v>5.3166666666666451</v>
      </c>
      <c r="V91" s="112">
        <v>35.332981946106152</v>
      </c>
      <c r="W91" s="113"/>
      <c r="X91" s="116"/>
      <c r="Y91" s="332"/>
      <c r="Z91" s="333"/>
      <c r="AA91" s="117">
        <f>M91-J91</f>
        <v>-291.4824979682603</v>
      </c>
      <c r="AB91" s="110">
        <f>M91/J91</f>
        <v>0.90283916734391323</v>
      </c>
      <c r="AC91" s="328"/>
    </row>
    <row r="92" spans="1:29" ht="15.75" customHeight="1">
      <c r="A92" s="357"/>
      <c r="B92" s="100" t="s">
        <v>120</v>
      </c>
      <c r="C92" s="330" t="s">
        <v>149</v>
      </c>
      <c r="D92" s="331"/>
      <c r="E92" s="101">
        <v>23.27</v>
      </c>
      <c r="F92" s="102">
        <v>1313</v>
      </c>
      <c r="G92" s="103">
        <f t="shared" si="36"/>
        <v>30553.51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2707.4484090132946</v>
      </c>
      <c r="N92" s="106">
        <f>M92/L92</f>
        <v>541.48968180265888</v>
      </c>
      <c r="O92" s="108">
        <f>L92-I92</f>
        <v>0</v>
      </c>
      <c r="P92" s="109">
        <f>N92-K92</f>
        <v>-58.510318197341121</v>
      </c>
      <c r="Q92" s="110">
        <f>N92/K92</f>
        <v>0.90248280300443151</v>
      </c>
      <c r="R92" s="323"/>
      <c r="S92" s="47">
        <v>0.7597222222222223</v>
      </c>
      <c r="T92" s="48">
        <v>0.77991898148148153</v>
      </c>
      <c r="U92" s="111">
        <v>4.6833333333333194</v>
      </c>
      <c r="V92" s="112">
        <v>29.097507357013932</v>
      </c>
      <c r="W92" s="113"/>
      <c r="X92" s="116"/>
      <c r="Y92" s="332"/>
      <c r="Z92" s="333"/>
      <c r="AA92" s="117">
        <f>M92-J92</f>
        <v>-292.55159098670538</v>
      </c>
      <c r="AB92" s="110">
        <f>M92/J92</f>
        <v>0.90248280300443151</v>
      </c>
      <c r="AC92" s="328"/>
    </row>
    <row r="93" spans="1:29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332"/>
      <c r="Z93" s="333"/>
      <c r="AA93" s="117"/>
      <c r="AB93" s="110"/>
      <c r="AC93" s="328"/>
    </row>
    <row r="94" spans="1:29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16"/>
      <c r="Y94" s="332"/>
      <c r="Z94" s="333"/>
      <c r="AA94" s="117"/>
      <c r="AB94" s="110"/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2802.0149139258101</v>
      </c>
      <c r="N106" s="138">
        <f t="shared" ref="N106:N118" si="41">M106/L106</f>
        <v>700.50372848145253</v>
      </c>
      <c r="O106" s="139">
        <f t="shared" ref="O106:O118" si="42">L106-I106</f>
        <v>0</v>
      </c>
      <c r="P106" s="140">
        <f t="shared" ref="P106:P118" si="43">N106-K106</f>
        <v>-74.496271518547474</v>
      </c>
      <c r="Q106" s="141">
        <f t="shared" ref="Q106:Q118" si="44">N106/K106</f>
        <v>0.9038757786857452</v>
      </c>
      <c r="R106" s="324"/>
      <c r="S106" s="142">
        <v>0.70833333333333337</v>
      </c>
      <c r="T106" s="143">
        <v>0.77991898148148153</v>
      </c>
      <c r="U106" s="144"/>
      <c r="V106" s="166"/>
      <c r="W106" s="99"/>
      <c r="X106" s="69"/>
      <c r="Y106" s="354"/>
      <c r="Z106" s="355"/>
      <c r="AA106" s="168">
        <f t="shared" ref="AA106:AA118" si="45">M106-J106</f>
        <v>-297.98508607418989</v>
      </c>
      <c r="AB106" s="141">
        <f t="shared" ref="AB106:AB118" si="46">M106/J106</f>
        <v>0.9038757786857452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146</v>
      </c>
      <c r="D107" s="321"/>
      <c r="E107" s="147">
        <v>22.28</v>
      </c>
      <c r="F107" s="97">
        <v>451</v>
      </c>
      <c r="G107" s="148">
        <f t="shared" ref="G107:G118" si="47">E107*F107</f>
        <v>10048.280000000001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2977.98659261785</v>
      </c>
      <c r="N107" s="152">
        <f t="shared" si="41"/>
        <v>595.59731852357004</v>
      </c>
      <c r="O107" s="154">
        <f t="shared" si="42"/>
        <v>0</v>
      </c>
      <c r="P107" s="155">
        <f t="shared" si="43"/>
        <v>-64.402681476429962</v>
      </c>
      <c r="Q107" s="156">
        <f t="shared" si="44"/>
        <v>0.90242017958116671</v>
      </c>
      <c r="R107" s="322">
        <f>Q123</f>
        <v>0.89463434413942478</v>
      </c>
      <c r="S107" s="157">
        <v>0.70833333333333337</v>
      </c>
      <c r="T107" s="158">
        <v>0.71464120370370376</v>
      </c>
      <c r="U107" s="159"/>
      <c r="V107" s="160">
        <v>9.0866762352386701</v>
      </c>
      <c r="W107" s="161"/>
      <c r="X107" s="162"/>
      <c r="Y107" s="325"/>
      <c r="Z107" s="326"/>
      <c r="AA107" s="115">
        <f t="shared" si="45"/>
        <v>-322.01340738215004</v>
      </c>
      <c r="AB107" s="156">
        <f t="shared" si="46"/>
        <v>0.9024201795811666</v>
      </c>
      <c r="AC107" s="327">
        <f>AB123</f>
        <v>0.89463434413942466</v>
      </c>
    </row>
    <row r="108" spans="1:29" ht="15.75" customHeight="1">
      <c r="A108" s="318"/>
      <c r="B108" s="100" t="s">
        <v>120</v>
      </c>
      <c r="C108" s="330" t="s">
        <v>154</v>
      </c>
      <c r="D108" s="331"/>
      <c r="E108" s="101">
        <v>25.03</v>
      </c>
      <c r="F108" s="102">
        <v>582</v>
      </c>
      <c r="G108" s="103">
        <f t="shared" si="47"/>
        <v>14567.460000000001</v>
      </c>
      <c r="H108" s="26">
        <v>2</v>
      </c>
      <c r="I108" s="104">
        <v>5</v>
      </c>
      <c r="J108" s="105">
        <v>3600</v>
      </c>
      <c r="K108" s="106">
        <f t="shared" si="37"/>
        <v>720</v>
      </c>
      <c r="L108" s="107">
        <v>5</v>
      </c>
      <c r="M108" s="105">
        <f t="shared" si="48"/>
        <v>3197.6974918322194</v>
      </c>
      <c r="N108" s="106">
        <f t="shared" si="41"/>
        <v>639.53949836644392</v>
      </c>
      <c r="O108" s="108">
        <f t="shared" si="42"/>
        <v>0</v>
      </c>
      <c r="P108" s="109">
        <f t="shared" si="43"/>
        <v>-80.460501633556078</v>
      </c>
      <c r="Q108" s="110">
        <f t="shared" si="44"/>
        <v>0.88824930328672769</v>
      </c>
      <c r="R108" s="323"/>
      <c r="S108" s="47">
        <v>0.72499999999999998</v>
      </c>
      <c r="T108" s="48">
        <v>0.73258101851851853</v>
      </c>
      <c r="U108" s="111">
        <v>14.916666666666547</v>
      </c>
      <c r="V108" s="112">
        <v>10.920357566403666</v>
      </c>
      <c r="W108" s="113"/>
      <c r="X108" s="116"/>
      <c r="Y108" s="332"/>
      <c r="Z108" s="333"/>
      <c r="AA108" s="117">
        <f t="shared" si="45"/>
        <v>-402.30250816778062</v>
      </c>
      <c r="AB108" s="110">
        <f t="shared" si="46"/>
        <v>0.88824930328672758</v>
      </c>
      <c r="AC108" s="328"/>
    </row>
    <row r="109" spans="1:29" ht="15.75" customHeight="1">
      <c r="A109" s="318"/>
      <c r="B109" s="100" t="s">
        <v>120</v>
      </c>
      <c r="C109" s="330" t="s">
        <v>160</v>
      </c>
      <c r="D109" s="331"/>
      <c r="E109" s="101">
        <v>18.18</v>
      </c>
      <c r="F109" s="102">
        <v>363</v>
      </c>
      <c r="G109" s="103">
        <f t="shared" si="47"/>
        <v>6599.34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3195.2360598015243</v>
      </c>
      <c r="N109" s="106">
        <f t="shared" si="41"/>
        <v>1065.078686600508</v>
      </c>
      <c r="O109" s="108">
        <f t="shared" si="42"/>
        <v>0</v>
      </c>
      <c r="P109" s="109">
        <f t="shared" si="43"/>
        <v>-134.92131339949196</v>
      </c>
      <c r="Q109" s="110">
        <f t="shared" si="44"/>
        <v>0.88756557216708998</v>
      </c>
      <c r="R109" s="323"/>
      <c r="S109" s="47">
        <v>0.74236111111111103</v>
      </c>
      <c r="T109" s="48">
        <v>0.74708333333333321</v>
      </c>
      <c r="U109" s="111">
        <v>15</v>
      </c>
      <c r="V109" s="112">
        <v>6.8163977848174664</v>
      </c>
      <c r="W109" s="113"/>
      <c r="X109" s="116"/>
      <c r="Y109" s="332"/>
      <c r="Z109" s="333"/>
      <c r="AA109" s="117">
        <f t="shared" si="45"/>
        <v>-404.76394019847567</v>
      </c>
      <c r="AB109" s="110">
        <f t="shared" si="46"/>
        <v>0.88756557216709009</v>
      </c>
      <c r="AC109" s="328"/>
    </row>
    <row r="110" spans="1:29" ht="15.75" customHeight="1">
      <c r="A110" s="318"/>
      <c r="B110" s="100" t="s">
        <v>120</v>
      </c>
      <c r="C110" s="330" t="s">
        <v>155</v>
      </c>
      <c r="D110" s="331"/>
      <c r="E110" s="101">
        <v>18.18</v>
      </c>
      <c r="F110" s="102">
        <v>586</v>
      </c>
      <c r="G110" s="103">
        <f t="shared" si="47"/>
        <v>10653.48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2712.1606521991653</v>
      </c>
      <c r="N110" s="106">
        <f t="shared" si="41"/>
        <v>904.05355073305509</v>
      </c>
      <c r="O110" s="108">
        <f t="shared" si="42"/>
        <v>0</v>
      </c>
      <c r="P110" s="109">
        <f t="shared" si="43"/>
        <v>-95.94644926694491</v>
      </c>
      <c r="Q110" s="110">
        <f t="shared" si="44"/>
        <v>0.90405355073305504</v>
      </c>
      <c r="R110" s="323"/>
      <c r="S110" s="47">
        <v>0.75694444444444431</v>
      </c>
      <c r="T110" s="48">
        <v>0.76593749999999983</v>
      </c>
      <c r="U110" s="111">
        <v>15</v>
      </c>
      <c r="V110" s="112">
        <v>12.963833824331308</v>
      </c>
      <c r="W110" s="113"/>
      <c r="X110" s="116"/>
      <c r="Y110" s="332"/>
      <c r="Z110" s="333"/>
      <c r="AA110" s="117">
        <f t="shared" si="45"/>
        <v>-287.83934780083473</v>
      </c>
      <c r="AB110" s="110">
        <f t="shared" si="46"/>
        <v>0.90405355073305504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2065</v>
      </c>
      <c r="G111" s="103">
        <f t="shared" si="47"/>
        <v>28971.949999999997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2715.0250361065114</v>
      </c>
      <c r="N111" s="106">
        <f t="shared" si="41"/>
        <v>905.00834536883713</v>
      </c>
      <c r="O111" s="108">
        <f t="shared" si="42"/>
        <v>0</v>
      </c>
      <c r="P111" s="109">
        <f t="shared" si="43"/>
        <v>-94.991654631162874</v>
      </c>
      <c r="Q111" s="110">
        <f t="shared" si="44"/>
        <v>0.90500834536883712</v>
      </c>
      <c r="R111" s="323"/>
      <c r="S111" s="47">
        <v>0.77569444444444424</v>
      </c>
      <c r="T111" s="48">
        <v>0.80738425925925905</v>
      </c>
      <c r="U111" s="111">
        <v>15</v>
      </c>
      <c r="V111" s="112">
        <v>45.634938297909443</v>
      </c>
      <c r="W111" s="113"/>
      <c r="X111" s="116"/>
      <c r="Y111" s="332"/>
      <c r="Z111" s="333"/>
      <c r="AA111" s="117">
        <f t="shared" si="45"/>
        <v>-284.97496389348862</v>
      </c>
      <c r="AB111" s="110">
        <f t="shared" si="46"/>
        <v>0.90500834536883712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2622</v>
      </c>
      <c r="G112" s="121">
        <f t="shared" si="47"/>
        <v>37442.159999999996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3184.0444846451651</v>
      </c>
      <c r="N112" s="106">
        <f t="shared" si="41"/>
        <v>1061.3481615483884</v>
      </c>
      <c r="O112" s="108">
        <f t="shared" si="42"/>
        <v>0</v>
      </c>
      <c r="P112" s="109">
        <f t="shared" si="43"/>
        <v>-138.65183845161164</v>
      </c>
      <c r="Q112" s="110">
        <f t="shared" si="44"/>
        <v>0.88445680129032367</v>
      </c>
      <c r="R112" s="323"/>
      <c r="S112" s="47">
        <v>0.81736111111111087</v>
      </c>
      <c r="T112" s="120">
        <v>0.85166666666666646</v>
      </c>
      <c r="U112" s="111">
        <v>15</v>
      </c>
      <c r="V112" s="112">
        <v>49.408857432320701</v>
      </c>
      <c r="W112" s="113"/>
      <c r="X112" s="116"/>
      <c r="Y112" s="332"/>
      <c r="Z112" s="333"/>
      <c r="AA112" s="117">
        <f t="shared" si="45"/>
        <v>-415.95551535483492</v>
      </c>
      <c r="AB112" s="110">
        <f t="shared" si="46"/>
        <v>0.88445680129032367</v>
      </c>
      <c r="AC112" s="328"/>
    </row>
    <row r="113" spans="1:29" ht="15.75" customHeight="1">
      <c r="A113" s="318"/>
      <c r="B113" s="100" t="s">
        <v>120</v>
      </c>
      <c r="C113" s="330" t="s">
        <v>146</v>
      </c>
      <c r="D113" s="331"/>
      <c r="E113" s="101">
        <v>22.28</v>
      </c>
      <c r="F113" s="102">
        <v>1231</v>
      </c>
      <c r="G113" s="121">
        <f t="shared" si="47"/>
        <v>27426.68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2977.98659261785</v>
      </c>
      <c r="N113" s="106">
        <f t="shared" si="41"/>
        <v>595.59731852357004</v>
      </c>
      <c r="O113" s="123">
        <f t="shared" si="42"/>
        <v>0</v>
      </c>
      <c r="P113" s="124">
        <f t="shared" si="43"/>
        <v>-64.402681476429962</v>
      </c>
      <c r="Q113" s="125">
        <f t="shared" si="44"/>
        <v>0.90242017958116671</v>
      </c>
      <c r="R113" s="323"/>
      <c r="S113" s="47">
        <v>0.86180555555555527</v>
      </c>
      <c r="T113" s="120">
        <v>0.87902777777777752</v>
      </c>
      <c r="U113" s="111">
        <v>14.599999999999884</v>
      </c>
      <c r="V113" s="112">
        <v>24.801992118800008</v>
      </c>
      <c r="W113" s="113"/>
      <c r="X113" s="116"/>
      <c r="Y113" s="332"/>
      <c r="Z113" s="333"/>
      <c r="AA113" s="117">
        <f t="shared" si="45"/>
        <v>-322.01340738215004</v>
      </c>
      <c r="AB113" s="110">
        <f t="shared" si="46"/>
        <v>0.9024201795811666</v>
      </c>
      <c r="AC113" s="328"/>
    </row>
    <row r="114" spans="1:29" ht="15.75" customHeight="1">
      <c r="A114" s="318"/>
      <c r="B114" s="100" t="s">
        <v>120</v>
      </c>
      <c r="C114" s="330" t="s">
        <v>154</v>
      </c>
      <c r="D114" s="331"/>
      <c r="E114" s="101">
        <v>25.03</v>
      </c>
      <c r="F114" s="102">
        <v>1232</v>
      </c>
      <c r="G114" s="121">
        <f t="shared" si="47"/>
        <v>30836.960000000003</v>
      </c>
      <c r="H114" s="26"/>
      <c r="I114" s="104">
        <v>5</v>
      </c>
      <c r="J114" s="105">
        <v>3600</v>
      </c>
      <c r="K114" s="106">
        <f t="shared" si="37"/>
        <v>720</v>
      </c>
      <c r="L114" s="118">
        <v>5</v>
      </c>
      <c r="M114" s="105">
        <f t="shared" si="48"/>
        <v>3197.6974918322198</v>
      </c>
      <c r="N114" s="106">
        <f t="shared" si="41"/>
        <v>639.53949836644392</v>
      </c>
      <c r="O114" s="123">
        <f t="shared" si="42"/>
        <v>0</v>
      </c>
      <c r="P114" s="124">
        <f t="shared" si="43"/>
        <v>-80.460501633556078</v>
      </c>
      <c r="Q114" s="125">
        <f t="shared" si="44"/>
        <v>0.88824930328672769</v>
      </c>
      <c r="R114" s="323"/>
      <c r="S114" s="47">
        <v>0.88888888888888862</v>
      </c>
      <c r="T114" s="120">
        <v>0.90493055555555524</v>
      </c>
      <c r="U114" s="111">
        <v>15</v>
      </c>
      <c r="V114" s="112">
        <v>23.116633198985078</v>
      </c>
      <c r="W114" s="113"/>
      <c r="X114" s="116"/>
      <c r="Y114" s="332"/>
      <c r="Z114" s="333"/>
      <c r="AA114" s="117">
        <f t="shared" si="45"/>
        <v>-402.30250816778016</v>
      </c>
      <c r="AB114" s="110">
        <f t="shared" si="46"/>
        <v>0.88824930328672769</v>
      </c>
      <c r="AC114" s="328"/>
    </row>
    <row r="115" spans="1:29" ht="15.75" customHeight="1">
      <c r="A115" s="318"/>
      <c r="B115" s="100" t="s">
        <v>120</v>
      </c>
      <c r="C115" s="330" t="s">
        <v>160</v>
      </c>
      <c r="D115" s="331"/>
      <c r="E115" s="101">
        <v>18.18</v>
      </c>
      <c r="F115" s="102">
        <v>778</v>
      </c>
      <c r="G115" s="121">
        <f t="shared" si="47"/>
        <v>14144.039999999999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3195.2360598015243</v>
      </c>
      <c r="N115" s="106">
        <f t="shared" si="41"/>
        <v>1065.078686600508</v>
      </c>
      <c r="O115" s="123">
        <f t="shared" si="42"/>
        <v>0</v>
      </c>
      <c r="P115" s="124">
        <f t="shared" si="43"/>
        <v>-134.92131339949196</v>
      </c>
      <c r="Q115" s="125">
        <f t="shared" si="44"/>
        <v>0.88756557216708998</v>
      </c>
      <c r="R115" s="323"/>
      <c r="S115" s="47">
        <v>0.91527777777777752</v>
      </c>
      <c r="T115" s="120">
        <v>0.92541666666666644</v>
      </c>
      <c r="U115" s="111">
        <v>14.900000000000091</v>
      </c>
      <c r="V115" s="112">
        <v>14.609249246798866</v>
      </c>
      <c r="W115" s="113"/>
      <c r="X115" s="116"/>
      <c r="Y115" s="332"/>
      <c r="Z115" s="333"/>
      <c r="AA115" s="117">
        <f t="shared" si="45"/>
        <v>-404.76394019847567</v>
      </c>
      <c r="AB115" s="110">
        <f t="shared" si="46"/>
        <v>0.88756557216709009</v>
      </c>
      <c r="AC115" s="328"/>
    </row>
    <row r="116" spans="1:29" ht="15.75" customHeight="1">
      <c r="A116" s="318"/>
      <c r="B116" s="100" t="s">
        <v>120</v>
      </c>
      <c r="C116" s="330" t="s">
        <v>155</v>
      </c>
      <c r="D116" s="331"/>
      <c r="E116" s="101">
        <v>18.18</v>
      </c>
      <c r="F116" s="102">
        <v>1217</v>
      </c>
      <c r="G116" s="121">
        <f t="shared" si="47"/>
        <v>22125.06</v>
      </c>
      <c r="H116" s="62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2712.1606521991653</v>
      </c>
      <c r="N116" s="106">
        <f t="shared" si="41"/>
        <v>904.05355073305509</v>
      </c>
      <c r="O116" s="123">
        <f t="shared" si="42"/>
        <v>0</v>
      </c>
      <c r="P116" s="124">
        <f t="shared" si="43"/>
        <v>-95.94644926694491</v>
      </c>
      <c r="Q116" s="125">
        <f t="shared" si="44"/>
        <v>0.90405355073305504</v>
      </c>
      <c r="R116" s="323"/>
      <c r="S116" s="47">
        <v>0.93541666666666634</v>
      </c>
      <c r="T116" s="120">
        <v>0.95410879629629597</v>
      </c>
      <c r="U116" s="111">
        <v>15</v>
      </c>
      <c r="V116" s="112">
        <v>26.923183897971334</v>
      </c>
      <c r="W116" s="113"/>
      <c r="X116" s="116"/>
      <c r="Y116" s="332"/>
      <c r="Z116" s="333"/>
      <c r="AA116" s="117">
        <f t="shared" si="45"/>
        <v>-287.83934780083473</v>
      </c>
      <c r="AB116" s="110">
        <f t="shared" si="46"/>
        <v>0.90405355073305504</v>
      </c>
      <c r="AC116" s="328"/>
    </row>
    <row r="117" spans="1:29" ht="15.75" customHeight="1">
      <c r="A117" s="318"/>
      <c r="B117" s="100" t="s">
        <v>120</v>
      </c>
      <c r="C117" s="330" t="s">
        <v>152</v>
      </c>
      <c r="D117" s="331"/>
      <c r="E117" s="101">
        <v>14.03</v>
      </c>
      <c r="F117" s="102">
        <v>5334</v>
      </c>
      <c r="G117" s="121">
        <f t="shared" si="47"/>
        <v>74836.01999999999</v>
      </c>
      <c r="H117" s="62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2715.0250361065105</v>
      </c>
      <c r="N117" s="106">
        <f t="shared" si="41"/>
        <v>905.00834536883679</v>
      </c>
      <c r="O117" s="123">
        <f t="shared" si="42"/>
        <v>0</v>
      </c>
      <c r="P117" s="124">
        <f t="shared" si="43"/>
        <v>-94.991654631163215</v>
      </c>
      <c r="Q117" s="125">
        <f t="shared" si="44"/>
        <v>0.90500834536883679</v>
      </c>
      <c r="R117" s="323"/>
      <c r="S117" s="47">
        <v>0.96388888888888857</v>
      </c>
      <c r="T117" s="120">
        <v>1.0457407407407404</v>
      </c>
      <c r="U117" s="111">
        <v>15</v>
      </c>
      <c r="V117" s="112">
        <v>117.87736604409153</v>
      </c>
      <c r="W117" s="126"/>
      <c r="X117" s="127"/>
      <c r="Y117" s="332"/>
      <c r="Z117" s="333"/>
      <c r="AA117" s="117">
        <f t="shared" si="45"/>
        <v>-284.97496389348953</v>
      </c>
      <c r="AB117" s="110">
        <f t="shared" si="46"/>
        <v>0.90500834536883679</v>
      </c>
      <c r="AC117" s="328"/>
    </row>
    <row r="118" spans="1:29" ht="15.75" customHeight="1">
      <c r="A118" s="318"/>
      <c r="B118" s="100" t="s">
        <v>120</v>
      </c>
      <c r="C118" s="330" t="s">
        <v>153</v>
      </c>
      <c r="D118" s="331"/>
      <c r="E118" s="101">
        <v>14.28</v>
      </c>
      <c r="F118" s="102">
        <v>7359</v>
      </c>
      <c r="G118" s="121">
        <f t="shared" si="47"/>
        <v>105086.51999999999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3184.0444846451651</v>
      </c>
      <c r="N118" s="106">
        <f t="shared" si="41"/>
        <v>1061.3481615483884</v>
      </c>
      <c r="O118" s="123">
        <f t="shared" si="42"/>
        <v>0</v>
      </c>
      <c r="P118" s="124">
        <f t="shared" si="43"/>
        <v>-138.65183845161164</v>
      </c>
      <c r="Q118" s="125">
        <f t="shared" si="44"/>
        <v>0.88445680129032367</v>
      </c>
      <c r="R118" s="323"/>
      <c r="S118" s="47">
        <v>1.0555555555555554</v>
      </c>
      <c r="T118" s="120">
        <v>1.1518518518518517</v>
      </c>
      <c r="U118" s="111">
        <v>15</v>
      </c>
      <c r="V118" s="112">
        <v>138.67268567675364</v>
      </c>
      <c r="W118" s="126"/>
      <c r="X118" s="127"/>
      <c r="Y118" s="332"/>
      <c r="Z118" s="333"/>
      <c r="AA118" s="117">
        <f t="shared" si="45"/>
        <v>-415.95551535483492</v>
      </c>
      <c r="AB118" s="110">
        <f t="shared" si="46"/>
        <v>0.88445680129032367</v>
      </c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49">AVERAGE(I107:I122)</f>
        <v>3.6666666666666665</v>
      </c>
      <c r="J123" s="137">
        <f t="shared" si="49"/>
        <v>3350</v>
      </c>
      <c r="K123" s="138">
        <f t="shared" ref="K123" si="50">J123/I123</f>
        <v>913.63636363636363</v>
      </c>
      <c r="L123" s="136">
        <f t="shared" ref="L123:M123" si="51">AVERAGE(L107:L122)</f>
        <v>3.6666666666666665</v>
      </c>
      <c r="M123" s="137">
        <f t="shared" si="51"/>
        <v>2997.0250528670726</v>
      </c>
      <c r="N123" s="138">
        <f t="shared" ref="N123:N135" si="52">M123/L123</f>
        <v>817.37046896374716</v>
      </c>
      <c r="O123" s="139">
        <f t="shared" ref="O123:O135" si="53">L123-I123</f>
        <v>0</v>
      </c>
      <c r="P123" s="140">
        <f t="shared" ref="P123:P135" si="54">N123-K123</f>
        <v>-96.265894672616469</v>
      </c>
      <c r="Q123" s="141">
        <f t="shared" ref="Q123:Q135" si="55">N123/K123</f>
        <v>0.89463434413942478</v>
      </c>
      <c r="R123" s="324"/>
      <c r="S123" s="142">
        <v>0.70833333333333337</v>
      </c>
      <c r="T123" s="143">
        <v>1.1518518518518517</v>
      </c>
      <c r="U123" s="144"/>
      <c r="V123" s="166"/>
      <c r="W123" s="99"/>
      <c r="X123" s="69"/>
      <c r="Y123" s="354"/>
      <c r="Z123" s="355"/>
      <c r="AA123" s="168">
        <f t="shared" ref="AA123:AA135" si="56">M123-J123</f>
        <v>-352.97494713292735</v>
      </c>
      <c r="AB123" s="141">
        <f t="shared" ref="AB123:AB135" si="57">M123/J123</f>
        <v>0.89463434413942466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158</v>
      </c>
      <c r="D124" s="321"/>
      <c r="E124" s="147">
        <v>30</v>
      </c>
      <c r="F124" s="97">
        <v>777</v>
      </c>
      <c r="G124" s="148">
        <f t="shared" ref="G124:G135" si="58">E124*F124</f>
        <v>23310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3194.6399999999985</v>
      </c>
      <c r="N124" s="152">
        <f t="shared" si="52"/>
        <v>798.65999999999963</v>
      </c>
      <c r="O124" s="154">
        <f t="shared" si="53"/>
        <v>0</v>
      </c>
      <c r="P124" s="155">
        <f t="shared" si="54"/>
        <v>-101.34000000000037</v>
      </c>
      <c r="Q124" s="156">
        <f t="shared" si="55"/>
        <v>0.88739999999999963</v>
      </c>
      <c r="R124" s="322">
        <f>Q140</f>
        <v>0.88700153247225255</v>
      </c>
      <c r="S124" s="157">
        <v>0.70833333333333337</v>
      </c>
      <c r="T124" s="158">
        <v>0.71846064814814814</v>
      </c>
      <c r="U124" s="159"/>
      <c r="V124" s="160">
        <v>14.593193599278798</v>
      </c>
      <c r="W124" s="158"/>
      <c r="X124" s="169"/>
      <c r="Y124" s="325"/>
      <c r="Z124" s="326"/>
      <c r="AA124" s="171">
        <f t="shared" si="56"/>
        <v>-405.36000000000149</v>
      </c>
      <c r="AB124" s="156">
        <f t="shared" si="57"/>
        <v>0.88739999999999963</v>
      </c>
      <c r="AC124" s="327">
        <f>AB140</f>
        <v>0.88700153247225255</v>
      </c>
    </row>
    <row r="125" spans="1:29" ht="15.75" customHeight="1">
      <c r="A125" s="357"/>
      <c r="B125" s="100" t="s">
        <v>120</v>
      </c>
      <c r="C125" s="330" t="s">
        <v>162</v>
      </c>
      <c r="D125" s="331"/>
      <c r="E125" s="101">
        <v>18.18</v>
      </c>
      <c r="F125" s="102">
        <v>957</v>
      </c>
      <c r="G125" s="103">
        <f t="shared" si="58"/>
        <v>17398.259999999998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3195.0034037646651</v>
      </c>
      <c r="N125" s="106">
        <f t="shared" si="52"/>
        <v>1065.0011345882217</v>
      </c>
      <c r="O125" s="108">
        <f t="shared" si="53"/>
        <v>0</v>
      </c>
      <c r="P125" s="109">
        <f t="shared" si="54"/>
        <v>-134.9988654117783</v>
      </c>
      <c r="Q125" s="110">
        <f t="shared" si="55"/>
        <v>0.88750094549018477</v>
      </c>
      <c r="R125" s="323"/>
      <c r="S125" s="47">
        <v>0.72847222222222219</v>
      </c>
      <c r="T125" s="48">
        <v>0.74094907407407407</v>
      </c>
      <c r="U125" s="111">
        <v>15</v>
      </c>
      <c r="V125" s="112">
        <v>17.971811839806538</v>
      </c>
      <c r="W125" s="113"/>
      <c r="X125" s="13"/>
      <c r="Y125" s="332"/>
      <c r="Z125" s="333"/>
      <c r="AA125" s="172">
        <f t="shared" si="56"/>
        <v>-404.99659623533489</v>
      </c>
      <c r="AB125" s="110">
        <f t="shared" si="57"/>
        <v>0.88750094549018477</v>
      </c>
      <c r="AC125" s="328"/>
    </row>
    <row r="126" spans="1:29" ht="15.75" customHeight="1">
      <c r="A126" s="357"/>
      <c r="B126" s="100" t="s">
        <v>120</v>
      </c>
      <c r="C126" s="330" t="s">
        <v>161</v>
      </c>
      <c r="D126" s="331"/>
      <c r="E126" s="101">
        <v>16.7</v>
      </c>
      <c r="F126" s="102">
        <v>612</v>
      </c>
      <c r="G126" s="103">
        <f t="shared" si="58"/>
        <v>10220.4</v>
      </c>
      <c r="H126" s="26">
        <v>2</v>
      </c>
      <c r="I126" s="104">
        <v>3</v>
      </c>
      <c r="J126" s="105">
        <v>3600</v>
      </c>
      <c r="K126" s="106">
        <f t="shared" si="37"/>
        <v>1200</v>
      </c>
      <c r="L126" s="107">
        <v>3</v>
      </c>
      <c r="M126" s="105">
        <f t="shared" si="59"/>
        <v>3197.9623507222036</v>
      </c>
      <c r="N126" s="106">
        <f t="shared" si="52"/>
        <v>1065.9874502407345</v>
      </c>
      <c r="O126" s="108">
        <f t="shared" si="53"/>
        <v>0</v>
      </c>
      <c r="P126" s="109">
        <f t="shared" si="54"/>
        <v>-134.01254975926554</v>
      </c>
      <c r="Q126" s="110">
        <f t="shared" si="55"/>
        <v>0.88832287520061204</v>
      </c>
      <c r="R126" s="323"/>
      <c r="S126" s="47">
        <v>0.75069444444444433</v>
      </c>
      <c r="T126" s="48">
        <v>0.75865740740740728</v>
      </c>
      <c r="U126" s="111">
        <v>15</v>
      </c>
      <c r="V126" s="112">
        <v>11.482311538691953</v>
      </c>
      <c r="W126" s="113"/>
      <c r="X126" s="13"/>
      <c r="Y126" s="332"/>
      <c r="Z126" s="333"/>
      <c r="AA126" s="172">
        <f t="shared" si="56"/>
        <v>-402.03764927779639</v>
      </c>
      <c r="AB126" s="110">
        <f t="shared" si="57"/>
        <v>0.88832287520061215</v>
      </c>
      <c r="AC126" s="328"/>
    </row>
    <row r="127" spans="1:29" ht="15.75" customHeight="1">
      <c r="A127" s="357"/>
      <c r="B127" s="100" t="s">
        <v>120</v>
      </c>
      <c r="C127" s="330" t="s">
        <v>159</v>
      </c>
      <c r="D127" s="331"/>
      <c r="E127" s="101">
        <v>24.82</v>
      </c>
      <c r="F127" s="102">
        <v>767</v>
      </c>
      <c r="G127" s="103">
        <f t="shared" si="58"/>
        <v>19036.939999999999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3190.1117796373846</v>
      </c>
      <c r="N127" s="106">
        <f t="shared" si="52"/>
        <v>638.02235592747695</v>
      </c>
      <c r="O127" s="108">
        <f t="shared" si="53"/>
        <v>0</v>
      </c>
      <c r="P127" s="109">
        <f t="shared" si="54"/>
        <v>-81.977644072523049</v>
      </c>
      <c r="Q127" s="110">
        <f t="shared" si="55"/>
        <v>0.88614216101038468</v>
      </c>
      <c r="R127" s="323"/>
      <c r="S127" s="47">
        <v>0.76874999999999982</v>
      </c>
      <c r="T127" s="48">
        <v>0.77876157407407387</v>
      </c>
      <c r="U127" s="111">
        <v>14.53333333333326</v>
      </c>
      <c r="V127" s="112">
        <v>14.425826798216777</v>
      </c>
      <c r="W127" s="113"/>
      <c r="X127" s="13"/>
      <c r="Y127" s="332"/>
      <c r="Z127" s="333"/>
      <c r="AA127" s="172">
        <f t="shared" si="56"/>
        <v>-409.88822036261536</v>
      </c>
      <c r="AB127" s="110">
        <f t="shared" si="57"/>
        <v>0.88614216101038468</v>
      </c>
      <c r="AC127" s="328"/>
    </row>
    <row r="128" spans="1:29" ht="15.75" customHeight="1">
      <c r="A128" s="358"/>
      <c r="B128" s="100" t="s">
        <v>120</v>
      </c>
      <c r="C128" s="330" t="s">
        <v>147</v>
      </c>
      <c r="D128" s="331"/>
      <c r="E128" s="101">
        <v>17.89</v>
      </c>
      <c r="F128" s="102">
        <v>1411</v>
      </c>
      <c r="G128" s="103">
        <f t="shared" si="58"/>
        <v>25242.79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3190.5276699049477</v>
      </c>
      <c r="N128" s="106">
        <f t="shared" si="52"/>
        <v>797.63191747623694</v>
      </c>
      <c r="O128" s="108">
        <f t="shared" si="53"/>
        <v>0</v>
      </c>
      <c r="P128" s="109">
        <f t="shared" si="54"/>
        <v>-102.36808252376306</v>
      </c>
      <c r="Q128" s="110">
        <f t="shared" si="55"/>
        <v>0.88625768608470767</v>
      </c>
      <c r="R128" s="323"/>
      <c r="S128" s="47">
        <v>0.78888888888888864</v>
      </c>
      <c r="T128" s="48">
        <v>0.8073148148148146</v>
      </c>
      <c r="U128" s="111">
        <v>14.583333333333268</v>
      </c>
      <c r="V128" s="112">
        <v>26.534795732557367</v>
      </c>
      <c r="W128" s="113"/>
      <c r="X128" s="116"/>
      <c r="Y128" s="332"/>
      <c r="Z128" s="333"/>
      <c r="AA128" s="172">
        <f t="shared" si="56"/>
        <v>-409.47233009505226</v>
      </c>
      <c r="AB128" s="110">
        <f t="shared" si="57"/>
        <v>0.88625768608470767</v>
      </c>
      <c r="AC128" s="328"/>
    </row>
    <row r="129" spans="1:29" ht="15.75" customHeight="1">
      <c r="A129" s="358"/>
      <c r="B129" s="100" t="s">
        <v>120</v>
      </c>
      <c r="C129" s="330" t="s">
        <v>157</v>
      </c>
      <c r="D129" s="331"/>
      <c r="E129" s="101">
        <v>16.66</v>
      </c>
      <c r="F129" s="102">
        <v>2226</v>
      </c>
      <c r="G129" s="121">
        <f t="shared" si="58"/>
        <v>37085.160000000003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3190.9878973714549</v>
      </c>
      <c r="N129" s="106">
        <f t="shared" si="52"/>
        <v>638.19757947429093</v>
      </c>
      <c r="O129" s="108">
        <f t="shared" si="53"/>
        <v>0</v>
      </c>
      <c r="P129" s="109">
        <f t="shared" si="54"/>
        <v>-81.802420525709067</v>
      </c>
      <c r="Q129" s="110">
        <f t="shared" si="55"/>
        <v>0.8863855270476263</v>
      </c>
      <c r="R129" s="323"/>
      <c r="S129" s="47">
        <v>0.81736111111111087</v>
      </c>
      <c r="T129" s="120">
        <v>0.84642361111111086</v>
      </c>
      <c r="U129" s="111">
        <v>15</v>
      </c>
      <c r="V129" s="112">
        <v>41.855376546560628</v>
      </c>
      <c r="W129" s="113"/>
      <c r="X129" s="50"/>
      <c r="Y129" s="332"/>
      <c r="Z129" s="333"/>
      <c r="AA129" s="172">
        <f t="shared" si="56"/>
        <v>-409.01210262854511</v>
      </c>
      <c r="AB129" s="110">
        <f t="shared" si="57"/>
        <v>0.88638552704762641</v>
      </c>
      <c r="AC129" s="328"/>
    </row>
    <row r="130" spans="1:29" ht="15.75" customHeight="1">
      <c r="A130" s="358"/>
      <c r="B130" s="100" t="s">
        <v>120</v>
      </c>
      <c r="C130" s="330" t="s">
        <v>158</v>
      </c>
      <c r="D130" s="331"/>
      <c r="E130" s="101">
        <v>30</v>
      </c>
      <c r="F130" s="102">
        <v>1954</v>
      </c>
      <c r="G130" s="121">
        <f t="shared" si="58"/>
        <v>58620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3194.6399999999985</v>
      </c>
      <c r="N130" s="106">
        <f t="shared" si="52"/>
        <v>798.65999999999963</v>
      </c>
      <c r="O130" s="123">
        <f t="shared" si="53"/>
        <v>0</v>
      </c>
      <c r="P130" s="124">
        <f t="shared" si="54"/>
        <v>-101.34000000000037</v>
      </c>
      <c r="Q130" s="125">
        <f t="shared" si="55"/>
        <v>0.88739999999999963</v>
      </c>
      <c r="R130" s="323"/>
      <c r="S130" s="47">
        <v>0.85624999999999973</v>
      </c>
      <c r="T130" s="120">
        <v>0.88172453703703679</v>
      </c>
      <c r="U130" s="111">
        <v>15</v>
      </c>
      <c r="V130" s="112">
        <v>36.698970776049904</v>
      </c>
      <c r="W130" s="113"/>
      <c r="X130" s="116"/>
      <c r="Y130" s="332"/>
      <c r="Z130" s="333"/>
      <c r="AA130" s="172">
        <f t="shared" si="56"/>
        <v>-405.36000000000149</v>
      </c>
      <c r="AB130" s="110">
        <f t="shared" si="57"/>
        <v>0.88739999999999963</v>
      </c>
      <c r="AC130" s="328"/>
    </row>
    <row r="131" spans="1:29" ht="15.75" customHeight="1">
      <c r="A131" s="358"/>
      <c r="B131" s="100" t="s">
        <v>120</v>
      </c>
      <c r="C131" s="330" t="s">
        <v>162</v>
      </c>
      <c r="D131" s="331"/>
      <c r="E131" s="101">
        <v>18.18</v>
      </c>
      <c r="F131" s="102">
        <v>2442</v>
      </c>
      <c r="G131" s="121">
        <f t="shared" si="58"/>
        <v>44395.56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3195.003403764666</v>
      </c>
      <c r="N131" s="106">
        <f t="shared" si="52"/>
        <v>1065.0011345882219</v>
      </c>
      <c r="O131" s="123">
        <f t="shared" si="53"/>
        <v>0</v>
      </c>
      <c r="P131" s="124">
        <f t="shared" si="54"/>
        <v>-134.99886541177807</v>
      </c>
      <c r="Q131" s="125">
        <f t="shared" si="55"/>
        <v>0.88750094549018499</v>
      </c>
      <c r="R131" s="323"/>
      <c r="S131" s="47">
        <v>0.89166666666666639</v>
      </c>
      <c r="T131" s="120">
        <v>0.92350694444444414</v>
      </c>
      <c r="U131" s="111">
        <v>15</v>
      </c>
      <c r="V131" s="112">
        <v>45.859106073989089</v>
      </c>
      <c r="W131" s="113"/>
      <c r="X131" s="116"/>
      <c r="Y131" s="332"/>
      <c r="Z131" s="333"/>
      <c r="AA131" s="172">
        <f t="shared" si="56"/>
        <v>-404.99659623533398</v>
      </c>
      <c r="AB131" s="110">
        <f t="shared" si="57"/>
        <v>0.88750094549018499</v>
      </c>
      <c r="AC131" s="328"/>
    </row>
    <row r="132" spans="1:29" ht="15.75" customHeight="1">
      <c r="A132" s="358"/>
      <c r="B132" s="100" t="s">
        <v>120</v>
      </c>
      <c r="C132" s="330" t="s">
        <v>161</v>
      </c>
      <c r="D132" s="331"/>
      <c r="E132" s="101">
        <v>16.7</v>
      </c>
      <c r="F132" s="102">
        <v>1431</v>
      </c>
      <c r="G132" s="121">
        <f t="shared" si="58"/>
        <v>23897.7</v>
      </c>
      <c r="H132" s="26"/>
      <c r="I132" s="104">
        <v>3</v>
      </c>
      <c r="J132" s="105">
        <v>3600</v>
      </c>
      <c r="K132" s="106">
        <f t="shared" si="37"/>
        <v>1200</v>
      </c>
      <c r="L132" s="118">
        <v>3</v>
      </c>
      <c r="M132" s="105">
        <f t="shared" si="59"/>
        <v>3197.9623507222041</v>
      </c>
      <c r="N132" s="106">
        <f t="shared" si="52"/>
        <v>1065.9874502407347</v>
      </c>
      <c r="O132" s="123">
        <f t="shared" si="53"/>
        <v>0</v>
      </c>
      <c r="P132" s="124">
        <f t="shared" si="54"/>
        <v>-134.01254975926531</v>
      </c>
      <c r="Q132" s="125">
        <f t="shared" si="55"/>
        <v>0.88832287520061226</v>
      </c>
      <c r="R132" s="323"/>
      <c r="S132" s="47">
        <v>0.93333333333333302</v>
      </c>
      <c r="T132" s="120">
        <v>0.95196759259259223</v>
      </c>
      <c r="U132" s="111">
        <v>15</v>
      </c>
      <c r="V132" s="112">
        <v>26.848346097823828</v>
      </c>
      <c r="W132" s="126"/>
      <c r="X132" s="127"/>
      <c r="Y132" s="332"/>
      <c r="Z132" s="333"/>
      <c r="AA132" s="172">
        <f t="shared" si="56"/>
        <v>-402.03764927779594</v>
      </c>
      <c r="AB132" s="110">
        <f t="shared" si="57"/>
        <v>0.88832287520061226</v>
      </c>
      <c r="AC132" s="328"/>
    </row>
    <row r="133" spans="1:29" ht="15.75" customHeight="1">
      <c r="A133" s="358"/>
      <c r="B133" s="100" t="s">
        <v>120</v>
      </c>
      <c r="C133" s="330" t="s">
        <v>159</v>
      </c>
      <c r="D133" s="331"/>
      <c r="E133" s="101">
        <v>24.82</v>
      </c>
      <c r="F133" s="102">
        <v>1781</v>
      </c>
      <c r="G133" s="121">
        <f t="shared" si="58"/>
        <v>44204.42</v>
      </c>
      <c r="H133" s="62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3190.1117796373846</v>
      </c>
      <c r="N133" s="106">
        <f t="shared" si="52"/>
        <v>638.02235592747695</v>
      </c>
      <c r="O133" s="123">
        <f t="shared" si="53"/>
        <v>0</v>
      </c>
      <c r="P133" s="124">
        <f t="shared" si="54"/>
        <v>-81.977644072523049</v>
      </c>
      <c r="Q133" s="125">
        <f t="shared" si="55"/>
        <v>0.88614216101038468</v>
      </c>
      <c r="R133" s="323"/>
      <c r="S133" s="47">
        <v>0.96180555555555525</v>
      </c>
      <c r="T133" s="120">
        <v>0.98505787037037007</v>
      </c>
      <c r="U133" s="111">
        <v>15</v>
      </c>
      <c r="V133" s="112">
        <v>33.497258836537263</v>
      </c>
      <c r="W133" s="126"/>
      <c r="X133" s="127"/>
      <c r="Y133" s="332"/>
      <c r="Z133" s="333"/>
      <c r="AA133" s="172">
        <f t="shared" si="56"/>
        <v>-409.88822036261536</v>
      </c>
      <c r="AB133" s="110">
        <f t="shared" si="57"/>
        <v>0.88614216101038468</v>
      </c>
      <c r="AC133" s="328"/>
    </row>
    <row r="134" spans="1:29" ht="15.75" customHeight="1">
      <c r="A134" s="358"/>
      <c r="B134" s="100" t="s">
        <v>120</v>
      </c>
      <c r="C134" s="330" t="s">
        <v>147</v>
      </c>
      <c r="D134" s="331"/>
      <c r="E134" s="101">
        <v>17.89</v>
      </c>
      <c r="F134" s="102">
        <v>3730</v>
      </c>
      <c r="G134" s="121">
        <f t="shared" si="58"/>
        <v>66729.7</v>
      </c>
      <c r="H134" s="62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3190.5276699049473</v>
      </c>
      <c r="N134" s="106">
        <f t="shared" si="52"/>
        <v>797.63191747623682</v>
      </c>
      <c r="O134" s="123">
        <f t="shared" si="53"/>
        <v>0</v>
      </c>
      <c r="P134" s="124">
        <f t="shared" si="54"/>
        <v>-102.36808252376318</v>
      </c>
      <c r="Q134" s="125">
        <f t="shared" si="55"/>
        <v>0.88625768608470756</v>
      </c>
      <c r="R134" s="323"/>
      <c r="S134" s="47">
        <v>0.99513888888888857</v>
      </c>
      <c r="T134" s="120">
        <v>1.0438425925925923</v>
      </c>
      <c r="U134" s="111">
        <v>14.516666666666644</v>
      </c>
      <c r="V134" s="112">
        <v>70.145136840849744</v>
      </c>
      <c r="W134" s="126"/>
      <c r="X134" s="127"/>
      <c r="Y134" s="332"/>
      <c r="Z134" s="333"/>
      <c r="AA134" s="172">
        <f t="shared" si="56"/>
        <v>-409.47233009505271</v>
      </c>
      <c r="AB134" s="110">
        <f t="shared" si="57"/>
        <v>0.88625768608470756</v>
      </c>
      <c r="AC134" s="328"/>
    </row>
    <row r="135" spans="1:29" ht="15.75" customHeight="1">
      <c r="A135" s="358"/>
      <c r="B135" s="100" t="s">
        <v>120</v>
      </c>
      <c r="C135" s="330" t="s">
        <v>157</v>
      </c>
      <c r="D135" s="331"/>
      <c r="E135" s="101">
        <v>16.66</v>
      </c>
      <c r="F135" s="102">
        <v>5818</v>
      </c>
      <c r="G135" s="121">
        <f t="shared" si="58"/>
        <v>96927.88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3190.9878973714549</v>
      </c>
      <c r="N135" s="106">
        <f t="shared" si="52"/>
        <v>638.19757947429093</v>
      </c>
      <c r="O135" s="123">
        <f t="shared" si="53"/>
        <v>0</v>
      </c>
      <c r="P135" s="124">
        <f t="shared" si="54"/>
        <v>-81.802420525709067</v>
      </c>
      <c r="Q135" s="125">
        <f t="shared" si="55"/>
        <v>0.8863855270476263</v>
      </c>
      <c r="R135" s="323"/>
      <c r="S135" s="47">
        <v>1.0541666666666665</v>
      </c>
      <c r="T135" s="120">
        <v>1.1301273148148145</v>
      </c>
      <c r="U135" s="111">
        <v>14.866666666666859</v>
      </c>
      <c r="V135" s="112">
        <v>109.39558883552998</v>
      </c>
      <c r="W135" s="126"/>
      <c r="X135" s="127"/>
      <c r="Y135" s="332"/>
      <c r="Z135" s="333"/>
      <c r="AA135" s="172">
        <f t="shared" si="56"/>
        <v>-409.01210262854511</v>
      </c>
      <c r="AB135" s="110">
        <f t="shared" si="57"/>
        <v>0.88638552704762641</v>
      </c>
      <c r="AC135" s="328"/>
    </row>
    <row r="136" spans="1:29" ht="15.75" customHeight="1">
      <c r="A136" s="358"/>
      <c r="B136" s="100"/>
      <c r="C136" s="330"/>
      <c r="D136" s="33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26"/>
      <c r="X136" s="127"/>
      <c r="Y136" s="332"/>
      <c r="Z136" s="333"/>
      <c r="AA136" s="172"/>
      <c r="AB136" s="110"/>
      <c r="AC136" s="328"/>
    </row>
    <row r="137" spans="1:29" ht="15.75" customHeight="1">
      <c r="A137" s="358"/>
      <c r="B137" s="100"/>
      <c r="C137" s="330"/>
      <c r="D137" s="33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13"/>
      <c r="X137" s="116"/>
      <c r="Y137" s="332"/>
      <c r="Z137" s="333"/>
      <c r="AA137" s="172"/>
      <c r="AB137" s="110"/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0">AVERAGE(I124:I139)</f>
        <v>4</v>
      </c>
      <c r="J140" s="137">
        <f t="shared" si="60"/>
        <v>3600</v>
      </c>
      <c r="K140" s="138">
        <f t="shared" ref="K140" si="61">J140/I140</f>
        <v>900</v>
      </c>
      <c r="L140" s="136">
        <f t="shared" ref="L140:M140" si="62">AVERAGE(L124:L139)</f>
        <v>4</v>
      </c>
      <c r="M140" s="137">
        <f t="shared" si="62"/>
        <v>3193.2055169001092</v>
      </c>
      <c r="N140" s="138">
        <f>M140/L140</f>
        <v>798.30137922502729</v>
      </c>
      <c r="O140" s="139">
        <f>L140-I140</f>
        <v>0</v>
      </c>
      <c r="P140" s="140">
        <f>N140-K140</f>
        <v>-101.69862077497271</v>
      </c>
      <c r="Q140" s="141">
        <f>N140/K140</f>
        <v>0.88700153247225255</v>
      </c>
      <c r="R140" s="324"/>
      <c r="S140" s="142">
        <v>0.70833333333333337</v>
      </c>
      <c r="T140" s="143">
        <v>1.1301273148148145</v>
      </c>
      <c r="U140" s="144"/>
      <c r="V140" s="166"/>
      <c r="W140" s="167"/>
      <c r="X140" s="138"/>
      <c r="Y140" s="354"/>
      <c r="Z140" s="355"/>
      <c r="AA140" s="174">
        <f>M140-J140</f>
        <v>-406.79448309989084</v>
      </c>
      <c r="AB140" s="141">
        <f>M140/J140</f>
        <v>0.88700153247225255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91" priority="1" operator="greaterThan">
      <formula>0</formula>
    </cfRule>
  </conditionalFormatting>
  <conditionalFormatting sqref="P5:P140 AA5:AA140">
    <cfRule type="cellIs" dxfId="90" priority="4" operator="lessThan">
      <formula>0</formula>
    </cfRule>
  </conditionalFormatting>
  <conditionalFormatting sqref="Q5:Q140 AB5:AB140">
    <cfRule type="cellIs" dxfId="89" priority="2" operator="greaterThan">
      <formula>1</formula>
    </cfRule>
    <cfRule type="cellIs" dxfId="88" priority="3" operator="lessThan">
      <formula>0.8</formula>
    </cfRule>
  </conditionalFormatting>
  <conditionalFormatting sqref="AC5:AC6 R5:R140 AC73:AC78">
    <cfRule type="cellIs" dxfId="87" priority="5" operator="lessThan">
      <formula>0.8</formula>
    </cfRule>
  </conditionalFormatting>
  <conditionalFormatting sqref="AC12:AC20">
    <cfRule type="cellIs" dxfId="86" priority="12" operator="lessThan">
      <formula>0.8</formula>
    </cfRule>
  </conditionalFormatting>
  <conditionalFormatting sqref="AC22">
    <cfRule type="cellIs" dxfId="85" priority="11" operator="lessThan">
      <formula>0.8</formula>
    </cfRule>
  </conditionalFormatting>
  <conditionalFormatting sqref="AC39">
    <cfRule type="cellIs" dxfId="84" priority="7" operator="lessThan">
      <formula>0.8</formula>
    </cfRule>
  </conditionalFormatting>
  <conditionalFormatting sqref="AC56:AC61">
    <cfRule type="cellIs" dxfId="83" priority="6" operator="lessThan">
      <formula>0.8</formula>
    </cfRule>
  </conditionalFormatting>
  <conditionalFormatting sqref="AC90">
    <cfRule type="cellIs" dxfId="82" priority="10" operator="lessThan">
      <formula>0.8</formula>
    </cfRule>
  </conditionalFormatting>
  <conditionalFormatting sqref="AC107">
    <cfRule type="cellIs" dxfId="81" priority="9" operator="lessThan">
      <formula>0.8</formula>
    </cfRule>
  </conditionalFormatting>
  <conditionalFormatting sqref="AC124:AC129">
    <cfRule type="cellIs" dxfId="80" priority="8" operator="lessThan">
      <formula>0.8</formula>
    </cfRule>
  </conditionalFormatting>
  <dataValidations count="1">
    <dataValidation type="list" allowBlank="1" showInputMessage="1" showErrorMessage="1" sqref="Y5:Z140" xr:uid="{BEB12968-014C-49B2-8C5B-91B7FADF42B7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80AB-3D39-4E4E-907A-43EDAAB88A8D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R22" sqref="P22:X3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SUM(F5:F140)</f>
        <v>100554</v>
      </c>
      <c r="E1" s="88" t="s">
        <v>4</v>
      </c>
      <c r="F1" s="89">
        <f>SUM(G5:G140)</f>
        <v>4178527.4899999993</v>
      </c>
      <c r="G1" s="90" t="s">
        <v>85</v>
      </c>
      <c r="H1" s="91">
        <f>L21+L38+L55+L72+L89+L106+L123+L140</f>
        <v>138.10909090909092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46177</v>
      </c>
      <c r="B2" s="295"/>
      <c r="C2" s="92" t="s">
        <v>41</v>
      </c>
      <c r="D2" s="93">
        <f>AVERAGE(N21,N38,N55,N72,N89,N106,N123,N140)</f>
        <v>177.80863772882424</v>
      </c>
      <c r="E2" s="93" t="s">
        <v>92</v>
      </c>
      <c r="F2" s="94">
        <f>F1/D1</f>
        <v>41.555059868329451</v>
      </c>
      <c r="G2" s="95" t="s">
        <v>93</v>
      </c>
      <c r="H2" s="96">
        <f>COUNT(H5:H140)</f>
        <v>5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SUM(Y21,Y38,Y55,Y72,Y89,Y106,Y123,Y140)</f>
        <v>0</v>
      </c>
      <c r="Z2" s="193">
        <f>SUM(Z21,Z38,Z55,Z72,Z89,Z106,Z123,Z140)</f>
        <v>0</v>
      </c>
      <c r="AA2" s="363"/>
      <c r="AB2" s="364"/>
      <c r="AC2" s="201">
        <f>SUM(AC21,AC38,AC55,AC72,AC89,AC106,AC123,AC140)</f>
        <v>52</v>
      </c>
      <c r="AD2" s="202">
        <f>SUM(AD21,AD38,AD55,AD72,AD89,AD106,AD123,AD140)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201</v>
      </c>
      <c r="C5" s="367" t="s">
        <v>202</v>
      </c>
      <c r="D5" s="367"/>
      <c r="E5" s="147">
        <v>29.97</v>
      </c>
      <c r="F5" s="151">
        <v>2463</v>
      </c>
      <c r="G5" s="148">
        <f t="shared" ref="G5:G9" si="0">E5*F5</f>
        <v>73816.11</v>
      </c>
      <c r="H5" s="149"/>
      <c r="I5" s="150">
        <v>21</v>
      </c>
      <c r="J5" s="151">
        <v>2790</v>
      </c>
      <c r="K5" s="152">
        <f>J5/I5</f>
        <v>132.85714285714286</v>
      </c>
      <c r="L5" s="153">
        <v>25</v>
      </c>
      <c r="M5" s="151">
        <f>F5/V5*60</f>
        <v>2964.9807692307691</v>
      </c>
      <c r="N5" s="152">
        <f>M5/L5</f>
        <v>118.59923076923076</v>
      </c>
      <c r="O5" s="154">
        <f>L5-I5</f>
        <v>4</v>
      </c>
      <c r="P5" s="155">
        <f>N5-K5</f>
        <v>-14.257912087912104</v>
      </c>
      <c r="Q5" s="156">
        <f>N5/K5</f>
        <v>0.89268238213399498</v>
      </c>
      <c r="R5" s="322">
        <f>Q21</f>
        <v>0.90805995405024131</v>
      </c>
      <c r="S5" s="157">
        <v>0.25</v>
      </c>
      <c r="T5" s="158">
        <v>0.28460648148148149</v>
      </c>
      <c r="U5" s="159"/>
      <c r="V5" s="160">
        <v>49.841807250014597</v>
      </c>
      <c r="W5" s="181"/>
      <c r="X5" s="152"/>
      <c r="Y5" s="12"/>
      <c r="Z5" s="198"/>
      <c r="AA5" s="325"/>
      <c r="AB5" s="326"/>
      <c r="AC5" s="12">
        <v>0</v>
      </c>
      <c r="AD5" s="198"/>
      <c r="AE5" s="178">
        <f>M5-J5</f>
        <v>174.98076923076906</v>
      </c>
      <c r="AF5" s="132">
        <f>M5/J5</f>
        <v>1.0627171215880893</v>
      </c>
      <c r="AG5" s="368">
        <f>AF21</f>
        <v>0.93910473880409573</v>
      </c>
    </row>
    <row r="6" spans="1:33" ht="15.75" customHeight="1">
      <c r="A6" s="318"/>
      <c r="B6" s="100" t="s">
        <v>187</v>
      </c>
      <c r="C6" s="371" t="s">
        <v>188</v>
      </c>
      <c r="D6" s="371"/>
      <c r="E6" s="101">
        <v>56.77</v>
      </c>
      <c r="F6" s="102">
        <v>3032</v>
      </c>
      <c r="G6" s="103">
        <f t="shared" si="0"/>
        <v>172126.64</v>
      </c>
      <c r="H6" s="26"/>
      <c r="I6" s="104">
        <v>24</v>
      </c>
      <c r="J6" s="105">
        <v>2000</v>
      </c>
      <c r="K6" s="106">
        <f t="shared" ref="K6:K44" si="1">J6/I6</f>
        <v>83.333333333333329</v>
      </c>
      <c r="L6" s="107">
        <v>24</v>
      </c>
      <c r="M6" s="105">
        <f>F6/V6*60</f>
        <v>1790.3622576585783</v>
      </c>
      <c r="N6" s="106">
        <f>M6/L6</f>
        <v>74.598427402440763</v>
      </c>
      <c r="O6" s="108">
        <f>L6-I6</f>
        <v>0</v>
      </c>
      <c r="P6" s="109">
        <f>N6-K6</f>
        <v>-8.7349059308925661</v>
      </c>
      <c r="Q6" s="110">
        <f>N6/K6</f>
        <v>0.89518112882928924</v>
      </c>
      <c r="R6" s="323"/>
      <c r="S6" s="47">
        <v>0.28749999999999998</v>
      </c>
      <c r="T6" s="48">
        <v>0.35805555555555552</v>
      </c>
      <c r="U6" s="111">
        <v>5</v>
      </c>
      <c r="V6" s="112">
        <v>101.61072108273414</v>
      </c>
      <c r="W6" s="113"/>
      <c r="X6" s="116"/>
      <c r="Y6" s="12"/>
      <c r="Z6" s="198"/>
      <c r="AA6" s="332"/>
      <c r="AB6" s="333"/>
      <c r="AC6" s="12">
        <v>2</v>
      </c>
      <c r="AD6" s="198"/>
      <c r="AE6" s="117">
        <f>M6-J6</f>
        <v>-209.6377423414217</v>
      </c>
      <c r="AF6" s="110">
        <f>M6/J6</f>
        <v>0.89518112882928913</v>
      </c>
      <c r="AG6" s="369"/>
    </row>
    <row r="7" spans="1:33" ht="15.75" customHeight="1">
      <c r="A7" s="318"/>
      <c r="B7" s="100" t="s">
        <v>189</v>
      </c>
      <c r="C7" s="371" t="s">
        <v>190</v>
      </c>
      <c r="D7" s="371"/>
      <c r="E7" s="101">
        <v>77.349999999999994</v>
      </c>
      <c r="F7" s="102">
        <v>1309</v>
      </c>
      <c r="G7" s="103">
        <f t="shared" si="0"/>
        <v>101251.15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1791.3662025924168</v>
      </c>
      <c r="N7" s="106">
        <f>M7/L7</f>
        <v>71.654648103696672</v>
      </c>
      <c r="O7" s="108">
        <f>L7-I7</f>
        <v>0</v>
      </c>
      <c r="P7" s="109">
        <f>N7-K7</f>
        <v>-8.3453518963033275</v>
      </c>
      <c r="Q7" s="110">
        <f>N7/K7</f>
        <v>0.89568310129620843</v>
      </c>
      <c r="R7" s="323"/>
      <c r="S7" s="47">
        <v>0.36111111111111105</v>
      </c>
      <c r="T7" s="48">
        <v>0.39155092592592589</v>
      </c>
      <c r="U7" s="111">
        <v>5</v>
      </c>
      <c r="V7" s="112">
        <v>43.843631685324326</v>
      </c>
      <c r="W7" s="113"/>
      <c r="X7" s="116"/>
      <c r="Y7" s="12"/>
      <c r="Z7" s="198"/>
      <c r="AA7" s="332"/>
      <c r="AB7" s="333"/>
      <c r="AC7" s="12">
        <v>1</v>
      </c>
      <c r="AD7" s="198"/>
      <c r="AE7" s="117">
        <f>M7-J7</f>
        <v>-208.63379740758319</v>
      </c>
      <c r="AF7" s="110">
        <f>M7/J7</f>
        <v>0.89568310129620843</v>
      </c>
      <c r="AG7" s="369"/>
    </row>
    <row r="8" spans="1:33" ht="15.75" customHeight="1">
      <c r="A8" s="318"/>
      <c r="B8" s="100" t="s">
        <v>189</v>
      </c>
      <c r="C8" s="371" t="s">
        <v>192</v>
      </c>
      <c r="D8" s="371"/>
      <c r="E8" s="101">
        <v>77.34</v>
      </c>
      <c r="F8" s="102">
        <v>2218</v>
      </c>
      <c r="G8" s="103">
        <f t="shared" si="0"/>
        <v>171540.12</v>
      </c>
      <c r="H8" s="26"/>
      <c r="I8" s="104">
        <v>23</v>
      </c>
      <c r="J8" s="105">
        <v>2000</v>
      </c>
      <c r="K8" s="106">
        <f t="shared" si="1"/>
        <v>86.956521739130437</v>
      </c>
      <c r="L8" s="107">
        <v>23</v>
      </c>
      <c r="M8" s="105">
        <f>F8/V8*60</f>
        <v>1791.0192297084645</v>
      </c>
      <c r="N8" s="106">
        <f>M8/L8</f>
        <v>77.870401291672366</v>
      </c>
      <c r="O8" s="108">
        <f>L8-I8</f>
        <v>0</v>
      </c>
      <c r="P8" s="109">
        <f>N8-K8</f>
        <v>-9.0861204474580717</v>
      </c>
      <c r="Q8" s="110">
        <f>N8/K8</f>
        <v>0.89550961485423219</v>
      </c>
      <c r="R8" s="323"/>
      <c r="S8" s="47">
        <v>0.39513888888888882</v>
      </c>
      <c r="T8" s="48">
        <v>0.44673611111111106</v>
      </c>
      <c r="U8" s="111">
        <v>5.1666666666666217</v>
      </c>
      <c r="V8" s="112">
        <v>74.304059829476131</v>
      </c>
      <c r="W8" s="113">
        <v>0.44673611111111106</v>
      </c>
      <c r="X8" s="116">
        <v>0.48472222222222211</v>
      </c>
      <c r="Y8" s="12"/>
      <c r="Z8" s="198"/>
      <c r="AA8" s="332"/>
      <c r="AB8" s="333"/>
      <c r="AC8" s="12">
        <v>2</v>
      </c>
      <c r="AD8" s="198"/>
      <c r="AE8" s="117">
        <f>M8-J8</f>
        <v>-208.98077029153546</v>
      </c>
      <c r="AF8" s="110">
        <f>M8/J8</f>
        <v>0.89550961485423231</v>
      </c>
      <c r="AG8" s="369"/>
    </row>
    <row r="9" spans="1:33" ht="15.75" customHeight="1">
      <c r="A9" s="318"/>
      <c r="B9" s="100" t="s">
        <v>189</v>
      </c>
      <c r="C9" s="371" t="s">
        <v>193</v>
      </c>
      <c r="D9" s="371"/>
      <c r="E9" s="101">
        <v>59.52</v>
      </c>
      <c r="F9" s="102">
        <v>3974</v>
      </c>
      <c r="G9" s="103">
        <f t="shared" si="0"/>
        <v>236532.48000000001</v>
      </c>
      <c r="H9" s="13"/>
      <c r="I9" s="104">
        <v>24</v>
      </c>
      <c r="J9" s="105">
        <v>2000</v>
      </c>
      <c r="K9" s="106">
        <f t="shared" si="1"/>
        <v>83.333333333333329</v>
      </c>
      <c r="L9" s="107">
        <v>24</v>
      </c>
      <c r="M9" s="105">
        <f>F9/V9*60</f>
        <v>1795.2116725059659</v>
      </c>
      <c r="N9" s="106">
        <f>M9/L9</f>
        <v>74.800486354415241</v>
      </c>
      <c r="O9" s="108">
        <f>L9-I9</f>
        <v>0</v>
      </c>
      <c r="P9" s="109">
        <f>N9-K9</f>
        <v>-8.5328469789180872</v>
      </c>
      <c r="Q9" s="110">
        <f>N9/K9</f>
        <v>0.89760583625298296</v>
      </c>
      <c r="R9" s="323"/>
      <c r="S9" s="47">
        <v>0.48472222222222211</v>
      </c>
      <c r="T9" s="48">
        <v>0.57695601851851841</v>
      </c>
      <c r="U9" s="111">
        <v>54.699999999999918</v>
      </c>
      <c r="V9" s="112">
        <v>132.81999201083494</v>
      </c>
      <c r="W9" s="113"/>
      <c r="X9" s="116"/>
      <c r="Y9" s="12"/>
      <c r="Z9" s="198"/>
      <c r="AA9" s="332"/>
      <c r="AB9" s="333"/>
      <c r="AC9" s="12">
        <v>3</v>
      </c>
      <c r="AD9" s="198"/>
      <c r="AE9" s="117">
        <f>M9-J9</f>
        <v>-204.78832749403409</v>
      </c>
      <c r="AF9" s="110">
        <f>M9/J9</f>
        <v>0.89760583625298296</v>
      </c>
      <c r="AG9" s="369"/>
    </row>
    <row r="10" spans="1:33" ht="15.75" customHeight="1">
      <c r="A10" s="318"/>
      <c r="B10" s="100"/>
      <c r="C10" s="371"/>
      <c r="D10" s="37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12"/>
      <c r="Z10" s="198"/>
      <c r="AA10" s="332"/>
      <c r="AB10" s="333"/>
      <c r="AC10" s="12"/>
      <c r="AD10" s="198"/>
      <c r="AE10" s="117"/>
      <c r="AF10" s="110"/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23.4</v>
      </c>
      <c r="J21" s="137">
        <f t="shared" si="2"/>
        <v>2158</v>
      </c>
      <c r="K21" s="138">
        <f t="shared" ref="K21" si="3">J21/I21</f>
        <v>92.222222222222229</v>
      </c>
      <c r="L21" s="136">
        <f t="shared" ref="L21:M21" si="4">AVERAGE(L5:L20)</f>
        <v>24.2</v>
      </c>
      <c r="M21" s="137">
        <f t="shared" si="4"/>
        <v>2026.5880263392387</v>
      </c>
      <c r="N21" s="138">
        <f t="shared" ref="N21:N28" si="5">M21/L21</f>
        <v>83.743306873522258</v>
      </c>
      <c r="O21" s="139">
        <f t="shared" ref="O21:O28" si="6">L21-I21</f>
        <v>0.80000000000000071</v>
      </c>
      <c r="P21" s="140">
        <f t="shared" ref="P21:P28" si="7">N21-K21</f>
        <v>-8.4789153486999709</v>
      </c>
      <c r="Q21" s="141">
        <f t="shared" ref="Q21:Q28" si="8">N21/K21</f>
        <v>0.90805995405024131</v>
      </c>
      <c r="R21" s="324"/>
      <c r="S21" s="142">
        <v>0.25</v>
      </c>
      <c r="T21" s="143">
        <v>0.57695601851851841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8</v>
      </c>
      <c r="AD21" s="180">
        <f>SUM(AD5:AD20)</f>
        <v>0</v>
      </c>
      <c r="AE21" s="168">
        <f t="shared" ref="AE21:AE28" si="9">M21-J21</f>
        <v>-131.4119736607613</v>
      </c>
      <c r="AF21" s="141">
        <f t="shared" ref="AF21:AF28" si="10">M21/J21</f>
        <v>0.93910473880409573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2293</v>
      </c>
      <c r="G22" s="148">
        <f t="shared" ref="G22:G28" si="11">E22*F22</f>
        <v>83579.850000000006</v>
      </c>
      <c r="H22" s="149">
        <v>2</v>
      </c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8" si="12">F22/V22*60</f>
        <v>1894.6958710424929</v>
      </c>
      <c r="N22" s="152">
        <f t="shared" si="5"/>
        <v>94.734793552124643</v>
      </c>
      <c r="O22" s="154">
        <f t="shared" si="6"/>
        <v>0</v>
      </c>
      <c r="P22" s="155">
        <f t="shared" si="7"/>
        <v>-10.265206447875357</v>
      </c>
      <c r="Q22" s="156">
        <f t="shared" si="8"/>
        <v>0.90223612906785378</v>
      </c>
      <c r="R22" s="322">
        <f>Q38</f>
        <v>0.89396516314758012</v>
      </c>
      <c r="S22" s="157">
        <v>0.20833333333333334</v>
      </c>
      <c r="T22" s="158">
        <v>0.25875000000000004</v>
      </c>
      <c r="U22" s="159"/>
      <c r="V22" s="160">
        <v>72.613236827449896</v>
      </c>
      <c r="W22" s="97"/>
      <c r="X22" s="98"/>
      <c r="Y22" s="12"/>
      <c r="Z22" s="198"/>
      <c r="AA22" s="325"/>
      <c r="AB22" s="326"/>
      <c r="AC22" s="12">
        <v>1</v>
      </c>
      <c r="AD22" s="198"/>
      <c r="AE22" s="115">
        <f t="shared" si="9"/>
        <v>-205.30412895750715</v>
      </c>
      <c r="AF22" s="156">
        <f t="shared" si="10"/>
        <v>0.90223612906785378</v>
      </c>
      <c r="AG22" s="376">
        <f>AF38</f>
        <v>0.89396516314758023</v>
      </c>
    </row>
    <row r="23" spans="1:33" ht="15.75" customHeight="1">
      <c r="A23" s="357"/>
      <c r="B23" s="163" t="s">
        <v>185</v>
      </c>
      <c r="C23" s="330" t="s">
        <v>199</v>
      </c>
      <c r="D23" s="331"/>
      <c r="E23" s="101">
        <v>33.200000000000003</v>
      </c>
      <c r="F23" s="111">
        <v>2829</v>
      </c>
      <c r="G23" s="103">
        <f t="shared" si="11"/>
        <v>93922.8</v>
      </c>
      <c r="H23" s="26"/>
      <c r="I23" s="107">
        <v>11</v>
      </c>
      <c r="J23" s="105">
        <v>2000</v>
      </c>
      <c r="K23" s="106">
        <f t="shared" si="1"/>
        <v>181.81818181818181</v>
      </c>
      <c r="L23" s="107">
        <v>11</v>
      </c>
      <c r="M23" s="105">
        <f t="shared" si="12"/>
        <v>1780.3444708530699</v>
      </c>
      <c r="N23" s="106">
        <f t="shared" si="5"/>
        <v>161.84949735027908</v>
      </c>
      <c r="O23" s="108">
        <f t="shared" si="6"/>
        <v>0</v>
      </c>
      <c r="P23" s="109">
        <f t="shared" si="7"/>
        <v>-19.968684467902733</v>
      </c>
      <c r="Q23" s="110">
        <f t="shared" si="8"/>
        <v>0.89017223542653501</v>
      </c>
      <c r="R23" s="323"/>
      <c r="S23" s="47">
        <v>0.26180555555555557</v>
      </c>
      <c r="T23" s="48">
        <v>0.32800925925925928</v>
      </c>
      <c r="U23" s="111">
        <v>5</v>
      </c>
      <c r="V23" s="112">
        <v>95.341099870783651</v>
      </c>
      <c r="W23" s="113"/>
      <c r="X23" s="116"/>
      <c r="Y23" s="12"/>
      <c r="Z23" s="198"/>
      <c r="AA23" s="332"/>
      <c r="AB23" s="333"/>
      <c r="AC23" s="12">
        <v>1</v>
      </c>
      <c r="AD23" s="198"/>
      <c r="AE23" s="117">
        <f t="shared" si="9"/>
        <v>-219.65552914693012</v>
      </c>
      <c r="AF23" s="110">
        <f t="shared" si="10"/>
        <v>0.8901722354265349</v>
      </c>
      <c r="AG23" s="369"/>
    </row>
    <row r="24" spans="1:33" ht="15.75" customHeight="1">
      <c r="A24" s="357"/>
      <c r="B24" s="163" t="s">
        <v>185</v>
      </c>
      <c r="C24" s="330" t="s">
        <v>197</v>
      </c>
      <c r="D24" s="331"/>
      <c r="E24" s="101">
        <v>31.72</v>
      </c>
      <c r="F24" s="111">
        <v>1651</v>
      </c>
      <c r="G24" s="103">
        <f t="shared" si="11"/>
        <v>52369.72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 t="shared" si="12"/>
        <v>1766.2583616960001</v>
      </c>
      <c r="N24" s="106">
        <f t="shared" si="5"/>
        <v>80.284470986181816</v>
      </c>
      <c r="O24" s="108">
        <f t="shared" si="6"/>
        <v>0</v>
      </c>
      <c r="P24" s="109">
        <f t="shared" si="7"/>
        <v>-10.624619922909091</v>
      </c>
      <c r="Q24" s="110">
        <f t="shared" si="8"/>
        <v>0.88312918084799996</v>
      </c>
      <c r="R24" s="323"/>
      <c r="S24" s="47">
        <v>0.33194444444444443</v>
      </c>
      <c r="T24" s="48">
        <v>0.37089120370370371</v>
      </c>
      <c r="U24" s="111">
        <v>5.6666666666666199</v>
      </c>
      <c r="V24" s="112">
        <v>56.084660176714131</v>
      </c>
      <c r="W24" s="113"/>
      <c r="X24" s="116"/>
      <c r="Y24" s="12"/>
      <c r="Z24" s="198"/>
      <c r="AA24" s="332"/>
      <c r="AB24" s="333"/>
      <c r="AC24" s="12">
        <v>1</v>
      </c>
      <c r="AD24" s="198"/>
      <c r="AE24" s="117">
        <f t="shared" si="9"/>
        <v>-233.74163830399993</v>
      </c>
      <c r="AF24" s="110">
        <f t="shared" si="10"/>
        <v>0.88312918084800007</v>
      </c>
      <c r="AG24" s="369"/>
    </row>
    <row r="25" spans="1:33" ht="15.75" customHeight="1">
      <c r="A25" s="357"/>
      <c r="B25" s="163" t="s">
        <v>185</v>
      </c>
      <c r="C25" s="330" t="s">
        <v>198</v>
      </c>
      <c r="D25" s="331"/>
      <c r="E25" s="101">
        <v>34.79</v>
      </c>
      <c r="F25" s="111">
        <v>1984</v>
      </c>
      <c r="G25" s="103">
        <f t="shared" si="11"/>
        <v>69023.360000000001</v>
      </c>
      <c r="H25" s="26"/>
      <c r="I25" s="107">
        <v>11</v>
      </c>
      <c r="J25" s="105">
        <v>2000</v>
      </c>
      <c r="K25" s="106">
        <f t="shared" si="1"/>
        <v>181.81818181818181</v>
      </c>
      <c r="L25" s="107">
        <v>11</v>
      </c>
      <c r="M25" s="105">
        <f t="shared" si="12"/>
        <v>1781.5189459031199</v>
      </c>
      <c r="N25" s="106">
        <f t="shared" si="5"/>
        <v>161.95626780937454</v>
      </c>
      <c r="O25" s="108">
        <f t="shared" si="6"/>
        <v>0</v>
      </c>
      <c r="P25" s="109">
        <f t="shared" si="7"/>
        <v>-19.861914008807275</v>
      </c>
      <c r="Q25" s="110">
        <f t="shared" si="8"/>
        <v>0.89075947295155999</v>
      </c>
      <c r="R25" s="323"/>
      <c r="S25" s="47">
        <v>0.375</v>
      </c>
      <c r="T25" s="48">
        <v>0.42140046296296296</v>
      </c>
      <c r="U25" s="111">
        <v>5.916666666666659</v>
      </c>
      <c r="V25" s="112">
        <v>66.819384814150311</v>
      </c>
      <c r="W25" s="113"/>
      <c r="X25" s="116"/>
      <c r="Y25" s="12"/>
      <c r="Z25" s="198"/>
      <c r="AA25" s="332"/>
      <c r="AB25" s="333"/>
      <c r="AC25" s="12">
        <v>0</v>
      </c>
      <c r="AD25" s="198"/>
      <c r="AE25" s="117">
        <f t="shared" si="9"/>
        <v>-218.48105409688014</v>
      </c>
      <c r="AF25" s="110">
        <f t="shared" si="10"/>
        <v>0.89075947295155988</v>
      </c>
      <c r="AG25" s="369"/>
    </row>
    <row r="26" spans="1:33" ht="15.75" customHeight="1">
      <c r="A26" s="358"/>
      <c r="B26" s="163" t="s">
        <v>189</v>
      </c>
      <c r="C26" s="330" t="s">
        <v>206</v>
      </c>
      <c r="D26" s="331"/>
      <c r="E26" s="101">
        <v>71.55</v>
      </c>
      <c r="F26" s="111">
        <v>1964</v>
      </c>
      <c r="G26" s="103">
        <f t="shared" si="11"/>
        <v>140524.19999999998</v>
      </c>
      <c r="H26" s="13"/>
      <c r="I26" s="118">
        <v>22</v>
      </c>
      <c r="J26" s="105">
        <v>2000</v>
      </c>
      <c r="K26" s="106">
        <f t="shared" si="1"/>
        <v>90.909090909090907</v>
      </c>
      <c r="L26" s="107">
        <v>22</v>
      </c>
      <c r="M26" s="105">
        <f t="shared" si="12"/>
        <v>1786.0462102904914</v>
      </c>
      <c r="N26" s="106">
        <f t="shared" si="5"/>
        <v>81.183918649567786</v>
      </c>
      <c r="O26" s="108">
        <f t="shared" si="6"/>
        <v>0</v>
      </c>
      <c r="P26" s="109">
        <f t="shared" si="7"/>
        <v>-9.72517225952312</v>
      </c>
      <c r="Q26" s="110">
        <f t="shared" si="8"/>
        <v>0.89302310514524563</v>
      </c>
      <c r="R26" s="323"/>
      <c r="S26" s="47">
        <v>0.42499999999999999</v>
      </c>
      <c r="T26" s="48">
        <v>0.47081018518518519</v>
      </c>
      <c r="U26" s="111">
        <v>5.1833333333333176</v>
      </c>
      <c r="V26" s="112">
        <v>65.978136131670368</v>
      </c>
      <c r="W26" s="113">
        <v>0.47081018518518519</v>
      </c>
      <c r="X26" s="116">
        <v>0.50972222222222219</v>
      </c>
      <c r="Y26" s="12"/>
      <c r="Z26" s="198"/>
      <c r="AA26" s="332"/>
      <c r="AB26" s="333"/>
      <c r="AC26" s="12">
        <v>1</v>
      </c>
      <c r="AD26" s="198"/>
      <c r="AE26" s="117">
        <f t="shared" si="9"/>
        <v>-213.95378970950856</v>
      </c>
      <c r="AF26" s="110">
        <f t="shared" si="10"/>
        <v>0.89302310514524574</v>
      </c>
      <c r="AG26" s="369"/>
    </row>
    <row r="27" spans="1:33" ht="15.75" customHeight="1">
      <c r="A27" s="358"/>
      <c r="B27" s="163" t="s">
        <v>189</v>
      </c>
      <c r="C27" s="330" t="s">
        <v>209</v>
      </c>
      <c r="D27" s="331"/>
      <c r="E27" s="101">
        <v>61.09</v>
      </c>
      <c r="F27" s="111">
        <v>2512</v>
      </c>
      <c r="G27" s="121">
        <f t="shared" si="11"/>
        <v>153458.08000000002</v>
      </c>
      <c r="H27" s="122"/>
      <c r="I27" s="107">
        <v>20</v>
      </c>
      <c r="J27" s="105">
        <v>2000</v>
      </c>
      <c r="K27" s="106">
        <f t="shared" si="1"/>
        <v>100</v>
      </c>
      <c r="L27" s="107">
        <v>20</v>
      </c>
      <c r="M27" s="105">
        <f t="shared" si="12"/>
        <v>1790.7455858679716</v>
      </c>
      <c r="N27" s="106">
        <f t="shared" si="5"/>
        <v>89.537279293398583</v>
      </c>
      <c r="O27" s="108">
        <f t="shared" si="6"/>
        <v>0</v>
      </c>
      <c r="P27" s="109">
        <f t="shared" si="7"/>
        <v>-10.462720706601417</v>
      </c>
      <c r="Q27" s="110">
        <f t="shared" si="8"/>
        <v>0.89537279293398586</v>
      </c>
      <c r="R27" s="323"/>
      <c r="S27" s="47">
        <v>0.50972222222222219</v>
      </c>
      <c r="T27" s="120">
        <v>0.56815972222222222</v>
      </c>
      <c r="U27" s="111">
        <v>56.033333333333275</v>
      </c>
      <c r="V27" s="112">
        <v>84.166059762725169</v>
      </c>
      <c r="W27" s="113"/>
      <c r="X27" s="116"/>
      <c r="Y27" s="12"/>
      <c r="Z27" s="198"/>
      <c r="AA27" s="332"/>
      <c r="AB27" s="333"/>
      <c r="AC27" s="12">
        <v>2</v>
      </c>
      <c r="AD27" s="198"/>
      <c r="AE27" s="117">
        <f t="shared" si="9"/>
        <v>-209.25441413202839</v>
      </c>
      <c r="AF27" s="110">
        <f t="shared" si="10"/>
        <v>0.89537279293398586</v>
      </c>
      <c r="AG27" s="369"/>
    </row>
    <row r="28" spans="1:33" ht="15.75" customHeight="1">
      <c r="A28" s="358"/>
      <c r="B28" s="163" t="s">
        <v>195</v>
      </c>
      <c r="C28" s="330" t="s">
        <v>196</v>
      </c>
      <c r="D28" s="331"/>
      <c r="E28" s="101">
        <v>36.450000000000003</v>
      </c>
      <c r="F28" s="111">
        <v>2872</v>
      </c>
      <c r="G28" s="121">
        <f t="shared" si="11"/>
        <v>104684.40000000001</v>
      </c>
      <c r="H28" s="62"/>
      <c r="I28" s="118">
        <v>20</v>
      </c>
      <c r="J28" s="105">
        <v>2100</v>
      </c>
      <c r="K28" s="106">
        <f t="shared" si="1"/>
        <v>105</v>
      </c>
      <c r="L28" s="107">
        <v>20</v>
      </c>
      <c r="M28" s="105">
        <f t="shared" si="12"/>
        <v>1894.6958710424929</v>
      </c>
      <c r="N28" s="106">
        <f t="shared" si="5"/>
        <v>94.734793552124643</v>
      </c>
      <c r="O28" s="123">
        <f t="shared" si="6"/>
        <v>0</v>
      </c>
      <c r="P28" s="124">
        <f t="shared" si="7"/>
        <v>-10.265206447875357</v>
      </c>
      <c r="Q28" s="125">
        <f t="shared" si="8"/>
        <v>0.90223612906785378</v>
      </c>
      <c r="R28" s="323"/>
      <c r="S28" s="47">
        <v>0.57152777777777775</v>
      </c>
      <c r="T28" s="120">
        <v>0.63467592592592592</v>
      </c>
      <c r="U28" s="111">
        <v>4.8499999999999588</v>
      </c>
      <c r="V28" s="112">
        <v>90.948633305031009</v>
      </c>
      <c r="W28" s="113"/>
      <c r="X28" s="116"/>
      <c r="Y28" s="12"/>
      <c r="Z28" s="198"/>
      <c r="AA28" s="332"/>
      <c r="AB28" s="333"/>
      <c r="AC28" s="12">
        <v>2</v>
      </c>
      <c r="AD28" s="198"/>
      <c r="AE28" s="117">
        <f t="shared" si="9"/>
        <v>-205.30412895750715</v>
      </c>
      <c r="AF28" s="110">
        <f t="shared" si="10"/>
        <v>0.90223612906785378</v>
      </c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13">AVERAGE(I22:I37)</f>
        <v>18</v>
      </c>
      <c r="J38" s="137">
        <f t="shared" si="13"/>
        <v>2028.5714285714287</v>
      </c>
      <c r="K38" s="138">
        <f t="shared" ref="K38" si="14">J38/I38</f>
        <v>112.69841269841271</v>
      </c>
      <c r="L38" s="136">
        <f t="shared" ref="L38:M38" si="15">AVERAGE(L22:L37)</f>
        <v>18</v>
      </c>
      <c r="M38" s="137">
        <f t="shared" si="15"/>
        <v>1813.472188099377</v>
      </c>
      <c r="N38" s="138">
        <f t="shared" ref="N38:N44" si="16">M38/L38</f>
        <v>100.74845489440983</v>
      </c>
      <c r="O38" s="139">
        <f t="shared" ref="O38:O44" si="17">L38-I38</f>
        <v>0</v>
      </c>
      <c r="P38" s="140">
        <f t="shared" ref="P38:P44" si="18">N38-K38</f>
        <v>-11.949957804002878</v>
      </c>
      <c r="Q38" s="141">
        <f t="shared" ref="Q38:Q44" si="19">N38/K38</f>
        <v>0.89396516314758012</v>
      </c>
      <c r="R38" s="324"/>
      <c r="S38" s="142">
        <v>0.20833333333333334</v>
      </c>
      <c r="T38" s="143">
        <v>0.63467592592592592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8</v>
      </c>
      <c r="AD38" s="180">
        <f>SUM(AD22:AD37)</f>
        <v>0</v>
      </c>
      <c r="AE38" s="168">
        <f t="shared" ref="AE38:AE44" si="20">M38-J38</f>
        <v>-215.09924047205163</v>
      </c>
      <c r="AF38" s="141">
        <f t="shared" ref="AF38:AF44" si="21">M38/J38</f>
        <v>0.89396516314758023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3855</v>
      </c>
      <c r="G39" s="148">
        <f t="shared" ref="G39:G44" si="22">E39*F39</f>
        <v>75943.5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4" si="23">F39/V39*60</f>
        <v>1078.9677035037921</v>
      </c>
      <c r="N39" s="152">
        <f t="shared" si="16"/>
        <v>82.997515654137857</v>
      </c>
      <c r="O39" s="154">
        <f t="shared" si="17"/>
        <v>0</v>
      </c>
      <c r="P39" s="155">
        <f t="shared" si="18"/>
        <v>-9.3101766535544499</v>
      </c>
      <c r="Q39" s="156">
        <f t="shared" si="19"/>
        <v>0.89913975291982684</v>
      </c>
      <c r="R39" s="322">
        <f>Q55</f>
        <v>0.89541591092894723</v>
      </c>
      <c r="S39" s="157">
        <v>0.20833333333333334</v>
      </c>
      <c r="T39" s="158">
        <v>0.35719907407407409</v>
      </c>
      <c r="U39" s="159"/>
      <c r="V39" s="160">
        <v>214.37156946300303</v>
      </c>
      <c r="W39" s="158"/>
      <c r="X39" s="169"/>
      <c r="Y39" s="12"/>
      <c r="Z39" s="198"/>
      <c r="AA39" s="325"/>
      <c r="AB39" s="326"/>
      <c r="AC39" s="12">
        <v>3</v>
      </c>
      <c r="AD39" s="198"/>
      <c r="AE39" s="115">
        <f t="shared" si="20"/>
        <v>-121.03229649620789</v>
      </c>
      <c r="AF39" s="156">
        <f t="shared" si="21"/>
        <v>0.89913975291982673</v>
      </c>
      <c r="AG39" s="327">
        <f>AF55</f>
        <v>0.89541591092894712</v>
      </c>
    </row>
    <row r="40" spans="1:33" ht="15.75" customHeight="1">
      <c r="A40" s="318"/>
      <c r="B40" s="163" t="s">
        <v>189</v>
      </c>
      <c r="C40" s="330" t="s">
        <v>191</v>
      </c>
      <c r="D40" s="331"/>
      <c r="E40" s="101">
        <v>59.34</v>
      </c>
      <c r="F40" s="102">
        <v>1350</v>
      </c>
      <c r="G40" s="103">
        <f t="shared" si="22"/>
        <v>80109</v>
      </c>
      <c r="H40" s="26"/>
      <c r="I40" s="104">
        <v>24</v>
      </c>
      <c r="J40" s="105">
        <v>2000</v>
      </c>
      <c r="K40" s="106">
        <f t="shared" si="1"/>
        <v>83.333333333333329</v>
      </c>
      <c r="L40" s="107">
        <v>24</v>
      </c>
      <c r="M40" s="105">
        <f t="shared" si="23"/>
        <v>1789.4082313195095</v>
      </c>
      <c r="N40" s="106">
        <f t="shared" si="16"/>
        <v>74.558676304979556</v>
      </c>
      <c r="O40" s="108">
        <f t="shared" si="17"/>
        <v>0</v>
      </c>
      <c r="P40" s="109">
        <f t="shared" si="18"/>
        <v>-8.7746570283537721</v>
      </c>
      <c r="Q40" s="110">
        <f t="shared" si="19"/>
        <v>0.89470411565975472</v>
      </c>
      <c r="R40" s="323"/>
      <c r="S40" s="47">
        <v>0.3611111111111111</v>
      </c>
      <c r="T40" s="48">
        <v>0.39253472222222219</v>
      </c>
      <c r="U40" s="111">
        <v>5.633333333333308</v>
      </c>
      <c r="V40" s="112">
        <v>45.266361572658354</v>
      </c>
      <c r="W40" s="113"/>
      <c r="X40" s="116"/>
      <c r="Y40" s="12"/>
      <c r="Z40" s="198"/>
      <c r="AA40" s="332"/>
      <c r="AB40" s="333"/>
      <c r="AC40" s="12">
        <v>1</v>
      </c>
      <c r="AD40" s="198"/>
      <c r="AE40" s="117">
        <f t="shared" si="20"/>
        <v>-210.59176868049053</v>
      </c>
      <c r="AF40" s="110">
        <f t="shared" si="21"/>
        <v>0.89470411565975472</v>
      </c>
      <c r="AG40" s="328"/>
    </row>
    <row r="41" spans="1:33" ht="15.75" customHeight="1">
      <c r="A41" s="318"/>
      <c r="B41" s="163" t="s">
        <v>189</v>
      </c>
      <c r="C41" s="330" t="s">
        <v>207</v>
      </c>
      <c r="D41" s="331"/>
      <c r="E41" s="101">
        <v>58.67</v>
      </c>
      <c r="F41" s="102">
        <v>743</v>
      </c>
      <c r="G41" s="103">
        <f t="shared" si="22"/>
        <v>43591.81</v>
      </c>
      <c r="H41" s="26">
        <v>2</v>
      </c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 t="shared" si="23"/>
        <v>1791.3270052556093</v>
      </c>
      <c r="N41" s="106">
        <f t="shared" si="16"/>
        <v>77.8837828372004</v>
      </c>
      <c r="O41" s="108">
        <f t="shared" si="17"/>
        <v>0</v>
      </c>
      <c r="P41" s="109">
        <f t="shared" si="18"/>
        <v>-9.0727389019300375</v>
      </c>
      <c r="Q41" s="110">
        <f t="shared" si="19"/>
        <v>0.89566350262780459</v>
      </c>
      <c r="R41" s="323"/>
      <c r="S41" s="47">
        <v>0.39583333333333331</v>
      </c>
      <c r="T41" s="48">
        <v>0.41311342592592593</v>
      </c>
      <c r="U41" s="111">
        <v>4.7500000000000231</v>
      </c>
      <c r="V41" s="112">
        <v>24.886578424378055</v>
      </c>
      <c r="W41" s="113"/>
      <c r="X41" s="116"/>
      <c r="Y41" s="12"/>
      <c r="Z41" s="198"/>
      <c r="AA41" s="332"/>
      <c r="AB41" s="333"/>
      <c r="AC41" s="12">
        <v>1</v>
      </c>
      <c r="AD41" s="198"/>
      <c r="AE41" s="117">
        <f t="shared" si="20"/>
        <v>-208.67299474439073</v>
      </c>
      <c r="AF41" s="110">
        <f t="shared" si="21"/>
        <v>0.89566350262780459</v>
      </c>
      <c r="AG41" s="328"/>
    </row>
    <row r="42" spans="1:33" ht="15.75" customHeight="1">
      <c r="A42" s="318"/>
      <c r="B42" s="163" t="s">
        <v>189</v>
      </c>
      <c r="C42" s="330" t="s">
        <v>208</v>
      </c>
      <c r="D42" s="331"/>
      <c r="E42" s="101">
        <v>59.54</v>
      </c>
      <c r="F42" s="102">
        <v>2555</v>
      </c>
      <c r="G42" s="103">
        <f t="shared" si="22"/>
        <v>152124.70000000001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 t="shared" si="23"/>
        <v>1794.2815964524718</v>
      </c>
      <c r="N42" s="106">
        <f t="shared" si="16"/>
        <v>78.012243324020517</v>
      </c>
      <c r="O42" s="108">
        <f t="shared" si="17"/>
        <v>0</v>
      </c>
      <c r="P42" s="109">
        <f t="shared" si="18"/>
        <v>-8.9442784151099204</v>
      </c>
      <c r="Q42" s="110">
        <f t="shared" si="19"/>
        <v>0.89714079822623594</v>
      </c>
      <c r="R42" s="323"/>
      <c r="S42" s="47">
        <v>0.41597222222222219</v>
      </c>
      <c r="T42" s="48">
        <v>0.47530092592592588</v>
      </c>
      <c r="U42" s="111">
        <v>5</v>
      </c>
      <c r="V42" s="112">
        <v>85.43809416709955</v>
      </c>
      <c r="W42" s="113">
        <v>0.47530092592592588</v>
      </c>
      <c r="X42" s="116">
        <v>0.5131944444444444</v>
      </c>
      <c r="Y42" s="12"/>
      <c r="Z42" s="198"/>
      <c r="AA42" s="332"/>
      <c r="AB42" s="333"/>
      <c r="AC42" s="12">
        <v>2</v>
      </c>
      <c r="AD42" s="198"/>
      <c r="AE42" s="117">
        <f t="shared" si="20"/>
        <v>-205.71840354752817</v>
      </c>
      <c r="AF42" s="110">
        <f t="shared" si="21"/>
        <v>0.89714079822623594</v>
      </c>
      <c r="AG42" s="328"/>
    </row>
    <row r="43" spans="1:33" ht="15.75" customHeight="1">
      <c r="A43" s="318"/>
      <c r="B43" s="163" t="s">
        <v>189</v>
      </c>
      <c r="C43" s="330" t="s">
        <v>205</v>
      </c>
      <c r="D43" s="331"/>
      <c r="E43" s="101">
        <v>53.76</v>
      </c>
      <c r="F43" s="102">
        <v>3106</v>
      </c>
      <c r="G43" s="103">
        <f t="shared" si="22"/>
        <v>166978.56</v>
      </c>
      <c r="H43" s="13"/>
      <c r="I43" s="104">
        <v>20</v>
      </c>
      <c r="J43" s="105">
        <v>2000</v>
      </c>
      <c r="K43" s="106">
        <f t="shared" si="1"/>
        <v>100</v>
      </c>
      <c r="L43" s="107">
        <v>20</v>
      </c>
      <c r="M43" s="105">
        <f t="shared" si="23"/>
        <v>1783.3466606172171</v>
      </c>
      <c r="N43" s="106">
        <f t="shared" si="16"/>
        <v>89.16733303086086</v>
      </c>
      <c r="O43" s="108">
        <f t="shared" si="17"/>
        <v>0</v>
      </c>
      <c r="P43" s="109">
        <f t="shared" si="18"/>
        <v>-10.83266696913914</v>
      </c>
      <c r="Q43" s="110">
        <f t="shared" si="19"/>
        <v>0.89167333030860862</v>
      </c>
      <c r="R43" s="323"/>
      <c r="S43" s="47">
        <v>0.5131944444444444</v>
      </c>
      <c r="T43" s="48">
        <v>0.58576388888888886</v>
      </c>
      <c r="U43" s="111">
        <v>54.56666666666667</v>
      </c>
      <c r="V43" s="112">
        <v>104.5001536243664</v>
      </c>
      <c r="W43" s="113"/>
      <c r="X43" s="116"/>
      <c r="Y43" s="12"/>
      <c r="Z43" s="198"/>
      <c r="AA43" s="332"/>
      <c r="AB43" s="333"/>
      <c r="AC43" s="12">
        <v>3</v>
      </c>
      <c r="AD43" s="198"/>
      <c r="AE43" s="117">
        <f t="shared" si="20"/>
        <v>-216.65333938278286</v>
      </c>
      <c r="AF43" s="110">
        <f t="shared" si="21"/>
        <v>0.89167333030860862</v>
      </c>
      <c r="AG43" s="328"/>
    </row>
    <row r="44" spans="1:33" ht="15.75" customHeight="1">
      <c r="A44" s="318"/>
      <c r="B44" s="163" t="s">
        <v>189</v>
      </c>
      <c r="C44" s="330" t="s">
        <v>207</v>
      </c>
      <c r="D44" s="331"/>
      <c r="E44" s="101">
        <v>58.67</v>
      </c>
      <c r="F44" s="102">
        <v>1878</v>
      </c>
      <c r="G44" s="121">
        <f t="shared" si="22"/>
        <v>110182.26000000001</v>
      </c>
      <c r="H44" s="122"/>
      <c r="I44" s="104">
        <v>23</v>
      </c>
      <c r="J44" s="105">
        <v>2000</v>
      </c>
      <c r="K44" s="106">
        <f t="shared" si="1"/>
        <v>86.956521739130437</v>
      </c>
      <c r="L44" s="107">
        <v>23</v>
      </c>
      <c r="M44" s="105">
        <f t="shared" si="23"/>
        <v>1791.3270052556093</v>
      </c>
      <c r="N44" s="106">
        <f t="shared" si="16"/>
        <v>77.8837828372004</v>
      </c>
      <c r="O44" s="108">
        <f t="shared" si="17"/>
        <v>0</v>
      </c>
      <c r="P44" s="109">
        <f t="shared" si="18"/>
        <v>-9.0727389019300375</v>
      </c>
      <c r="Q44" s="110">
        <f t="shared" si="19"/>
        <v>0.89566350262780459</v>
      </c>
      <c r="R44" s="323"/>
      <c r="S44" s="47">
        <v>0.58958333333333324</v>
      </c>
      <c r="T44" s="120">
        <v>0.63326388888888885</v>
      </c>
      <c r="U44" s="111">
        <v>5.4999999999999005</v>
      </c>
      <c r="V44" s="112">
        <v>62.903087861348567</v>
      </c>
      <c r="W44" s="113"/>
      <c r="X44" s="116"/>
      <c r="Y44" s="12"/>
      <c r="Z44" s="198"/>
      <c r="AA44" s="332"/>
      <c r="AB44" s="333"/>
      <c r="AC44" s="12">
        <v>2</v>
      </c>
      <c r="AD44" s="198"/>
      <c r="AE44" s="117">
        <f t="shared" si="20"/>
        <v>-208.67299474439073</v>
      </c>
      <c r="AF44" s="110">
        <f t="shared" si="21"/>
        <v>0.89566350262780459</v>
      </c>
      <c r="AG44" s="328"/>
    </row>
    <row r="45" spans="1:33" ht="15.75" customHeight="1">
      <c r="A45" s="318"/>
      <c r="B45" s="163"/>
      <c r="C45" s="330"/>
      <c r="D45" s="33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3"/>
      <c r="S45" s="119"/>
      <c r="T45" s="120"/>
      <c r="U45" s="111"/>
      <c r="V45" s="112"/>
      <c r="W45" s="120"/>
      <c r="X45" s="189"/>
      <c r="Y45" s="12"/>
      <c r="Z45" s="198"/>
      <c r="AA45" s="332"/>
      <c r="AB45" s="333"/>
      <c r="AC45" s="12"/>
      <c r="AD45" s="198"/>
      <c r="AE45" s="117"/>
      <c r="AF45" s="110"/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24">AVERAGE(I39:I54)</f>
        <v>21</v>
      </c>
      <c r="J55" s="137">
        <f t="shared" si="24"/>
        <v>1866.6666666666667</v>
      </c>
      <c r="K55" s="138">
        <f t="shared" ref="K55" si="25">J55/I55</f>
        <v>88.888888888888886</v>
      </c>
      <c r="L55" s="136">
        <f t="shared" ref="L55:M55" si="26">AVERAGE(L39:L54)</f>
        <v>21</v>
      </c>
      <c r="M55" s="137">
        <f t="shared" si="26"/>
        <v>1671.4430337340348</v>
      </c>
      <c r="N55" s="138">
        <f t="shared" ref="N55:N66" si="27">M55/L55</f>
        <v>79.592525415906422</v>
      </c>
      <c r="O55" s="139">
        <f t="shared" ref="O55:O66" si="28">L55-I55</f>
        <v>0</v>
      </c>
      <c r="P55" s="140">
        <f t="shared" ref="P55:P66" si="29">N55-K55</f>
        <v>-9.2963634729824633</v>
      </c>
      <c r="Q55" s="141">
        <f t="shared" ref="Q55:Q66" si="30">N55/K55</f>
        <v>0.89541591092894723</v>
      </c>
      <c r="R55" s="324"/>
      <c r="S55" s="142">
        <v>0.20833333333333334</v>
      </c>
      <c r="T55" s="143">
        <v>0.63326388888888885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12</v>
      </c>
      <c r="AD55" s="191">
        <f>SUM(AD39:AD54)</f>
        <v>0</v>
      </c>
      <c r="AE55" s="168">
        <f t="shared" ref="AE55:AE66" si="31">M55-J55</f>
        <v>-195.22363293263197</v>
      </c>
      <c r="AF55" s="141">
        <f t="shared" ref="AF55:AF66" si="32">M55/J55</f>
        <v>0.89541591092894712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3045</v>
      </c>
      <c r="G56" s="148">
        <f t="shared" ref="G56:G66" si="33">E56*F56</f>
        <v>87878.7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6" si="34">F56/V56*60</f>
        <v>3184.8055878308378</v>
      </c>
      <c r="N56" s="152">
        <f t="shared" si="27"/>
        <v>167.62134672793883</v>
      </c>
      <c r="O56" s="154">
        <f t="shared" si="28"/>
        <v>0</v>
      </c>
      <c r="P56" s="155">
        <f t="shared" si="29"/>
        <v>-21.852337482587501</v>
      </c>
      <c r="Q56" s="156">
        <f t="shared" si="30"/>
        <v>0.88466821884189928</v>
      </c>
      <c r="R56" s="322">
        <f>Q72</f>
        <v>0.88779320082488622</v>
      </c>
      <c r="S56" s="157">
        <v>0.16666666666666666</v>
      </c>
      <c r="T56" s="158">
        <v>0.20649305555555555</v>
      </c>
      <c r="U56" s="159"/>
      <c r="V56" s="160">
        <v>57.366138987603463</v>
      </c>
      <c r="W56" s="158"/>
      <c r="X56" s="169"/>
      <c r="Y56" s="12"/>
      <c r="Z56" s="198"/>
      <c r="AA56" s="325"/>
      <c r="AB56" s="326"/>
      <c r="AC56" s="12">
        <v>1</v>
      </c>
      <c r="AD56" s="198"/>
      <c r="AE56" s="115">
        <f t="shared" si="31"/>
        <v>-415.19441216916221</v>
      </c>
      <c r="AF56" s="156">
        <f t="shared" si="32"/>
        <v>0.88466821884189939</v>
      </c>
      <c r="AG56" s="327">
        <f>AF72</f>
        <v>0.88779320082488622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4648</v>
      </c>
      <c r="G57" s="103">
        <f t="shared" si="33"/>
        <v>144599.28</v>
      </c>
      <c r="H57" s="26"/>
      <c r="I57" s="104">
        <v>19</v>
      </c>
      <c r="J57" s="105">
        <v>3600</v>
      </c>
      <c r="K57" s="106">
        <f t="shared" ref="K57:K91" si="35">J57/I57</f>
        <v>189.47368421052633</v>
      </c>
      <c r="L57" s="107">
        <v>19</v>
      </c>
      <c r="M57" s="105">
        <f t="shared" si="34"/>
        <v>3185.9170890825608</v>
      </c>
      <c r="N57" s="106">
        <f t="shared" si="27"/>
        <v>167.679846793819</v>
      </c>
      <c r="O57" s="108">
        <f t="shared" si="28"/>
        <v>0</v>
      </c>
      <c r="P57" s="109">
        <f t="shared" si="29"/>
        <v>-21.793837416707333</v>
      </c>
      <c r="Q57" s="110">
        <f t="shared" si="30"/>
        <v>0.88497696918960023</v>
      </c>
      <c r="R57" s="323"/>
      <c r="S57" s="47">
        <v>0.2097222222222222</v>
      </c>
      <c r="T57" s="48">
        <v>0.27050925925925923</v>
      </c>
      <c r="U57" s="111">
        <v>4.6499999999999675</v>
      </c>
      <c r="V57" s="112">
        <v>87.535234659954142</v>
      </c>
      <c r="W57" s="113"/>
      <c r="X57" s="116"/>
      <c r="Y57" s="12"/>
      <c r="Z57" s="198"/>
      <c r="AA57" s="332"/>
      <c r="AB57" s="333"/>
      <c r="AC57" s="12">
        <v>2</v>
      </c>
      <c r="AD57" s="198"/>
      <c r="AE57" s="117">
        <f t="shared" si="31"/>
        <v>-414.08291091743922</v>
      </c>
      <c r="AF57" s="110">
        <f t="shared" si="32"/>
        <v>0.88497696918960023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2528</v>
      </c>
      <c r="G58" s="103">
        <f t="shared" si="33"/>
        <v>98566.720000000001</v>
      </c>
      <c r="H58" s="26"/>
      <c r="I58" s="104">
        <v>19</v>
      </c>
      <c r="J58" s="105">
        <v>3600</v>
      </c>
      <c r="K58" s="106">
        <f t="shared" si="35"/>
        <v>189.47368421052633</v>
      </c>
      <c r="L58" s="107">
        <v>19</v>
      </c>
      <c r="M58" s="105">
        <f t="shared" si="34"/>
        <v>3183.7152992136889</v>
      </c>
      <c r="N58" s="106">
        <f t="shared" si="27"/>
        <v>167.56396311650994</v>
      </c>
      <c r="O58" s="108">
        <f t="shared" si="28"/>
        <v>0</v>
      </c>
      <c r="P58" s="109">
        <f t="shared" si="29"/>
        <v>-21.90972109401639</v>
      </c>
      <c r="Q58" s="110">
        <f t="shared" si="30"/>
        <v>0.88436536089269124</v>
      </c>
      <c r="R58" s="323"/>
      <c r="S58" s="47">
        <v>0.27430555555555552</v>
      </c>
      <c r="T58" s="48">
        <v>0.30738425925925922</v>
      </c>
      <c r="U58" s="111">
        <v>5.4666666666666686</v>
      </c>
      <c r="V58" s="112">
        <v>47.642450955794253</v>
      </c>
      <c r="W58" s="113"/>
      <c r="X58" s="116"/>
      <c r="Y58" s="12"/>
      <c r="Z58" s="198"/>
      <c r="AA58" s="332"/>
      <c r="AB58" s="333"/>
      <c r="AC58" s="12">
        <v>1</v>
      </c>
      <c r="AD58" s="198"/>
      <c r="AE58" s="117">
        <f t="shared" si="31"/>
        <v>-416.28470078631108</v>
      </c>
      <c r="AF58" s="110">
        <f t="shared" si="32"/>
        <v>0.88436536089269135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3900</v>
      </c>
      <c r="G59" s="103">
        <f t="shared" si="33"/>
        <v>139971</v>
      </c>
      <c r="H59" s="26"/>
      <c r="I59" s="104">
        <v>19</v>
      </c>
      <c r="J59" s="105">
        <v>3600</v>
      </c>
      <c r="K59" s="106">
        <f t="shared" si="35"/>
        <v>189.47368421052633</v>
      </c>
      <c r="L59" s="107">
        <v>19</v>
      </c>
      <c r="M59" s="105">
        <f t="shared" si="34"/>
        <v>3184.9971251531151</v>
      </c>
      <c r="N59" s="106">
        <f t="shared" si="27"/>
        <v>167.63142763963765</v>
      </c>
      <c r="O59" s="108">
        <f t="shared" si="28"/>
        <v>0</v>
      </c>
      <c r="P59" s="109">
        <f t="shared" si="29"/>
        <v>-21.842256570888679</v>
      </c>
      <c r="Q59" s="110">
        <f t="shared" si="30"/>
        <v>0.88472142365364304</v>
      </c>
      <c r="R59" s="323"/>
      <c r="S59" s="47">
        <v>0.31111111111111106</v>
      </c>
      <c r="T59" s="48">
        <v>0.36212962962962958</v>
      </c>
      <c r="U59" s="111">
        <v>5.3666666666666529</v>
      </c>
      <c r="V59" s="112">
        <v>73.469454070151073</v>
      </c>
      <c r="W59" s="113"/>
      <c r="X59" s="116"/>
      <c r="Y59" s="12"/>
      <c r="Z59" s="198"/>
      <c r="AA59" s="332"/>
      <c r="AB59" s="333"/>
      <c r="AC59" s="12">
        <v>2</v>
      </c>
      <c r="AD59" s="198"/>
      <c r="AE59" s="199">
        <f t="shared" si="31"/>
        <v>-415.00287484688488</v>
      </c>
      <c r="AF59" s="200">
        <f t="shared" si="32"/>
        <v>0.88472142365364304</v>
      </c>
      <c r="AG59" s="328"/>
    </row>
    <row r="60" spans="1:33" ht="15.75" customHeight="1">
      <c r="A60" s="358"/>
      <c r="B60" s="100" t="s">
        <v>211</v>
      </c>
      <c r="C60" s="371" t="s">
        <v>217</v>
      </c>
      <c r="D60" s="371"/>
      <c r="E60" s="101">
        <v>46.93</v>
      </c>
      <c r="F60" s="105">
        <v>3113</v>
      </c>
      <c r="G60" s="103">
        <f t="shared" si="33"/>
        <v>146093.09</v>
      </c>
      <c r="H60" s="26"/>
      <c r="I60" s="104">
        <v>24</v>
      </c>
      <c r="J60" s="105">
        <v>3600</v>
      </c>
      <c r="K60" s="106">
        <f t="shared" si="35"/>
        <v>150</v>
      </c>
      <c r="L60" s="107">
        <v>24</v>
      </c>
      <c r="M60" s="105">
        <f t="shared" si="34"/>
        <v>3257.2379729030781</v>
      </c>
      <c r="N60" s="106">
        <f t="shared" si="27"/>
        <v>135.71824887096159</v>
      </c>
      <c r="O60" s="108">
        <f t="shared" si="28"/>
        <v>0</v>
      </c>
      <c r="P60" s="109">
        <f t="shared" si="29"/>
        <v>-14.281751129038412</v>
      </c>
      <c r="Q60" s="110">
        <f t="shared" si="30"/>
        <v>0.90478832580641055</v>
      </c>
      <c r="R60" s="323"/>
      <c r="S60" s="47">
        <v>0.36597222222222214</v>
      </c>
      <c r="T60" s="48">
        <v>0.40578703703703695</v>
      </c>
      <c r="U60" s="111">
        <v>5.5333333333332924</v>
      </c>
      <c r="V60" s="112">
        <v>57.343062298125119</v>
      </c>
      <c r="W60" s="113"/>
      <c r="X60" s="116"/>
      <c r="Y60" s="12"/>
      <c r="Z60" s="198"/>
      <c r="AA60" s="332"/>
      <c r="AB60" s="333"/>
      <c r="AC60" s="12">
        <v>1</v>
      </c>
      <c r="AD60" s="198"/>
      <c r="AE60" s="199">
        <f t="shared" si="31"/>
        <v>-342.76202709692188</v>
      </c>
      <c r="AF60" s="200">
        <f t="shared" si="32"/>
        <v>0.90478832580641055</v>
      </c>
      <c r="AG60" s="328"/>
    </row>
    <row r="61" spans="1:33" ht="15.75" customHeight="1">
      <c r="A61" s="358"/>
      <c r="B61" s="100" t="s">
        <v>211</v>
      </c>
      <c r="C61" s="371" t="s">
        <v>216</v>
      </c>
      <c r="D61" s="371"/>
      <c r="E61" s="101">
        <v>43.96</v>
      </c>
      <c r="F61" s="105">
        <v>1361</v>
      </c>
      <c r="G61" s="121">
        <f t="shared" si="33"/>
        <v>59829.56</v>
      </c>
      <c r="H61" s="26">
        <v>2</v>
      </c>
      <c r="I61" s="104">
        <v>24</v>
      </c>
      <c r="J61" s="105">
        <v>3600</v>
      </c>
      <c r="K61" s="106">
        <f t="shared" si="35"/>
        <v>150</v>
      </c>
      <c r="L61" s="107">
        <v>24</v>
      </c>
      <c r="M61" s="105">
        <f t="shared" si="34"/>
        <v>3061.3360015027265</v>
      </c>
      <c r="N61" s="106">
        <f t="shared" si="27"/>
        <v>127.55566672928028</v>
      </c>
      <c r="O61" s="108">
        <f t="shared" si="28"/>
        <v>0</v>
      </c>
      <c r="P61" s="109">
        <f t="shared" si="29"/>
        <v>-22.444333270719724</v>
      </c>
      <c r="Q61" s="110">
        <f t="shared" si="30"/>
        <v>0.85037111152853517</v>
      </c>
      <c r="R61" s="323"/>
      <c r="S61" s="47">
        <v>0.40902777777777766</v>
      </c>
      <c r="T61" s="120">
        <v>0.42754629629629615</v>
      </c>
      <c r="U61" s="111">
        <v>4.6666666666666234</v>
      </c>
      <c r="V61" s="112">
        <v>26.674628319111434</v>
      </c>
      <c r="W61" s="113"/>
      <c r="X61" s="116"/>
      <c r="Y61" s="12"/>
      <c r="Z61" s="198"/>
      <c r="AA61" s="332"/>
      <c r="AB61" s="333"/>
      <c r="AC61" s="12">
        <v>1</v>
      </c>
      <c r="AD61" s="198"/>
      <c r="AE61" s="199">
        <f t="shared" si="31"/>
        <v>-538.6639984972735</v>
      </c>
      <c r="AF61" s="200">
        <f t="shared" si="32"/>
        <v>0.85037111152853517</v>
      </c>
      <c r="AG61" s="328"/>
    </row>
    <row r="62" spans="1:33" ht="15.75" customHeight="1">
      <c r="A62" s="358"/>
      <c r="B62" s="100" t="s">
        <v>211</v>
      </c>
      <c r="C62" s="371" t="s">
        <v>218</v>
      </c>
      <c r="D62" s="371"/>
      <c r="E62" s="101">
        <v>38.479999999999997</v>
      </c>
      <c r="F62" s="105">
        <v>1708</v>
      </c>
      <c r="G62" s="121">
        <f t="shared" si="33"/>
        <v>65723.839999999997</v>
      </c>
      <c r="H62" s="26">
        <v>2</v>
      </c>
      <c r="I62" s="104">
        <v>20</v>
      </c>
      <c r="J62" s="105">
        <v>3600</v>
      </c>
      <c r="K62" s="106">
        <f t="shared" si="35"/>
        <v>180</v>
      </c>
      <c r="L62" s="107">
        <v>20</v>
      </c>
      <c r="M62" s="105">
        <f t="shared" si="34"/>
        <v>3256.411429920699</v>
      </c>
      <c r="N62" s="106">
        <f t="shared" si="27"/>
        <v>162.82057149603494</v>
      </c>
      <c r="O62" s="123">
        <f t="shared" si="28"/>
        <v>0</v>
      </c>
      <c r="P62" s="124">
        <f t="shared" si="29"/>
        <v>-17.179428503965056</v>
      </c>
      <c r="Q62" s="125">
        <f t="shared" si="30"/>
        <v>0.90455873053352742</v>
      </c>
      <c r="R62" s="323"/>
      <c r="S62" s="47">
        <v>0.43055555555555541</v>
      </c>
      <c r="T62" s="120">
        <v>0.45240740740740726</v>
      </c>
      <c r="U62" s="111">
        <v>5</v>
      </c>
      <c r="V62" s="112">
        <v>31.470224879568004</v>
      </c>
      <c r="W62" s="113"/>
      <c r="X62" s="116"/>
      <c r="Y62" s="12"/>
      <c r="Z62" s="198"/>
      <c r="AA62" s="332"/>
      <c r="AB62" s="333"/>
      <c r="AC62" s="12">
        <v>1</v>
      </c>
      <c r="AD62" s="198"/>
      <c r="AE62" s="199">
        <f t="shared" si="31"/>
        <v>-343.58857007930101</v>
      </c>
      <c r="AF62" s="200">
        <f t="shared" si="32"/>
        <v>0.90455873053352753</v>
      </c>
      <c r="AG62" s="328"/>
    </row>
    <row r="63" spans="1:33" ht="15.75" customHeight="1">
      <c r="A63" s="358"/>
      <c r="B63" s="100" t="s">
        <v>211</v>
      </c>
      <c r="C63" s="371" t="s">
        <v>219</v>
      </c>
      <c r="D63" s="371"/>
      <c r="E63" s="101">
        <v>37.799999999999997</v>
      </c>
      <c r="F63" s="105">
        <v>2343</v>
      </c>
      <c r="G63" s="121">
        <f t="shared" si="33"/>
        <v>88565.4</v>
      </c>
      <c r="H63" s="26">
        <v>2</v>
      </c>
      <c r="I63" s="104">
        <v>21</v>
      </c>
      <c r="J63" s="105">
        <v>3600</v>
      </c>
      <c r="K63" s="106">
        <f t="shared" si="35"/>
        <v>171.42857142857142</v>
      </c>
      <c r="L63" s="118">
        <v>21</v>
      </c>
      <c r="M63" s="105">
        <f t="shared" si="34"/>
        <v>3257.7723791053677</v>
      </c>
      <c r="N63" s="106">
        <f t="shared" si="27"/>
        <v>155.13201805263657</v>
      </c>
      <c r="O63" s="123">
        <f t="shared" si="28"/>
        <v>0</v>
      </c>
      <c r="P63" s="124">
        <f t="shared" si="29"/>
        <v>-16.296553375934849</v>
      </c>
      <c r="Q63" s="125">
        <f t="shared" si="30"/>
        <v>0.90493677197371336</v>
      </c>
      <c r="R63" s="323"/>
      <c r="S63" s="47">
        <v>0.45555555555555538</v>
      </c>
      <c r="T63" s="120">
        <v>0.48552083333333318</v>
      </c>
      <c r="U63" s="111">
        <v>4.5333333333332959</v>
      </c>
      <c r="V63" s="112">
        <v>43.1521861077984</v>
      </c>
      <c r="W63" s="113">
        <v>0.48552083333333318</v>
      </c>
      <c r="X63" s="116">
        <v>0.52430555555555536</v>
      </c>
      <c r="Y63" s="12"/>
      <c r="Z63" s="198"/>
      <c r="AA63" s="332"/>
      <c r="AB63" s="333"/>
      <c r="AC63" s="12">
        <v>1</v>
      </c>
      <c r="AD63" s="198"/>
      <c r="AE63" s="199">
        <f t="shared" si="31"/>
        <v>-342.22762089463231</v>
      </c>
      <c r="AF63" s="200">
        <f t="shared" si="32"/>
        <v>0.90493677197371325</v>
      </c>
      <c r="AG63" s="328"/>
    </row>
    <row r="64" spans="1:33" ht="15.75" customHeight="1">
      <c r="A64" s="358"/>
      <c r="B64" s="100" t="s">
        <v>211</v>
      </c>
      <c r="C64" s="371" t="s">
        <v>216</v>
      </c>
      <c r="D64" s="371"/>
      <c r="E64" s="101">
        <v>43.96</v>
      </c>
      <c r="F64" s="105">
        <v>3521</v>
      </c>
      <c r="G64" s="121">
        <f t="shared" si="33"/>
        <v>154783.16</v>
      </c>
      <c r="H64" s="26"/>
      <c r="I64" s="104">
        <v>24</v>
      </c>
      <c r="J64" s="105">
        <v>3600</v>
      </c>
      <c r="K64" s="106">
        <f t="shared" si="35"/>
        <v>150</v>
      </c>
      <c r="L64" s="118">
        <v>24</v>
      </c>
      <c r="M64" s="105">
        <f t="shared" si="34"/>
        <v>3070.2340589273535</v>
      </c>
      <c r="N64" s="106">
        <f t="shared" si="27"/>
        <v>127.92641912197307</v>
      </c>
      <c r="O64" s="123">
        <f t="shared" si="28"/>
        <v>0</v>
      </c>
      <c r="P64" s="124">
        <f t="shared" si="29"/>
        <v>-22.073580878026931</v>
      </c>
      <c r="Q64" s="125">
        <f t="shared" si="30"/>
        <v>0.85284279414648712</v>
      </c>
      <c r="R64" s="323"/>
      <c r="S64" s="47">
        <v>0.52430555555555536</v>
      </c>
      <c r="T64" s="120">
        <v>0.57208333333333317</v>
      </c>
      <c r="U64" s="111">
        <v>55.849999999999937</v>
      </c>
      <c r="V64" s="112">
        <v>68.809086195144303</v>
      </c>
      <c r="W64" s="113"/>
      <c r="X64" s="116"/>
      <c r="Y64" s="12"/>
      <c r="Z64" s="198"/>
      <c r="AA64" s="332"/>
      <c r="AB64" s="333"/>
      <c r="AC64" s="12">
        <v>1</v>
      </c>
      <c r="AD64" s="198"/>
      <c r="AE64" s="199">
        <f t="shared" si="31"/>
        <v>-529.76594107264646</v>
      </c>
      <c r="AF64" s="200">
        <f t="shared" si="32"/>
        <v>0.85284279414648712</v>
      </c>
      <c r="AG64" s="328"/>
    </row>
    <row r="65" spans="1:33" ht="15.75" customHeight="1">
      <c r="A65" s="358"/>
      <c r="B65" s="100" t="s">
        <v>211</v>
      </c>
      <c r="C65" s="371" t="s">
        <v>218</v>
      </c>
      <c r="D65" s="371"/>
      <c r="E65" s="101">
        <v>38.479999999999997</v>
      </c>
      <c r="F65" s="105">
        <v>4336</v>
      </c>
      <c r="G65" s="121">
        <f t="shared" si="33"/>
        <v>166849.28</v>
      </c>
      <c r="H65" s="26"/>
      <c r="I65" s="104">
        <v>20</v>
      </c>
      <c r="J65" s="105">
        <v>3600</v>
      </c>
      <c r="K65" s="106">
        <f t="shared" si="35"/>
        <v>180</v>
      </c>
      <c r="L65" s="118">
        <v>20</v>
      </c>
      <c r="M65" s="105">
        <f t="shared" si="34"/>
        <v>3256.4114299206985</v>
      </c>
      <c r="N65" s="106">
        <f t="shared" si="27"/>
        <v>162.82057149603492</v>
      </c>
      <c r="O65" s="123">
        <f t="shared" si="28"/>
        <v>0</v>
      </c>
      <c r="P65" s="124">
        <f t="shared" si="29"/>
        <v>-17.179428503965084</v>
      </c>
      <c r="Q65" s="125">
        <f t="shared" si="30"/>
        <v>0.90455873053352731</v>
      </c>
      <c r="R65" s="323"/>
      <c r="S65" s="47">
        <v>0.57638888888888873</v>
      </c>
      <c r="T65" s="120">
        <v>0.63186342592592581</v>
      </c>
      <c r="U65" s="111">
        <v>6.2000000000000099</v>
      </c>
      <c r="V65" s="112">
        <v>79.891624752814337</v>
      </c>
      <c r="W65" s="113"/>
      <c r="X65" s="116"/>
      <c r="Y65" s="12"/>
      <c r="Z65" s="198"/>
      <c r="AA65" s="332"/>
      <c r="AB65" s="333"/>
      <c r="AC65" s="12">
        <v>2</v>
      </c>
      <c r="AD65" s="198"/>
      <c r="AE65" s="199">
        <f t="shared" si="31"/>
        <v>-343.58857007930146</v>
      </c>
      <c r="AF65" s="200">
        <f t="shared" si="32"/>
        <v>0.90455873053352742</v>
      </c>
      <c r="AG65" s="328"/>
    </row>
    <row r="66" spans="1:33" ht="15.75" customHeight="1">
      <c r="A66" s="358"/>
      <c r="B66" s="100" t="s">
        <v>211</v>
      </c>
      <c r="C66" s="371" t="s">
        <v>219</v>
      </c>
      <c r="D66" s="371"/>
      <c r="E66" s="101">
        <v>37.799999999999997</v>
      </c>
      <c r="F66" s="105">
        <v>6177</v>
      </c>
      <c r="G66" s="121">
        <f t="shared" si="33"/>
        <v>233490.59999999998</v>
      </c>
      <c r="H66" s="62"/>
      <c r="I66" s="104">
        <v>21</v>
      </c>
      <c r="J66" s="105">
        <v>3600</v>
      </c>
      <c r="K66" s="106">
        <f t="shared" si="35"/>
        <v>171.42857142857142</v>
      </c>
      <c r="L66" s="118">
        <v>21</v>
      </c>
      <c r="M66" s="105">
        <f t="shared" si="34"/>
        <v>3257.7723791053677</v>
      </c>
      <c r="N66" s="106">
        <f t="shared" si="27"/>
        <v>155.13201805263657</v>
      </c>
      <c r="O66" s="123">
        <f t="shared" si="28"/>
        <v>0</v>
      </c>
      <c r="P66" s="124">
        <f t="shared" si="29"/>
        <v>-16.296553375934849</v>
      </c>
      <c r="Q66" s="125">
        <f t="shared" si="30"/>
        <v>0.90493677197371336</v>
      </c>
      <c r="R66" s="323"/>
      <c r="S66" s="47">
        <v>0.63472222222222208</v>
      </c>
      <c r="T66" s="120">
        <v>0.71371527777777766</v>
      </c>
      <c r="U66" s="111">
        <v>5</v>
      </c>
      <c r="V66" s="112">
        <v>113.76485428419579</v>
      </c>
      <c r="W66" s="113"/>
      <c r="X66" s="116"/>
      <c r="Y66" s="12"/>
      <c r="Z66" s="198"/>
      <c r="AA66" s="332"/>
      <c r="AB66" s="333"/>
      <c r="AC66" s="12">
        <v>2</v>
      </c>
      <c r="AD66" s="198"/>
      <c r="AE66" s="199">
        <f t="shared" si="31"/>
        <v>-342.22762089463231</v>
      </c>
      <c r="AF66" s="200">
        <f t="shared" si="32"/>
        <v>0.90493677197371325</v>
      </c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36">AVERAGE(I56:I71)</f>
        <v>20.90909090909091</v>
      </c>
      <c r="J72" s="137">
        <f t="shared" si="36"/>
        <v>3600</v>
      </c>
      <c r="K72" s="138">
        <f t="shared" ref="K72:K75" si="37">J72/I72</f>
        <v>172.17391304347825</v>
      </c>
      <c r="L72" s="136">
        <f t="shared" ref="L72:M72" si="38">AVERAGE(L56:L71)</f>
        <v>20.90909090909091</v>
      </c>
      <c r="M72" s="137">
        <f t="shared" si="38"/>
        <v>3196.0555229695906</v>
      </c>
      <c r="N72" s="138">
        <f>M72/L72</f>
        <v>152.85482935941519</v>
      </c>
      <c r="O72" s="139">
        <f>L72-I72</f>
        <v>0</v>
      </c>
      <c r="P72" s="140">
        <f>N72-K72</f>
        <v>-19.31908368406306</v>
      </c>
      <c r="Q72" s="141">
        <f>N72/K72</f>
        <v>0.88779320082488622</v>
      </c>
      <c r="R72" s="324"/>
      <c r="S72" s="142">
        <v>0.16666666666666666</v>
      </c>
      <c r="T72" s="143">
        <v>0.71371527777777766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15</v>
      </c>
      <c r="AD72" s="191">
        <f>SUM(AD56:AD71)</f>
        <v>0</v>
      </c>
      <c r="AE72" s="168">
        <f>M72-J72</f>
        <v>-403.94447703040942</v>
      </c>
      <c r="AF72" s="141">
        <f>M72/J72</f>
        <v>0.88779320082488622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260</v>
      </c>
      <c r="D73" s="331"/>
      <c r="E73" s="101">
        <v>23.19</v>
      </c>
      <c r="F73" s="102">
        <v>460</v>
      </c>
      <c r="G73" s="103">
        <f t="shared" ref="G73:G75" si="39">E73*F73</f>
        <v>10667.400000000001</v>
      </c>
      <c r="H73" s="13"/>
      <c r="I73" s="104">
        <v>6</v>
      </c>
      <c r="J73" s="105">
        <v>2500</v>
      </c>
      <c r="K73" s="106">
        <f t="shared" si="37"/>
        <v>416.66666666666669</v>
      </c>
      <c r="L73" s="107">
        <v>6</v>
      </c>
      <c r="M73" s="105">
        <f>F73/V73*60</f>
        <v>2260.4238492675249</v>
      </c>
      <c r="N73" s="106">
        <f>M73/L73</f>
        <v>376.73730821125417</v>
      </c>
      <c r="O73" s="108">
        <f>L73-I73</f>
        <v>0</v>
      </c>
      <c r="P73" s="109">
        <f>N73-K73</f>
        <v>-39.929358455412512</v>
      </c>
      <c r="Q73" s="110">
        <f>N73/K73</f>
        <v>0.90416953970700997</v>
      </c>
      <c r="R73" s="322">
        <f>Q89</f>
        <v>0.88620354796125622</v>
      </c>
      <c r="S73" s="47">
        <v>0.36319444444444443</v>
      </c>
      <c r="T73" s="48">
        <v>0.37166666666666665</v>
      </c>
      <c r="U73" s="111">
        <v>5</v>
      </c>
      <c r="V73" s="112">
        <v>12.210099450571445</v>
      </c>
      <c r="W73" s="113"/>
      <c r="X73" s="162"/>
      <c r="Y73" s="12"/>
      <c r="Z73" s="198"/>
      <c r="AA73" s="325"/>
      <c r="AB73" s="326"/>
      <c r="AC73" s="12">
        <v>0</v>
      </c>
      <c r="AD73" s="198"/>
      <c r="AE73" s="115">
        <f>M73-J73</f>
        <v>-239.57615073247507</v>
      </c>
      <c r="AF73" s="156">
        <f>M73/J73</f>
        <v>0.90416953970700997</v>
      </c>
      <c r="AG73" s="327">
        <f>AF89</f>
        <v>0.88620354796125622</v>
      </c>
    </row>
    <row r="74" spans="1:33" ht="15.75" customHeight="1">
      <c r="A74" s="318"/>
      <c r="B74" s="100" t="s">
        <v>195</v>
      </c>
      <c r="C74" s="330" t="s">
        <v>220</v>
      </c>
      <c r="D74" s="331"/>
      <c r="E74" s="101">
        <v>27.05</v>
      </c>
      <c r="F74" s="102">
        <v>1943</v>
      </c>
      <c r="G74" s="121">
        <f t="shared" si="39"/>
        <v>52558.15</v>
      </c>
      <c r="H74" s="122"/>
      <c r="I74" s="104">
        <v>6</v>
      </c>
      <c r="J74" s="105">
        <v>3273</v>
      </c>
      <c r="K74" s="106">
        <f t="shared" si="37"/>
        <v>545.5</v>
      </c>
      <c r="L74" s="107">
        <v>6</v>
      </c>
      <c r="M74" s="105">
        <f>F74/V74*60</f>
        <v>2958.6961775921895</v>
      </c>
      <c r="N74" s="106">
        <f>M74/L74</f>
        <v>493.11602959869828</v>
      </c>
      <c r="O74" s="108">
        <f>L74-I74</f>
        <v>0</v>
      </c>
      <c r="P74" s="109">
        <f>N74-K74</f>
        <v>-52.383970401301724</v>
      </c>
      <c r="Q74" s="110">
        <f>N74/K74</f>
        <v>0.90397072337066597</v>
      </c>
      <c r="R74" s="323"/>
      <c r="S74" s="47">
        <v>0.375</v>
      </c>
      <c r="T74" s="120">
        <v>0.40236111111111111</v>
      </c>
      <c r="U74" s="111">
        <v>4.8000000000000309</v>
      </c>
      <c r="V74" s="112">
        <v>39.402491165846484</v>
      </c>
      <c r="W74" s="113"/>
      <c r="X74" s="116"/>
      <c r="Y74" s="12"/>
      <c r="Z74" s="198"/>
      <c r="AA74" s="332"/>
      <c r="AB74" s="333"/>
      <c r="AC74" s="12">
        <v>0</v>
      </c>
      <c r="AD74" s="198"/>
      <c r="AE74" s="117">
        <f>M74-J74</f>
        <v>-314.30382240781046</v>
      </c>
      <c r="AF74" s="110">
        <f>M74/J74</f>
        <v>0.90397072337066586</v>
      </c>
      <c r="AG74" s="328"/>
    </row>
    <row r="75" spans="1:33" ht="15.75" customHeight="1">
      <c r="A75" s="318"/>
      <c r="B75" s="100" t="s">
        <v>195</v>
      </c>
      <c r="C75" s="330" t="s">
        <v>221</v>
      </c>
      <c r="D75" s="331"/>
      <c r="E75" s="101">
        <v>27.05</v>
      </c>
      <c r="F75" s="102">
        <v>4366</v>
      </c>
      <c r="G75" s="121">
        <f t="shared" si="39"/>
        <v>118100.3</v>
      </c>
      <c r="H75" s="62"/>
      <c r="I75" s="104">
        <v>6</v>
      </c>
      <c r="J75" s="105">
        <v>3273</v>
      </c>
      <c r="K75" s="106">
        <f t="shared" si="37"/>
        <v>545.5</v>
      </c>
      <c r="L75" s="107">
        <v>6</v>
      </c>
      <c r="M75" s="105">
        <f>F75/V75*60</f>
        <v>2797.4772679978096</v>
      </c>
      <c r="N75" s="106">
        <f>M75/L75</f>
        <v>466.24621133296824</v>
      </c>
      <c r="O75" s="123">
        <f>L75-I75</f>
        <v>0</v>
      </c>
      <c r="P75" s="124">
        <f>N75-K75</f>
        <v>-79.253788667031756</v>
      </c>
      <c r="Q75" s="125">
        <f>N75/K75</f>
        <v>0.85471349465255408</v>
      </c>
      <c r="R75" s="323"/>
      <c r="S75" s="47">
        <v>0.40625</v>
      </c>
      <c r="T75" s="120">
        <v>0.47127314814814814</v>
      </c>
      <c r="U75" s="111">
        <v>5.5999999999999961</v>
      </c>
      <c r="V75" s="112">
        <v>93.641511585003201</v>
      </c>
      <c r="W75" s="113"/>
      <c r="X75" s="116"/>
      <c r="Y75" s="12"/>
      <c r="Z75" s="198"/>
      <c r="AA75" s="332"/>
      <c r="AB75" s="333"/>
      <c r="AC75" s="12">
        <v>1</v>
      </c>
      <c r="AD75" s="198"/>
      <c r="AE75" s="117">
        <f>M75-J75</f>
        <v>-475.52273200219042</v>
      </c>
      <c r="AF75" s="110">
        <f>M75/J75</f>
        <v>0.85471349465255408</v>
      </c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0">AVERAGE(I73:I88)</f>
        <v>6</v>
      </c>
      <c r="J89" s="137">
        <f t="shared" si="40"/>
        <v>3015.3333333333335</v>
      </c>
      <c r="K89" s="138">
        <f t="shared" ref="K89" si="41">J89/I89</f>
        <v>502.5555555555556</v>
      </c>
      <c r="L89" s="136">
        <f t="shared" ref="L89:M89" si="42">AVERAGE(L73:L88)</f>
        <v>6</v>
      </c>
      <c r="M89" s="137">
        <f t="shared" si="42"/>
        <v>2672.1990982858415</v>
      </c>
      <c r="N89" s="138">
        <f>M89/L89</f>
        <v>445.36651638097356</v>
      </c>
      <c r="O89" s="139">
        <f>L89-I89</f>
        <v>0</v>
      </c>
      <c r="P89" s="140">
        <f>N89-K89</f>
        <v>-57.189039174582035</v>
      </c>
      <c r="Q89" s="141">
        <f>N89/K89</f>
        <v>0.88620354796125622</v>
      </c>
      <c r="R89" s="324"/>
      <c r="S89" s="142">
        <v>0.20833333333333334</v>
      </c>
      <c r="T89" s="143">
        <v>0.47127314814814814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1</v>
      </c>
      <c r="AD89" s="191">
        <f>SUM(AD73:AD88)</f>
        <v>0</v>
      </c>
      <c r="AE89" s="168">
        <f>M89-J89</f>
        <v>-343.13423504749198</v>
      </c>
      <c r="AF89" s="141">
        <f>M89/J89</f>
        <v>0.88620354796125622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3219</v>
      </c>
      <c r="G90" s="148">
        <f t="shared" ref="G90:G91" si="43">E90*F90</f>
        <v>49926.69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2349.0787562395394</v>
      </c>
      <c r="N90" s="152">
        <f>M90/L90</f>
        <v>391.51312603992324</v>
      </c>
      <c r="O90" s="154">
        <f>L90-I90</f>
        <v>0</v>
      </c>
      <c r="P90" s="155">
        <f>N90-K90</f>
        <v>-41.820207293410078</v>
      </c>
      <c r="Q90" s="156">
        <f>N90/K90</f>
        <v>0.90349182932289984</v>
      </c>
      <c r="R90" s="322">
        <f>Q106</f>
        <v>0.90321067780109809</v>
      </c>
      <c r="S90" s="157">
        <v>0.25</v>
      </c>
      <c r="T90" s="158">
        <v>0.30709490740740741</v>
      </c>
      <c r="U90" s="159"/>
      <c r="V90" s="160">
        <v>82.219465604117531</v>
      </c>
      <c r="W90" s="158"/>
      <c r="X90" s="169"/>
      <c r="Y90" s="12"/>
      <c r="Z90" s="198"/>
      <c r="AA90" s="325"/>
      <c r="AB90" s="326"/>
      <c r="AC90" s="12">
        <v>1</v>
      </c>
      <c r="AD90" s="198"/>
      <c r="AE90" s="115">
        <f>M90-J90</f>
        <v>-250.92124376046058</v>
      </c>
      <c r="AF90" s="156">
        <f>M90/J90</f>
        <v>0.90349182932289973</v>
      </c>
      <c r="AG90" s="327">
        <f>AF106</f>
        <v>0.90321067780109809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3210</v>
      </c>
      <c r="G91" s="103">
        <f t="shared" si="43"/>
        <v>48182.1</v>
      </c>
      <c r="H91" s="26"/>
      <c r="I91" s="104">
        <v>6</v>
      </c>
      <c r="J91" s="105">
        <v>2600</v>
      </c>
      <c r="K91" s="106">
        <f t="shared" si="35"/>
        <v>433.33333333333331</v>
      </c>
      <c r="L91" s="107">
        <v>6</v>
      </c>
      <c r="M91" s="105">
        <f>F91/V91*60</f>
        <v>2347.6167683261701</v>
      </c>
      <c r="N91" s="106">
        <f>M91/L91</f>
        <v>391.269461387695</v>
      </c>
      <c r="O91" s="108">
        <f>L91-I91</f>
        <v>0</v>
      </c>
      <c r="P91" s="109">
        <f>N91-K91</f>
        <v>-42.063871945638311</v>
      </c>
      <c r="Q91" s="110">
        <f>N91/K91</f>
        <v>0.90292952627929624</v>
      </c>
      <c r="R91" s="323"/>
      <c r="S91" s="47">
        <v>0.31041666666666667</v>
      </c>
      <c r="T91" s="48">
        <v>0.36738425925925927</v>
      </c>
      <c r="U91" s="111">
        <v>4.783333333333335</v>
      </c>
      <c r="V91" s="112">
        <v>82.040647604217824</v>
      </c>
      <c r="W91" s="113"/>
      <c r="X91" s="13"/>
      <c r="Y91" s="12"/>
      <c r="Z91" s="198"/>
      <c r="AA91" s="332"/>
      <c r="AB91" s="333"/>
      <c r="AC91" s="12">
        <v>1</v>
      </c>
      <c r="AD91" s="198"/>
      <c r="AE91" s="117">
        <f>M91-J91</f>
        <v>-252.38323167382987</v>
      </c>
      <c r="AF91" s="110">
        <f>M91/J91</f>
        <v>0.90292952627929624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44">AVERAGE(I90:I105)</f>
        <v>6</v>
      </c>
      <c r="J106" s="137">
        <f t="shared" si="44"/>
        <v>2600</v>
      </c>
      <c r="K106" s="138">
        <f t="shared" ref="K106" si="45">J106/I106</f>
        <v>433.33333333333331</v>
      </c>
      <c r="L106" s="136">
        <f t="shared" ref="L106:M106" si="46">AVERAGE(L90:L105)</f>
        <v>6</v>
      </c>
      <c r="M106" s="137">
        <f t="shared" si="46"/>
        <v>2348.347762282855</v>
      </c>
      <c r="N106" s="138">
        <f>M106/L106</f>
        <v>391.39129371380915</v>
      </c>
      <c r="O106" s="139">
        <f>L106-I106</f>
        <v>0</v>
      </c>
      <c r="P106" s="140">
        <f>N106-K106</f>
        <v>-41.942039619524166</v>
      </c>
      <c r="Q106" s="141">
        <f>N106/K106</f>
        <v>0.90321067780109809</v>
      </c>
      <c r="R106" s="324"/>
      <c r="S106" s="142">
        <v>0.25</v>
      </c>
      <c r="T106" s="143">
        <v>0.36738425925925927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2</v>
      </c>
      <c r="AD106" s="191">
        <f>SUM(AD90:AD105)</f>
        <v>0</v>
      </c>
      <c r="AE106" s="168">
        <f>M106-J106</f>
        <v>-251.652237717145</v>
      </c>
      <c r="AF106" s="141">
        <f>M106/J106</f>
        <v>0.90321067780109809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945</v>
      </c>
      <c r="G107" s="148">
        <f t="shared" ref="G107:G109" si="47">E107*F107</f>
        <v>42506.1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1610.9333572074065</v>
      </c>
      <c r="N107" s="152">
        <f>M107/L107</f>
        <v>76.711112247971741</v>
      </c>
      <c r="O107" s="154">
        <f>L107-I107</f>
        <v>0</v>
      </c>
      <c r="P107" s="155">
        <f>N107-K107</f>
        <v>-9.0031734663139673</v>
      </c>
      <c r="Q107" s="156">
        <f>N107/K107</f>
        <v>0.89496297622633703</v>
      </c>
      <c r="R107" s="322">
        <f>Q123</f>
        <v>0.92567776187307027</v>
      </c>
      <c r="S107" s="157">
        <v>0.70833333333333337</v>
      </c>
      <c r="T107" s="158">
        <v>0.73276620370370371</v>
      </c>
      <c r="U107" s="159"/>
      <c r="V107" s="160">
        <v>35.196986732145689</v>
      </c>
      <c r="W107" s="158"/>
      <c r="X107" s="169"/>
      <c r="Y107" s="196"/>
      <c r="Z107" s="197"/>
      <c r="AA107" s="325"/>
      <c r="AB107" s="326"/>
      <c r="AC107" s="196">
        <v>1</v>
      </c>
      <c r="AD107" s="197"/>
      <c r="AE107" s="115">
        <f>M107-J107</f>
        <v>-189.06664279259348</v>
      </c>
      <c r="AF107" s="156">
        <f>M107/J107</f>
        <v>0.89496297622633691</v>
      </c>
      <c r="AG107" s="327">
        <f>AF123</f>
        <v>0.89429885469093218</v>
      </c>
    </row>
    <row r="108" spans="1:33" ht="15.75" customHeight="1">
      <c r="A108" s="318"/>
      <c r="B108" s="163" t="s">
        <v>187</v>
      </c>
      <c r="C108" s="330" t="s">
        <v>235</v>
      </c>
      <c r="D108" s="331"/>
      <c r="E108" s="101">
        <v>50.67</v>
      </c>
      <c r="F108" s="102">
        <v>1212</v>
      </c>
      <c r="G108" s="103">
        <f t="shared" si="47"/>
        <v>61412.04</v>
      </c>
      <c r="H108" s="26"/>
      <c r="I108" s="104">
        <v>20</v>
      </c>
      <c r="J108" s="105">
        <v>2000</v>
      </c>
      <c r="K108" s="106">
        <f t="shared" ref="K108:K109" si="48">J108/I108</f>
        <v>100</v>
      </c>
      <c r="L108" s="107">
        <v>19</v>
      </c>
      <c r="M108" s="105">
        <f>F108/V108*60</f>
        <v>1788</v>
      </c>
      <c r="N108" s="106">
        <f>M108/L108</f>
        <v>94.10526315789474</v>
      </c>
      <c r="O108" s="108">
        <f>L108-I108</f>
        <v>-1</v>
      </c>
      <c r="P108" s="109">
        <f>N108-K108</f>
        <v>-5.8947368421052602</v>
      </c>
      <c r="Q108" s="110">
        <f>N108/K108</f>
        <v>0.94105263157894736</v>
      </c>
      <c r="R108" s="323"/>
      <c r="S108" s="47">
        <v>0.7368055555555556</v>
      </c>
      <c r="T108" s="48">
        <v>0.76504629629629639</v>
      </c>
      <c r="U108" s="111">
        <v>5.8166666666667233</v>
      </c>
      <c r="V108" s="112">
        <v>40.671140939597315</v>
      </c>
      <c r="W108" s="113"/>
      <c r="X108" s="116"/>
      <c r="Y108" s="12"/>
      <c r="Z108" s="198"/>
      <c r="AA108" s="332"/>
      <c r="AB108" s="333"/>
      <c r="AC108" s="12">
        <v>1</v>
      </c>
      <c r="AD108" s="198"/>
      <c r="AE108" s="117">
        <f>M108-J108</f>
        <v>-212</v>
      </c>
      <c r="AF108" s="110">
        <f>M108/J108</f>
        <v>0.89400000000000002</v>
      </c>
      <c r="AG108" s="328"/>
    </row>
    <row r="109" spans="1:33" ht="15.75" customHeight="1">
      <c r="A109" s="318"/>
      <c r="B109" s="163" t="s">
        <v>187</v>
      </c>
      <c r="C109" s="330" t="s">
        <v>234</v>
      </c>
      <c r="D109" s="331"/>
      <c r="E109" s="101">
        <v>58.17</v>
      </c>
      <c r="F109" s="102">
        <v>1939</v>
      </c>
      <c r="G109" s="103">
        <f t="shared" si="47"/>
        <v>112791.63</v>
      </c>
      <c r="H109" s="26"/>
      <c r="I109" s="104">
        <v>18</v>
      </c>
      <c r="J109" s="105">
        <v>2000</v>
      </c>
      <c r="K109" s="106">
        <f t="shared" si="48"/>
        <v>111.11111111111111</v>
      </c>
      <c r="L109" s="107">
        <v>17</v>
      </c>
      <c r="M109" s="105">
        <f>F109/V109*60</f>
        <v>1788</v>
      </c>
      <c r="N109" s="106">
        <f>M109/L109</f>
        <v>105.17647058823529</v>
      </c>
      <c r="O109" s="108">
        <f>L109-I109</f>
        <v>-1</v>
      </c>
      <c r="P109" s="109">
        <f>N109-K109</f>
        <v>-5.9346405228758243</v>
      </c>
      <c r="Q109" s="110">
        <f>N109/K109</f>
        <v>0.94658823529411762</v>
      </c>
      <c r="R109" s="323"/>
      <c r="S109" s="47">
        <v>0.7680555555555556</v>
      </c>
      <c r="T109" s="48">
        <v>0.81324074074074082</v>
      </c>
      <c r="U109" s="111">
        <v>5</v>
      </c>
      <c r="V109" s="112">
        <v>65.067114093959731</v>
      </c>
      <c r="W109" s="113"/>
      <c r="X109" s="116"/>
      <c r="Y109" s="12"/>
      <c r="Z109" s="198"/>
      <c r="AA109" s="332"/>
      <c r="AB109" s="333"/>
      <c r="AC109" s="12">
        <v>1</v>
      </c>
      <c r="AD109" s="198"/>
      <c r="AE109" s="117">
        <f>M109-J109</f>
        <v>-212</v>
      </c>
      <c r="AF109" s="110">
        <f>M109/J109</f>
        <v>0.89400000000000002</v>
      </c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49">AVERAGE(I107:I122)</f>
        <v>19.666666666666668</v>
      </c>
      <c r="J123" s="137">
        <f t="shared" si="49"/>
        <v>1933.3333333333333</v>
      </c>
      <c r="K123" s="138">
        <f t="shared" ref="K123" si="50">J123/I123</f>
        <v>98.305084745762699</v>
      </c>
      <c r="L123" s="136">
        <f t="shared" ref="L123:M123" si="51">AVERAGE(L107:L122)</f>
        <v>19</v>
      </c>
      <c r="M123" s="137">
        <f t="shared" si="51"/>
        <v>1728.9777857358022</v>
      </c>
      <c r="N123" s="138">
        <f>M123/L123</f>
        <v>90.998830828200113</v>
      </c>
      <c r="O123" s="139">
        <f>L123-I123</f>
        <v>-0.66666666666666785</v>
      </c>
      <c r="P123" s="140">
        <f>N123-K123</f>
        <v>-7.3062539175625858</v>
      </c>
      <c r="Q123" s="141">
        <f>N123/K123</f>
        <v>0.92567776187307027</v>
      </c>
      <c r="R123" s="324"/>
      <c r="S123" s="142">
        <v>0.70833333333333337</v>
      </c>
      <c r="T123" s="143">
        <v>0.81324074074074082</v>
      </c>
      <c r="U123" s="144"/>
      <c r="V123" s="166"/>
      <c r="W123" s="167"/>
      <c r="X123" s="138"/>
      <c r="Y123" s="179">
        <f t="shared" ref="Y123:Z123" si="52">SUM(Y107:Y122)</f>
        <v>0</v>
      </c>
      <c r="Z123" s="180">
        <f t="shared" si="52"/>
        <v>0</v>
      </c>
      <c r="AA123" s="354"/>
      <c r="AB123" s="355"/>
      <c r="AC123" s="179">
        <f t="shared" ref="AC123" si="53">SUM(AC107:AC122)</f>
        <v>3</v>
      </c>
      <c r="AD123" s="180">
        <f t="shared" ref="AD123" si="54">SUM(AD107:AD122)</f>
        <v>0</v>
      </c>
      <c r="AE123" s="168">
        <f>M123-J123</f>
        <v>-204.35554759753109</v>
      </c>
      <c r="AF123" s="141">
        <f>M123/J123</f>
        <v>0.89429885469093218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231</v>
      </c>
      <c r="D124" s="321"/>
      <c r="E124" s="147">
        <v>47.6</v>
      </c>
      <c r="F124" s="159">
        <v>1363</v>
      </c>
      <c r="G124" s="148">
        <f t="shared" ref="G124:G126" si="55">E124*F124</f>
        <v>64878.8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1785.6000000000001</v>
      </c>
      <c r="N124" s="152">
        <f>M124/L124</f>
        <v>77.634782608695659</v>
      </c>
      <c r="O124" s="154">
        <f>L124-I124</f>
        <v>0</v>
      </c>
      <c r="P124" s="155">
        <f>N124-K124</f>
        <v>-9.3217391304347785</v>
      </c>
      <c r="Q124" s="156">
        <f>N124/K124</f>
        <v>0.89280000000000004</v>
      </c>
      <c r="R124" s="322">
        <f>Q140</f>
        <v>0.89439346019010912</v>
      </c>
      <c r="S124" s="157">
        <v>0.70833333333333337</v>
      </c>
      <c r="T124" s="158">
        <v>0.74012731481481486</v>
      </c>
      <c r="U124" s="159"/>
      <c r="V124" s="160">
        <v>45.799731182795696</v>
      </c>
      <c r="W124" s="97"/>
      <c r="X124" s="98"/>
      <c r="Y124" s="196"/>
      <c r="Z124" s="197"/>
      <c r="AA124" s="325"/>
      <c r="AB124" s="326"/>
      <c r="AC124" s="196">
        <v>1</v>
      </c>
      <c r="AD124" s="197"/>
      <c r="AE124" s="115">
        <f>M124-J124</f>
        <v>-214.39999999999986</v>
      </c>
      <c r="AF124" s="156">
        <f>M124/J124</f>
        <v>0.89280000000000004</v>
      </c>
      <c r="AG124" s="376">
        <f>AF140</f>
        <v>0.89439346019010901</v>
      </c>
    </row>
    <row r="125" spans="1:33" ht="15.75" customHeight="1">
      <c r="A125" s="357"/>
      <c r="B125" s="163" t="s">
        <v>187</v>
      </c>
      <c r="C125" s="330" t="s">
        <v>229</v>
      </c>
      <c r="D125" s="331"/>
      <c r="E125" s="101">
        <v>56.87</v>
      </c>
      <c r="F125" s="111">
        <v>1175</v>
      </c>
      <c r="G125" s="103">
        <f t="shared" si="55"/>
        <v>66822.25</v>
      </c>
      <c r="H125" s="26"/>
      <c r="I125" s="104">
        <v>23</v>
      </c>
      <c r="J125" s="105">
        <v>2000</v>
      </c>
      <c r="K125" s="106">
        <f t="shared" ref="K125:K126" si="56">J125/I125</f>
        <v>86.956521739130437</v>
      </c>
      <c r="L125" s="107">
        <v>23</v>
      </c>
      <c r="M125" s="105">
        <f>F125/V125*60</f>
        <v>1792.1607611406553</v>
      </c>
      <c r="N125" s="106">
        <f>M125/L125</f>
        <v>77.920033093071964</v>
      </c>
      <c r="O125" s="108">
        <f>L125-I125</f>
        <v>0</v>
      </c>
      <c r="P125" s="109">
        <f>N125-K125</f>
        <v>-9.0364886460584728</v>
      </c>
      <c r="Q125" s="110">
        <f>N125/K125</f>
        <v>0.89608038057032757</v>
      </c>
      <c r="R125" s="323"/>
      <c r="S125" s="47">
        <v>0.74375000000000002</v>
      </c>
      <c r="T125" s="48">
        <v>0.77106481481481481</v>
      </c>
      <c r="U125" s="111">
        <v>5.2166666666666295</v>
      </c>
      <c r="V125" s="112">
        <v>39.33798882815006</v>
      </c>
      <c r="W125" s="113"/>
      <c r="X125" s="116"/>
      <c r="Y125" s="12"/>
      <c r="Z125" s="198"/>
      <c r="AA125" s="332"/>
      <c r="AB125" s="333"/>
      <c r="AC125" s="12">
        <v>1</v>
      </c>
      <c r="AD125" s="198"/>
      <c r="AE125" s="117">
        <f>M125-J125</f>
        <v>-207.83923885934473</v>
      </c>
      <c r="AF125" s="110">
        <f>M125/J125</f>
        <v>0.89608038057032768</v>
      </c>
      <c r="AG125" s="369"/>
    </row>
    <row r="126" spans="1:33" ht="15.75" customHeight="1">
      <c r="A126" s="357"/>
      <c r="B126" s="163" t="s">
        <v>187</v>
      </c>
      <c r="C126" s="330" t="s">
        <v>230</v>
      </c>
      <c r="D126" s="331"/>
      <c r="E126" s="101">
        <v>56.79</v>
      </c>
      <c r="F126" s="111">
        <v>1454</v>
      </c>
      <c r="G126" s="103">
        <f t="shared" si="55"/>
        <v>82572.66</v>
      </c>
      <c r="H126" s="26"/>
      <c r="I126" s="104">
        <v>23</v>
      </c>
      <c r="J126" s="105">
        <v>2000</v>
      </c>
      <c r="K126" s="106">
        <f t="shared" si="56"/>
        <v>86.956521739130437</v>
      </c>
      <c r="L126" s="107">
        <v>23</v>
      </c>
      <c r="M126" s="105">
        <f>F126/V126*60</f>
        <v>1788.5999999999985</v>
      </c>
      <c r="N126" s="106">
        <f>M126/L126</f>
        <v>77.76521739130429</v>
      </c>
      <c r="O126" s="108">
        <f>L126-I126</f>
        <v>0</v>
      </c>
      <c r="P126" s="109">
        <f>N126-K126</f>
        <v>-9.1913043478261471</v>
      </c>
      <c r="Q126" s="110">
        <f>N126/K126</f>
        <v>0.89429999999999932</v>
      </c>
      <c r="R126" s="323"/>
      <c r="S126" s="47">
        <v>0.77500000000000002</v>
      </c>
      <c r="T126" s="48">
        <v>0.8088657407407408</v>
      </c>
      <c r="U126" s="111">
        <v>5.6666666666666998</v>
      </c>
      <c r="V126" s="112">
        <v>48.7755786648776</v>
      </c>
      <c r="W126" s="113"/>
      <c r="X126" s="116"/>
      <c r="Y126" s="12"/>
      <c r="Z126" s="198"/>
      <c r="AA126" s="332"/>
      <c r="AB126" s="333"/>
      <c r="AC126" s="12">
        <v>1</v>
      </c>
      <c r="AD126" s="198"/>
      <c r="AE126" s="117">
        <f>M126-J126</f>
        <v>-211.40000000000146</v>
      </c>
      <c r="AF126" s="110">
        <f>M126/J126</f>
        <v>0.89429999999999932</v>
      </c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57">AVERAGE(I124:I139)</f>
        <v>23</v>
      </c>
      <c r="J140" s="137">
        <f t="shared" si="57"/>
        <v>2000</v>
      </c>
      <c r="K140" s="138">
        <f t="shared" ref="K140" si="58">J140/I140</f>
        <v>86.956521739130437</v>
      </c>
      <c r="L140" s="136">
        <f t="shared" ref="L140:M140" si="59">AVERAGE(L124:L139)</f>
        <v>23</v>
      </c>
      <c r="M140" s="137">
        <f t="shared" si="59"/>
        <v>1788.7869203802181</v>
      </c>
      <c r="N140" s="138">
        <f>M140/L140</f>
        <v>77.773344364357314</v>
      </c>
      <c r="O140" s="139">
        <f>L140-I140</f>
        <v>0</v>
      </c>
      <c r="P140" s="140">
        <f>N140-K140</f>
        <v>-9.1831773747731233</v>
      </c>
      <c r="Q140" s="141">
        <f>N140/K140</f>
        <v>0.89439346019010912</v>
      </c>
      <c r="R140" s="324"/>
      <c r="S140" s="142">
        <v>0.70833333333333337</v>
      </c>
      <c r="T140" s="143">
        <v>0.8088657407407408</v>
      </c>
      <c r="U140" s="144"/>
      <c r="V140" s="166"/>
      <c r="W140" s="187"/>
      <c r="X140" s="188"/>
      <c r="Y140" s="179">
        <f t="shared" ref="Y140:Z140" si="60">SUM(Y124:Y139)</f>
        <v>0</v>
      </c>
      <c r="Z140" s="180">
        <f t="shared" si="60"/>
        <v>0</v>
      </c>
      <c r="AA140" s="354"/>
      <c r="AB140" s="355"/>
      <c r="AC140" s="179">
        <f t="shared" ref="AC140" si="61">SUM(AC124:AC139)</f>
        <v>3</v>
      </c>
      <c r="AD140" s="180">
        <f t="shared" ref="AD140" si="62">SUM(AD124:AD139)</f>
        <v>0</v>
      </c>
      <c r="AE140" s="168">
        <f>M140-J140</f>
        <v>-211.21307961978187</v>
      </c>
      <c r="AF140" s="141">
        <f>M140/J140</f>
        <v>0.89439346019010901</v>
      </c>
      <c r="AG140" s="370"/>
    </row>
    <row r="142" spans="1:33">
      <c r="AA142" s="360" t="s">
        <v>163</v>
      </c>
      <c r="AB142" s="360"/>
    </row>
    <row r="143" spans="1:33">
      <c r="AA143" s="360" t="s">
        <v>164</v>
      </c>
      <c r="AB143" s="360"/>
    </row>
    <row r="144" spans="1:33">
      <c r="AA144" s="360" t="s">
        <v>165</v>
      </c>
      <c r="AB144" s="360"/>
    </row>
    <row r="145" spans="27:28">
      <c r="AA145" s="360" t="s">
        <v>166</v>
      </c>
      <c r="AB145" s="360"/>
    </row>
    <row r="146" spans="27:28">
      <c r="AA146" s="360" t="s">
        <v>167</v>
      </c>
      <c r="AB146" s="360"/>
    </row>
    <row r="147" spans="27:28">
      <c r="AA147" s="360" t="s">
        <v>168</v>
      </c>
      <c r="AB147" s="360"/>
    </row>
    <row r="148" spans="27:28">
      <c r="AA148" s="360" t="s">
        <v>169</v>
      </c>
      <c r="AB148" s="360"/>
    </row>
    <row r="149" spans="27:28">
      <c r="AA149" s="360" t="s">
        <v>170</v>
      </c>
      <c r="AB149" s="360"/>
    </row>
    <row r="150" spans="27:28">
      <c r="AA150" s="360" t="s">
        <v>171</v>
      </c>
      <c r="AB150" s="360"/>
    </row>
    <row r="151" spans="27:28">
      <c r="AA151" s="360" t="s">
        <v>172</v>
      </c>
      <c r="AB151" s="360"/>
    </row>
    <row r="152" spans="27:28">
      <c r="AA152" s="360" t="s">
        <v>173</v>
      </c>
      <c r="AB152" s="360"/>
    </row>
    <row r="153" spans="27:28">
      <c r="AA153" s="360" t="s">
        <v>174</v>
      </c>
      <c r="AB153" s="360"/>
    </row>
    <row r="154" spans="27:28">
      <c r="AA154" s="360" t="s">
        <v>175</v>
      </c>
      <c r="AB154" s="360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79" priority="2" operator="greaterThan">
      <formula>0</formula>
    </cfRule>
  </conditionalFormatting>
  <conditionalFormatting sqref="P5:P140 AE5:AE140">
    <cfRule type="cellIs" dxfId="78" priority="5" operator="lessThan">
      <formula>0</formula>
    </cfRule>
  </conditionalFormatting>
  <conditionalFormatting sqref="Q5:Q140 AF5:AF140">
    <cfRule type="cellIs" dxfId="77" priority="3" operator="greaterThan">
      <formula>1</formula>
    </cfRule>
    <cfRule type="cellIs" dxfId="76" priority="4" operator="lessThan">
      <formula>0.8</formula>
    </cfRule>
  </conditionalFormatting>
  <conditionalFormatting sqref="AG5 R5:R140 AG107:AG124">
    <cfRule type="cellIs" dxfId="75" priority="6" operator="lessThan">
      <formula>0.8</formula>
    </cfRule>
  </conditionalFormatting>
  <conditionalFormatting sqref="AG22">
    <cfRule type="cellIs" dxfId="74" priority="11" operator="lessThan">
      <formula>0.8</formula>
    </cfRule>
  </conditionalFormatting>
  <conditionalFormatting sqref="AG37">
    <cfRule type="cellIs" dxfId="73" priority="10" operator="lessThan">
      <formula>0.8</formula>
    </cfRule>
  </conditionalFormatting>
  <conditionalFormatting sqref="AG39:AG74">
    <cfRule type="cellIs" dxfId="72" priority="8" operator="lessThan">
      <formula>0.8</formula>
    </cfRule>
  </conditionalFormatting>
  <conditionalFormatting sqref="AG80:AG88">
    <cfRule type="cellIs" dxfId="71" priority="9" operator="lessThan">
      <formula>0.8</formula>
    </cfRule>
  </conditionalFormatting>
  <conditionalFormatting sqref="AG90:AG95">
    <cfRule type="cellIs" dxfId="70" priority="7" operator="lessThan">
      <formula>0.8</formula>
    </cfRule>
  </conditionalFormatting>
  <conditionalFormatting sqref="AG139">
    <cfRule type="cellIs" dxfId="69" priority="1" operator="lessThan">
      <formula>0.8</formula>
    </cfRule>
  </conditionalFormatting>
  <dataValidations count="1">
    <dataValidation type="list" allowBlank="1" showInputMessage="1" showErrorMessage="1" sqref="AA5:AB140" xr:uid="{B2F1F53C-7411-4679-865A-73BBC6560B71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DB8E-F37C-4B96-8114-706A5CCA1C2D}">
  <sheetPr>
    <tabColor theme="9" tint="0.59999389629810485"/>
  </sheetPr>
  <dimension ref="B1:AR42"/>
  <sheetViews>
    <sheetView zoomScale="70" zoomScaleNormal="70" workbookViewId="0">
      <selection activeCell="S22" sqref="S2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264</v>
      </c>
      <c r="D3" s="209"/>
      <c r="E3" s="3" t="s">
        <v>3</v>
      </c>
      <c r="F3" s="210">
        <f>'0603(18度C)'!D1+'0603(4度C)'!D1</f>
        <v>224497</v>
      </c>
      <c r="G3" s="211"/>
      <c r="H3" s="3" t="s">
        <v>4</v>
      </c>
      <c r="I3" s="212">
        <f>'0603(18度C)'!F1+'0603(4度C)'!F1</f>
        <v>6765416.7000000011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484.20581394599219</v>
      </c>
      <c r="F6" s="246" t="e">
        <f>AVERAGE(#REF!,D14:K14)</f>
        <v>#REF!</v>
      </c>
      <c r="G6" s="247">
        <f>AVERAGE(D14:K14)</f>
        <v>233.6453876236485</v>
      </c>
      <c r="H6" s="248"/>
      <c r="I6" s="247">
        <f>AVERAGE(L14:O14)</f>
        <v>92.630803242446575</v>
      </c>
      <c r="J6" s="248"/>
      <c r="K6" s="247">
        <f>AVERAGE(D32:O32)</f>
        <v>820.88068181818176</v>
      </c>
      <c r="L6" s="248"/>
      <c r="M6" s="247">
        <f>AVERAGE(P32:X32)</f>
        <v>719.15909090909088</v>
      </c>
      <c r="N6" s="248"/>
      <c r="O6" s="236">
        <f>'0603(4度C)'!Y2</f>
        <v>0</v>
      </c>
      <c r="P6" s="236">
        <f>'0603(4度C)'!Z2</f>
        <v>0</v>
      </c>
      <c r="Q6" s="236">
        <f>'0603(4度C)'!AC2</f>
        <v>53</v>
      </c>
      <c r="R6" s="236">
        <f>'0603(4度C)'!AD2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432.69164334759324</v>
      </c>
      <c r="F7" s="242" t="e">
        <f>AVERAGE(#REF!,D15:K15)</f>
        <v>#REF!</v>
      </c>
      <c r="G7" s="243">
        <f>AVERAGE(D15:K15)</f>
        <v>208.16465389464597</v>
      </c>
      <c r="H7" s="244"/>
      <c r="I7" s="243">
        <f>AVERAGE(L15:O15)</f>
        <v>84.379771806805024</v>
      </c>
      <c r="J7" s="244"/>
      <c r="K7" s="243">
        <f>AVERAGE(D33:O33)</f>
        <v>733.51275232062176</v>
      </c>
      <c r="L7" s="244"/>
      <c r="M7" s="243">
        <f>AVERAGE(P33:X33)</f>
        <v>642.81695432437959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0.8943282541477976</v>
      </c>
      <c r="F8" s="261" t="e">
        <f>AVERAGE(D16:K16,#REF!)</f>
        <v>#REF!</v>
      </c>
      <c r="G8" s="249">
        <f>AVERAGE(D16:K16)</f>
        <v>0.89290548834808037</v>
      </c>
      <c r="H8" s="250"/>
      <c r="I8" s="249">
        <f>AVERAGE(L16:O16)</f>
        <v>0.90997136420763303</v>
      </c>
      <c r="J8" s="250"/>
      <c r="K8" s="249">
        <f>AVERAGE(D34:O34)</f>
        <v>0.89031894902216868</v>
      </c>
      <c r="L8" s="250"/>
      <c r="M8" s="249">
        <f>AVERAGE(P34:X34)</f>
        <v>0.89265015294308447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92.222222222222229</v>
      </c>
      <c r="F14" s="28">
        <v>112.69841269841271</v>
      </c>
      <c r="G14" s="28">
        <v>88.888888888888886</v>
      </c>
      <c r="H14" s="28">
        <v>172.17391304347825</v>
      </c>
      <c r="I14" s="28">
        <v>502.5555555555556</v>
      </c>
      <c r="J14" s="28">
        <v>433.33333333333331</v>
      </c>
      <c r="K14" s="29" t="s">
        <v>43</v>
      </c>
      <c r="L14" s="27" t="s">
        <v>43</v>
      </c>
      <c r="M14" s="30">
        <v>98.305084745762699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83.763141584266066</v>
      </c>
      <c r="F15" s="35">
        <v>99.911526513075842</v>
      </c>
      <c r="G15" s="35">
        <v>79.58744605082704</v>
      </c>
      <c r="H15" s="35">
        <v>152.27883619254499</v>
      </c>
      <c r="I15" s="35">
        <v>442.09901264668611</v>
      </c>
      <c r="J15" s="35">
        <v>391.3479603804758</v>
      </c>
      <c r="K15" s="36" t="s">
        <v>43</v>
      </c>
      <c r="L15" s="34" t="s">
        <v>43</v>
      </c>
      <c r="M15" s="37">
        <v>90.986199249252749</v>
      </c>
      <c r="N15" s="35">
        <v>77.773344364357285</v>
      </c>
      <c r="O15" s="38" t="s">
        <v>43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0.90827502922698133</v>
      </c>
      <c r="F16" s="43">
        <f t="shared" si="0"/>
        <v>0.88653889722870105</v>
      </c>
      <c r="G16" s="43">
        <f t="shared" si="0"/>
        <v>0.89535876807180426</v>
      </c>
      <c r="H16" s="43">
        <f t="shared" si="0"/>
        <v>0.88444778596680174</v>
      </c>
      <c r="I16" s="43">
        <f t="shared" si="0"/>
        <v>0.87970177179309628</v>
      </c>
      <c r="J16" s="43">
        <f t="shared" si="0"/>
        <v>0.90311067780109799</v>
      </c>
      <c r="K16" s="44" t="s">
        <v>43</v>
      </c>
      <c r="L16" s="42" t="s">
        <v>43</v>
      </c>
      <c r="M16" s="45">
        <f t="shared" ref="M16:N16" si="1">M15/M14</f>
        <v>0.92554926822515737</v>
      </c>
      <c r="N16" s="43">
        <f t="shared" si="1"/>
        <v>0.89439346019010879</v>
      </c>
      <c r="O16" s="46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0.25</v>
      </c>
      <c r="F17" s="48">
        <v>0.20833333333333334</v>
      </c>
      <c r="G17" s="48">
        <v>0.20833333333333334</v>
      </c>
      <c r="H17" s="48">
        <v>0.16666666666666666</v>
      </c>
      <c r="I17" s="48">
        <v>0.20833333333333334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0.61076388888888888</v>
      </c>
      <c r="F18" s="48">
        <v>0.63422453703703696</v>
      </c>
      <c r="G18" s="48">
        <v>0.66349537037037021</v>
      </c>
      <c r="H18" s="48">
        <v>0.67712962962962953</v>
      </c>
      <c r="I18" s="48">
        <v>0.48733796296296289</v>
      </c>
      <c r="J18" s="48">
        <v>0.36649305555555556</v>
      </c>
      <c r="K18" s="48" t="s">
        <v>43</v>
      </c>
      <c r="L18" s="47" t="s">
        <v>43</v>
      </c>
      <c r="M18" s="49">
        <v>0.84111111111111114</v>
      </c>
      <c r="N18" s="48">
        <v>0.82613425925925921</v>
      </c>
      <c r="O18" s="50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>
        <v>8</v>
      </c>
      <c r="F21" s="52">
        <v>8</v>
      </c>
      <c r="G21" s="52">
        <v>12</v>
      </c>
      <c r="H21" s="52">
        <v>15</v>
      </c>
      <c r="I21" s="52">
        <v>1</v>
      </c>
      <c r="J21" s="52">
        <v>2</v>
      </c>
      <c r="K21" s="53"/>
      <c r="L21" s="54"/>
      <c r="M21" s="55">
        <v>4</v>
      </c>
      <c r="N21" s="52">
        <v>3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24.2</v>
      </c>
      <c r="F23" s="58">
        <v>18</v>
      </c>
      <c r="G23" s="58">
        <v>21</v>
      </c>
      <c r="H23" s="58">
        <v>20.90909090909091</v>
      </c>
      <c r="I23" s="58">
        <v>6</v>
      </c>
      <c r="J23" s="58">
        <v>6</v>
      </c>
      <c r="K23" s="59" t="s">
        <v>43</v>
      </c>
      <c r="L23" s="57" t="s">
        <v>43</v>
      </c>
      <c r="M23" s="60">
        <v>19</v>
      </c>
      <c r="N23" s="58">
        <v>23</v>
      </c>
      <c r="O23" s="61" t="s">
        <v>43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1100</v>
      </c>
      <c r="N32" s="28">
        <v>956.25</v>
      </c>
      <c r="O32" s="28">
        <v>900</v>
      </c>
      <c r="P32" s="27">
        <v>288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775</v>
      </c>
      <c r="W32" s="28">
        <v>913.63636363636363</v>
      </c>
      <c r="X32" s="31">
        <v>900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287.01819664818493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995.2047603992379</v>
      </c>
      <c r="N33" s="35">
        <v>854.05138669504697</v>
      </c>
      <c r="O33" s="35">
        <v>797.77666554001735</v>
      </c>
      <c r="P33" s="34">
        <v>254.80746790001882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700.65622848145256</v>
      </c>
      <c r="W33" s="35">
        <v>817.54774169101972</v>
      </c>
      <c r="X33" s="38">
        <v>798.25637922502722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0.87700004531389841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0.90473160036294353</v>
      </c>
      <c r="N34" s="43">
        <f>N33/N32</f>
        <v>0.89312563314514715</v>
      </c>
      <c r="O34" s="43">
        <f>O33/O32</f>
        <v>0.88641851726668597</v>
      </c>
      <c r="P34" s="42">
        <f>P33/P32</f>
        <v>0.88474815243062088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0.90407255287929367</v>
      </c>
      <c r="W34" s="43">
        <f>W33/W32</f>
        <v>0.8948283739901709</v>
      </c>
      <c r="X34" s="46">
        <f>X33/X32</f>
        <v>0.88695153247225245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0.20833333333333334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0.39583333333333331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0.48733796296296289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0.43945601851851851</v>
      </c>
      <c r="N36" s="48">
        <v>0.65203703703703708</v>
      </c>
      <c r="O36" s="48">
        <v>0.6448842592592593</v>
      </c>
      <c r="P36" s="47">
        <v>0.74899305555555562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0.78787037037037044</v>
      </c>
      <c r="W36" s="48">
        <v>1.1921874999999995</v>
      </c>
      <c r="X36" s="50">
        <v>1.1651620370370368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3</v>
      </c>
      <c r="N37" s="58">
        <v>3.5555555555555554</v>
      </c>
      <c r="O37" s="58">
        <v>4</v>
      </c>
      <c r="P37" s="57">
        <v>12.5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</v>
      </c>
      <c r="W37" s="58">
        <v>3.6666666666666665</v>
      </c>
      <c r="X37" s="61">
        <v>4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E1804-3D04-4045-81A4-7A05292EFBC1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Q51" sqref="Q51"/>
      <selection activeCell="Q51" sqref="Q5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121853</v>
      </c>
      <c r="E1" s="88" t="s">
        <v>4</v>
      </c>
      <c r="F1" s="89">
        <f>SUM(G5:G140)</f>
        <v>2393838.3000000007</v>
      </c>
      <c r="G1" s="90" t="s">
        <v>85</v>
      </c>
      <c r="H1" s="91">
        <f>L21+L38+L55+L72+L89+L106+L123+L140</f>
        <v>45.722222222222221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46176</v>
      </c>
      <c r="B2" s="295"/>
      <c r="C2" s="92" t="s">
        <v>41</v>
      </c>
      <c r="D2" s="93">
        <f>AVERAGE(N21,N38,N55,N72,N89,N106,N123,N140)</f>
        <v>688.16485332250068</v>
      </c>
      <c r="E2" s="93" t="s">
        <v>92</v>
      </c>
      <c r="F2" s="94">
        <f>F1/D1</f>
        <v>19.645296381705833</v>
      </c>
      <c r="G2" s="95" t="s">
        <v>93</v>
      </c>
      <c r="H2" s="96">
        <f>COUNT(H5:H140)</f>
        <v>17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1790</v>
      </c>
      <c r="G5" s="148">
        <f t="shared" ref="G5:G8" si="0">E5*F5</f>
        <v>45895.6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3212.7355911828868</v>
      </c>
      <c r="N5" s="152">
        <f>M5/L5</f>
        <v>321.27355911828869</v>
      </c>
      <c r="O5" s="154">
        <f>L5-I5</f>
        <v>0</v>
      </c>
      <c r="P5" s="155">
        <f>N5-K5</f>
        <v>-38.726440881711312</v>
      </c>
      <c r="Q5" s="156">
        <f>N5/K5</f>
        <v>0.89242655310635743</v>
      </c>
      <c r="R5" s="322">
        <f>Q21</f>
        <v>0.87700004531389841</v>
      </c>
      <c r="S5" s="157">
        <v>0.20833333333333334</v>
      </c>
      <c r="T5" s="158">
        <v>0.23153935185185187</v>
      </c>
      <c r="U5" s="159"/>
      <c r="V5" s="160">
        <v>33.429455039733519</v>
      </c>
      <c r="W5" s="161"/>
      <c r="X5" s="162"/>
      <c r="Y5" s="325"/>
      <c r="Z5" s="326"/>
      <c r="AA5" s="115">
        <f>M5-J5</f>
        <v>-387.26440881711324</v>
      </c>
      <c r="AB5" s="156">
        <f>M5/J5</f>
        <v>0.89242655310635743</v>
      </c>
      <c r="AC5" s="327">
        <f>AB21</f>
        <v>0.8770000453138983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3309</v>
      </c>
      <c r="G6" s="103">
        <f t="shared" si="0"/>
        <v>97681.68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3151.7579899710645</v>
      </c>
      <c r="N6" s="106">
        <f>M6/L6</f>
        <v>286.52345363373314</v>
      </c>
      <c r="O6" s="108">
        <f>L6-I6</f>
        <v>0</v>
      </c>
      <c r="P6" s="109">
        <f>N6-K6</f>
        <v>-40.749273638994111</v>
      </c>
      <c r="Q6" s="110">
        <f>N6/K6</f>
        <v>0.87548833054751796</v>
      </c>
      <c r="R6" s="323"/>
      <c r="S6" s="47">
        <v>0.23541666666666669</v>
      </c>
      <c r="T6" s="48">
        <v>0.27915509259259264</v>
      </c>
      <c r="U6" s="111">
        <v>5.5833333333333401</v>
      </c>
      <c r="V6" s="112">
        <v>62.993415304016651</v>
      </c>
      <c r="W6" s="113"/>
      <c r="X6" s="116"/>
      <c r="Y6" s="332"/>
      <c r="Z6" s="333"/>
      <c r="AA6" s="117">
        <f>M6-J6</f>
        <v>-448.24201002893551</v>
      </c>
      <c r="AB6" s="110">
        <f>M6/J6</f>
        <v>0.87548833054751796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3760</v>
      </c>
      <c r="G7" s="103">
        <f t="shared" si="0"/>
        <v>112236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3151.4235951957407</v>
      </c>
      <c r="N7" s="106">
        <f>M7/L7</f>
        <v>286.49305410870369</v>
      </c>
      <c r="O7" s="108">
        <f>L7-I7</f>
        <v>0</v>
      </c>
      <c r="P7" s="109">
        <f>N7-K7</f>
        <v>-40.779673164023563</v>
      </c>
      <c r="Q7" s="110">
        <f>N7/K7</f>
        <v>0.87539544310992801</v>
      </c>
      <c r="R7" s="323"/>
      <c r="S7" s="47">
        <v>0.28194444444444444</v>
      </c>
      <c r="T7" s="48">
        <v>0.33165509259259257</v>
      </c>
      <c r="U7" s="111">
        <v>5</v>
      </c>
      <c r="V7" s="112">
        <v>71.586695087236464</v>
      </c>
      <c r="W7" s="113"/>
      <c r="X7" s="116"/>
      <c r="Y7" s="332"/>
      <c r="Z7" s="333"/>
      <c r="AA7" s="117">
        <f>M7-J7</f>
        <v>-448.57640480425925</v>
      </c>
      <c r="AB7" s="110">
        <f>M7/J7</f>
        <v>0.87539544310992801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2213</v>
      </c>
      <c r="G8" s="103">
        <f t="shared" si="0"/>
        <v>63225.41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3112.8834761704443</v>
      </c>
      <c r="N8" s="106">
        <f>M8/L8</f>
        <v>259.406956347537</v>
      </c>
      <c r="O8" s="108">
        <f>L8-I8</f>
        <v>0</v>
      </c>
      <c r="P8" s="109">
        <f>N8-K8</f>
        <v>-40.593043652462995</v>
      </c>
      <c r="Q8" s="110">
        <f>N8/K8</f>
        <v>0.86468985449179003</v>
      </c>
      <c r="R8" s="323"/>
      <c r="S8" s="47">
        <v>0.3347222222222222</v>
      </c>
      <c r="T8" s="48">
        <v>0.36434027777777778</v>
      </c>
      <c r="U8" s="111">
        <v>5</v>
      </c>
      <c r="V8" s="112">
        <v>42.654985648017139</v>
      </c>
      <c r="W8" s="113"/>
      <c r="X8" s="116"/>
      <c r="Y8" s="332"/>
      <c r="Z8" s="333"/>
      <c r="AA8" s="117">
        <f>M8-J8</f>
        <v>-487.11652382955572</v>
      </c>
      <c r="AB8" s="110">
        <f>M8/J8</f>
        <v>0.86468985449179003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3157.2001631300341</v>
      </c>
      <c r="N21" s="138">
        <f>M21/L21</f>
        <v>287.01819664818493</v>
      </c>
      <c r="O21" s="139">
        <f>L21-I21</f>
        <v>0</v>
      </c>
      <c r="P21" s="140">
        <f>N21-K21</f>
        <v>-40.254530624542326</v>
      </c>
      <c r="Q21" s="141">
        <f>N21/K21</f>
        <v>0.87700004531389841</v>
      </c>
      <c r="R21" s="324"/>
      <c r="S21" s="142">
        <v>0.20833333333333334</v>
      </c>
      <c r="T21" s="143">
        <v>0.48733796296296289</v>
      </c>
      <c r="U21" s="144"/>
      <c r="V21" s="166"/>
      <c r="W21" s="167"/>
      <c r="X21" s="138"/>
      <c r="Y21" s="354"/>
      <c r="Z21" s="355"/>
      <c r="AA21" s="168">
        <f>M21-J21</f>
        <v>-442.79983686996593</v>
      </c>
      <c r="AB21" s="141">
        <f>M21/J21</f>
        <v>0.8770000453138983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3126</v>
      </c>
      <c r="G22" s="148">
        <f t="shared" ref="G22" si="5">E22*F22</f>
        <v>57924.780000000006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2985.6142811977138</v>
      </c>
      <c r="N22" s="152">
        <f>M22/L22</f>
        <v>995.2047603992379</v>
      </c>
      <c r="O22" s="154">
        <f>L22-I22</f>
        <v>0</v>
      </c>
      <c r="P22" s="155">
        <f>N22-K22</f>
        <v>-104.7952396007621</v>
      </c>
      <c r="Q22" s="156">
        <f>N22/K22</f>
        <v>0.90473160036294353</v>
      </c>
      <c r="R22" s="322">
        <f>Q38</f>
        <v>0.90473160036294353</v>
      </c>
      <c r="S22" s="157">
        <v>0.39583333333333331</v>
      </c>
      <c r="T22" s="158">
        <v>0.43945601851851851</v>
      </c>
      <c r="U22" s="159"/>
      <c r="V22" s="112">
        <v>62.821242911779656</v>
      </c>
      <c r="W22" s="161"/>
      <c r="X22" s="162"/>
      <c r="Y22" s="325"/>
      <c r="Z22" s="326"/>
      <c r="AA22" s="115">
        <f>M22-J22</f>
        <v>-314.38571880228619</v>
      </c>
      <c r="AB22" s="156">
        <f>M22/J22</f>
        <v>0.90473160036294353</v>
      </c>
      <c r="AC22" s="327">
        <f>AB38</f>
        <v>0.90473160036294353</v>
      </c>
    </row>
    <row r="23" spans="1:29" ht="15.75" customHeight="1">
      <c r="A23" s="357"/>
      <c r="B23" s="100"/>
      <c r="C23" s="330"/>
      <c r="D23" s="331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323"/>
      <c r="S23" s="47"/>
      <c r="T23" s="48"/>
      <c r="U23" s="111"/>
      <c r="V23" s="112"/>
      <c r="W23" s="113"/>
      <c r="X23" s="116"/>
      <c r="Y23" s="332"/>
      <c r="Z23" s="333"/>
      <c r="AA23" s="117"/>
      <c r="AB23" s="110"/>
      <c r="AC23" s="328"/>
    </row>
    <row r="24" spans="1:29" ht="15.75" customHeight="1">
      <c r="A24" s="357"/>
      <c r="B24" s="100"/>
      <c r="C24" s="330"/>
      <c r="D24" s="33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23"/>
      <c r="S24" s="47"/>
      <c r="T24" s="48"/>
      <c r="U24" s="111"/>
      <c r="V24" s="112"/>
      <c r="W24" s="113"/>
      <c r="X24" s="116"/>
      <c r="Y24" s="332"/>
      <c r="Z24" s="333"/>
      <c r="AA24" s="117"/>
      <c r="AB24" s="110"/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2985.6142811977138</v>
      </c>
      <c r="N38" s="138">
        <f t="shared" ref="N38:N47" si="9">M38/L38</f>
        <v>995.2047603992379</v>
      </c>
      <c r="O38" s="139">
        <f t="shared" ref="O38:O47" si="10">L38-I38</f>
        <v>0</v>
      </c>
      <c r="P38" s="140">
        <f t="shared" ref="P38:P47" si="11">N38-K38</f>
        <v>-104.7952396007621</v>
      </c>
      <c r="Q38" s="141">
        <f t="shared" ref="Q38:Q47" si="12">N38/K38</f>
        <v>0.90473160036294353</v>
      </c>
      <c r="R38" s="324"/>
      <c r="S38" s="142">
        <v>0.39583333333333331</v>
      </c>
      <c r="T38" s="143">
        <v>0.43945601851851851</v>
      </c>
      <c r="U38" s="144"/>
      <c r="V38" s="166"/>
      <c r="W38" s="99"/>
      <c r="X38" s="69"/>
      <c r="Y38" s="354"/>
      <c r="Z38" s="355"/>
      <c r="AA38" s="168">
        <f t="shared" ref="AA38:AA47" si="13">M38-J38</f>
        <v>-314.38571880228619</v>
      </c>
      <c r="AB38" s="141">
        <f t="shared" ref="AB38:AB47" si="14">M38/J38</f>
        <v>0.90473160036294353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132</v>
      </c>
      <c r="D39" s="321"/>
      <c r="E39" s="147">
        <v>14.03</v>
      </c>
      <c r="F39" s="97">
        <v>1569</v>
      </c>
      <c r="G39" s="148">
        <f t="shared" ref="G39:G47" si="15">E39*F39</f>
        <v>22013.07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6">F39/V39*60</f>
        <v>2713.3100337544761</v>
      </c>
      <c r="N39" s="152">
        <f t="shared" si="9"/>
        <v>904.43667791815869</v>
      </c>
      <c r="O39" s="154">
        <f t="shared" si="10"/>
        <v>0</v>
      </c>
      <c r="P39" s="155">
        <f t="shared" si="11"/>
        <v>-95.563322081841306</v>
      </c>
      <c r="Q39" s="156">
        <f t="shared" si="12"/>
        <v>0.90443667791815874</v>
      </c>
      <c r="R39" s="322">
        <f>Q55</f>
        <v>0.89312563314514715</v>
      </c>
      <c r="S39" s="157">
        <v>0.25</v>
      </c>
      <c r="T39" s="158">
        <v>0.27408564814814818</v>
      </c>
      <c r="U39" s="159"/>
      <c r="V39" s="160">
        <v>34.695629629075633</v>
      </c>
      <c r="W39" s="161"/>
      <c r="X39" s="162"/>
      <c r="Y39" s="325"/>
      <c r="Z39" s="326"/>
      <c r="AA39" s="115">
        <f t="shared" si="13"/>
        <v>-286.68996624552392</v>
      </c>
      <c r="AB39" s="156">
        <f t="shared" si="14"/>
        <v>0.90443667791815874</v>
      </c>
      <c r="AC39" s="327">
        <f>AB55</f>
        <v>0.89312563314514715</v>
      </c>
    </row>
    <row r="40" spans="1:29" ht="15.75" customHeight="1">
      <c r="A40" s="318"/>
      <c r="B40" s="100" t="s">
        <v>120</v>
      </c>
      <c r="C40" s="330" t="s">
        <v>131</v>
      </c>
      <c r="D40" s="331"/>
      <c r="E40" s="101">
        <v>14.28</v>
      </c>
      <c r="F40" s="102">
        <v>2292</v>
      </c>
      <c r="G40" s="103">
        <f t="shared" si="15"/>
        <v>32729.759999999998</v>
      </c>
      <c r="H40" s="26">
        <v>2</v>
      </c>
      <c r="I40" s="104">
        <v>3</v>
      </c>
      <c r="J40" s="105">
        <v>3600</v>
      </c>
      <c r="K40" s="106">
        <f t="shared" ref="K40:K74" si="17">J40/I40</f>
        <v>1200</v>
      </c>
      <c r="L40" s="107">
        <v>3</v>
      </c>
      <c r="M40" s="105">
        <f t="shared" si="16"/>
        <v>3186.4840921512014</v>
      </c>
      <c r="N40" s="106">
        <f t="shared" si="9"/>
        <v>1062.1613640504004</v>
      </c>
      <c r="O40" s="108">
        <f t="shared" si="10"/>
        <v>0</v>
      </c>
      <c r="P40" s="109">
        <f t="shared" si="11"/>
        <v>-137.83863594959962</v>
      </c>
      <c r="Q40" s="110">
        <f t="shared" si="12"/>
        <v>0.8851344700420003</v>
      </c>
      <c r="R40" s="323"/>
      <c r="S40" s="47">
        <v>0.28402777777777782</v>
      </c>
      <c r="T40" s="48">
        <v>0.31399305555555562</v>
      </c>
      <c r="U40" s="111">
        <v>15</v>
      </c>
      <c r="V40" s="112">
        <v>43.157284336906883</v>
      </c>
      <c r="W40" s="113"/>
      <c r="X40" s="116"/>
      <c r="Y40" s="332"/>
      <c r="Z40" s="333"/>
      <c r="AA40" s="117">
        <f t="shared" si="13"/>
        <v>-413.51590784879863</v>
      </c>
      <c r="AB40" s="110">
        <f t="shared" si="14"/>
        <v>0.88513447004200041</v>
      </c>
      <c r="AC40" s="328"/>
    </row>
    <row r="41" spans="1:29" ht="15.75" customHeight="1">
      <c r="A41" s="318"/>
      <c r="B41" s="100" t="s">
        <v>120</v>
      </c>
      <c r="C41" s="330" t="s">
        <v>137</v>
      </c>
      <c r="D41" s="331"/>
      <c r="E41" s="101">
        <v>30</v>
      </c>
      <c r="F41" s="102">
        <v>2761</v>
      </c>
      <c r="G41" s="103">
        <f t="shared" si="15"/>
        <v>82830</v>
      </c>
      <c r="H41" s="26"/>
      <c r="I41" s="104">
        <v>4</v>
      </c>
      <c r="J41" s="105">
        <v>3600</v>
      </c>
      <c r="K41" s="106">
        <f t="shared" si="17"/>
        <v>900</v>
      </c>
      <c r="L41" s="107">
        <v>4</v>
      </c>
      <c r="M41" s="105">
        <f t="shared" si="16"/>
        <v>3190.3200000000033</v>
      </c>
      <c r="N41" s="106">
        <f t="shared" si="9"/>
        <v>797.58000000000084</v>
      </c>
      <c r="O41" s="108">
        <f t="shared" si="10"/>
        <v>0</v>
      </c>
      <c r="P41" s="109">
        <f t="shared" si="11"/>
        <v>-102.41999999999916</v>
      </c>
      <c r="Q41" s="110">
        <f t="shared" si="12"/>
        <v>0.88620000000000088</v>
      </c>
      <c r="R41" s="323"/>
      <c r="S41" s="47">
        <v>0.32430555555555562</v>
      </c>
      <c r="T41" s="48">
        <v>0.36035879629629636</v>
      </c>
      <c r="U41" s="111">
        <v>14.850000000000003</v>
      </c>
      <c r="V41" s="112">
        <v>51.925825622508036</v>
      </c>
      <c r="W41" s="113"/>
      <c r="X41" s="116"/>
      <c r="Y41" s="332"/>
      <c r="Z41" s="333"/>
      <c r="AA41" s="117">
        <f t="shared" si="13"/>
        <v>-409.67999999999665</v>
      </c>
      <c r="AB41" s="110">
        <f t="shared" si="14"/>
        <v>0.88620000000000088</v>
      </c>
      <c r="AC41" s="328"/>
    </row>
    <row r="42" spans="1:29" ht="15.75" customHeight="1">
      <c r="A42" s="318"/>
      <c r="B42" s="100" t="s">
        <v>120</v>
      </c>
      <c r="C42" s="330" t="s">
        <v>128</v>
      </c>
      <c r="D42" s="331"/>
      <c r="E42" s="101">
        <v>25.03</v>
      </c>
      <c r="F42" s="102">
        <v>1690</v>
      </c>
      <c r="G42" s="103">
        <f t="shared" si="15"/>
        <v>42300.700000000004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3188.1420141427166</v>
      </c>
      <c r="N42" s="106">
        <f t="shared" si="9"/>
        <v>637.62840282854336</v>
      </c>
      <c r="O42" s="108">
        <f t="shared" si="10"/>
        <v>0</v>
      </c>
      <c r="P42" s="109">
        <f t="shared" si="11"/>
        <v>-82.371597171456642</v>
      </c>
      <c r="Q42" s="110">
        <f t="shared" si="12"/>
        <v>0.88559500392853241</v>
      </c>
      <c r="R42" s="323"/>
      <c r="S42" s="47">
        <v>0.37013888888888896</v>
      </c>
      <c r="T42" s="48">
        <v>0.39222222222222231</v>
      </c>
      <c r="U42" s="111">
        <v>15</v>
      </c>
      <c r="V42" s="112">
        <v>31.805358591363191</v>
      </c>
      <c r="W42" s="113"/>
      <c r="X42" s="116"/>
      <c r="Y42" s="332"/>
      <c r="Z42" s="333"/>
      <c r="AA42" s="117">
        <f t="shared" si="13"/>
        <v>-411.85798585728344</v>
      </c>
      <c r="AB42" s="110">
        <f t="shared" si="14"/>
        <v>0.88559500392853241</v>
      </c>
      <c r="AC42" s="328"/>
    </row>
    <row r="43" spans="1:29" ht="15.75" customHeight="1">
      <c r="A43" s="318"/>
      <c r="B43" s="100" t="s">
        <v>120</v>
      </c>
      <c r="C43" s="330" t="s">
        <v>125</v>
      </c>
      <c r="D43" s="331"/>
      <c r="E43" s="101">
        <v>22.28</v>
      </c>
      <c r="F43" s="102">
        <v>1231</v>
      </c>
      <c r="G43" s="103">
        <f t="shared" si="15"/>
        <v>27426.68</v>
      </c>
      <c r="H43" s="13"/>
      <c r="I43" s="104">
        <v>5</v>
      </c>
      <c r="J43" s="105">
        <v>3300</v>
      </c>
      <c r="K43" s="106">
        <f t="shared" si="17"/>
        <v>660</v>
      </c>
      <c r="L43" s="107">
        <v>5</v>
      </c>
      <c r="M43" s="105">
        <f t="shared" si="16"/>
        <v>2979.4250897444576</v>
      </c>
      <c r="N43" s="106">
        <f t="shared" si="9"/>
        <v>595.88501794889157</v>
      </c>
      <c r="O43" s="108">
        <f t="shared" si="10"/>
        <v>0</v>
      </c>
      <c r="P43" s="109">
        <f t="shared" si="11"/>
        <v>-64.114982051108427</v>
      </c>
      <c r="Q43" s="110">
        <f t="shared" si="12"/>
        <v>0.90285608780135085</v>
      </c>
      <c r="R43" s="323"/>
      <c r="S43" s="47">
        <v>0.4020833333333334</v>
      </c>
      <c r="T43" s="48">
        <v>0.41929398148148156</v>
      </c>
      <c r="U43" s="111">
        <v>15</v>
      </c>
      <c r="V43" s="112">
        <v>24.79001746150124</v>
      </c>
      <c r="W43" s="113"/>
      <c r="X43" s="116"/>
      <c r="Y43" s="332"/>
      <c r="Z43" s="333"/>
      <c r="AA43" s="117">
        <f t="shared" si="13"/>
        <v>-320.57491025554236</v>
      </c>
      <c r="AB43" s="110">
        <f t="shared" si="14"/>
        <v>0.90285608780135085</v>
      </c>
      <c r="AC43" s="328"/>
    </row>
    <row r="44" spans="1:29" ht="15.75" customHeight="1">
      <c r="A44" s="318"/>
      <c r="B44" s="100" t="s">
        <v>120</v>
      </c>
      <c r="C44" s="330" t="s">
        <v>129</v>
      </c>
      <c r="D44" s="331"/>
      <c r="E44" s="101">
        <v>18.18</v>
      </c>
      <c r="F44" s="102">
        <v>1302</v>
      </c>
      <c r="G44" s="121">
        <f t="shared" si="15"/>
        <v>23670.36</v>
      </c>
      <c r="H44" s="122"/>
      <c r="I44" s="104">
        <v>3</v>
      </c>
      <c r="J44" s="105">
        <v>3600</v>
      </c>
      <c r="K44" s="106">
        <f t="shared" si="17"/>
        <v>1200</v>
      </c>
      <c r="L44" s="107">
        <v>3</v>
      </c>
      <c r="M44" s="105">
        <f t="shared" si="16"/>
        <v>3195.2659073571735</v>
      </c>
      <c r="N44" s="106">
        <f t="shared" si="9"/>
        <v>1065.0886357857246</v>
      </c>
      <c r="O44" s="108">
        <f t="shared" si="10"/>
        <v>0</v>
      </c>
      <c r="P44" s="109">
        <f t="shared" si="11"/>
        <v>-134.91136421427541</v>
      </c>
      <c r="Q44" s="110">
        <f t="shared" si="12"/>
        <v>0.88757386315477049</v>
      </c>
      <c r="R44" s="323"/>
      <c r="S44" s="47">
        <v>0.42916666666666675</v>
      </c>
      <c r="T44" s="120">
        <v>0.44613425925925937</v>
      </c>
      <c r="U44" s="111">
        <v>15</v>
      </c>
      <c r="V44" s="112">
        <v>24.448669458190288</v>
      </c>
      <c r="W44" s="113"/>
      <c r="X44" s="116"/>
      <c r="Y44" s="332"/>
      <c r="Z44" s="333"/>
      <c r="AA44" s="117">
        <f t="shared" si="13"/>
        <v>-404.73409264282645</v>
      </c>
      <c r="AB44" s="110">
        <f t="shared" si="14"/>
        <v>0.88757386315477038</v>
      </c>
      <c r="AC44" s="328"/>
    </row>
    <row r="45" spans="1:29" ht="15.75" customHeight="1">
      <c r="A45" s="318"/>
      <c r="B45" s="100" t="s">
        <v>120</v>
      </c>
      <c r="C45" s="330" t="s">
        <v>133</v>
      </c>
      <c r="D45" s="331"/>
      <c r="E45" s="101">
        <v>17.07</v>
      </c>
      <c r="F45" s="102">
        <v>3958</v>
      </c>
      <c r="G45" s="121">
        <f t="shared" si="15"/>
        <v>67563.06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2976.9031111857998</v>
      </c>
      <c r="N45" s="106">
        <f t="shared" si="9"/>
        <v>992.30103706193324</v>
      </c>
      <c r="O45" s="123">
        <f t="shared" si="10"/>
        <v>0</v>
      </c>
      <c r="P45" s="124">
        <f t="shared" si="11"/>
        <v>-107.69896293806676</v>
      </c>
      <c r="Q45" s="125">
        <f t="shared" si="12"/>
        <v>0.90209185187448482</v>
      </c>
      <c r="R45" s="323"/>
      <c r="S45" s="47">
        <v>0.4562500000000001</v>
      </c>
      <c r="T45" s="120">
        <v>0.51164351851851864</v>
      </c>
      <c r="U45" s="111">
        <v>14.566666666666652</v>
      </c>
      <c r="V45" s="112">
        <v>79.774178443249298</v>
      </c>
      <c r="W45" s="113"/>
      <c r="X45" s="116"/>
      <c r="Y45" s="332"/>
      <c r="Z45" s="333"/>
      <c r="AA45" s="117">
        <f t="shared" si="13"/>
        <v>-323.09688881420016</v>
      </c>
      <c r="AB45" s="110">
        <f t="shared" si="14"/>
        <v>0.90209185187448482</v>
      </c>
      <c r="AC45" s="328"/>
    </row>
    <row r="46" spans="1:29" ht="15.75" customHeight="1">
      <c r="A46" s="318"/>
      <c r="B46" s="100" t="s">
        <v>120</v>
      </c>
      <c r="C46" s="330" t="s">
        <v>132</v>
      </c>
      <c r="D46" s="331"/>
      <c r="E46" s="101">
        <v>14.03</v>
      </c>
      <c r="F46" s="102">
        <v>3450</v>
      </c>
      <c r="G46" s="121">
        <f t="shared" si="15"/>
        <v>48403.5</v>
      </c>
      <c r="H46" s="62"/>
      <c r="I46" s="104">
        <v>3</v>
      </c>
      <c r="J46" s="105">
        <v>3000</v>
      </c>
      <c r="K46" s="106">
        <f t="shared" si="17"/>
        <v>1000</v>
      </c>
      <c r="L46" s="118">
        <v>3</v>
      </c>
      <c r="M46" s="105">
        <f t="shared" si="16"/>
        <v>2713.3100337544761</v>
      </c>
      <c r="N46" s="106">
        <f t="shared" si="9"/>
        <v>904.43667791815869</v>
      </c>
      <c r="O46" s="123">
        <f t="shared" si="10"/>
        <v>0</v>
      </c>
      <c r="P46" s="124">
        <f t="shared" si="11"/>
        <v>-95.563322081841306</v>
      </c>
      <c r="Q46" s="125">
        <f t="shared" si="12"/>
        <v>0.90443667791815874</v>
      </c>
      <c r="R46" s="323"/>
      <c r="S46" s="47">
        <v>0.52152777777777781</v>
      </c>
      <c r="T46" s="120">
        <v>0.57450231481481484</v>
      </c>
      <c r="U46" s="111">
        <v>15</v>
      </c>
      <c r="V46" s="112">
        <v>76.290581402365149</v>
      </c>
      <c r="W46" s="113"/>
      <c r="X46" s="116"/>
      <c r="Y46" s="332"/>
      <c r="Z46" s="333"/>
      <c r="AA46" s="117">
        <f t="shared" si="13"/>
        <v>-286.68996624552392</v>
      </c>
      <c r="AB46" s="110">
        <f t="shared" si="14"/>
        <v>0.90443667791815874</v>
      </c>
      <c r="AC46" s="328"/>
    </row>
    <row r="47" spans="1:29" ht="15.75" customHeight="1">
      <c r="A47" s="318"/>
      <c r="B47" s="100" t="s">
        <v>120</v>
      </c>
      <c r="C47" s="330" t="s">
        <v>131</v>
      </c>
      <c r="D47" s="331"/>
      <c r="E47" s="101">
        <v>14.28</v>
      </c>
      <c r="F47" s="102">
        <v>5148</v>
      </c>
      <c r="G47" s="121">
        <f t="shared" si="15"/>
        <v>73513.440000000002</v>
      </c>
      <c r="H47" s="62"/>
      <c r="I47" s="104">
        <v>3</v>
      </c>
      <c r="J47" s="105">
        <v>3600</v>
      </c>
      <c r="K47" s="106">
        <f t="shared" si="17"/>
        <v>1200</v>
      </c>
      <c r="L47" s="118">
        <v>3</v>
      </c>
      <c r="M47" s="105">
        <f t="shared" si="16"/>
        <v>3186.4840921512018</v>
      </c>
      <c r="N47" s="106">
        <f t="shared" si="9"/>
        <v>1062.1613640504006</v>
      </c>
      <c r="O47" s="123">
        <f t="shared" si="10"/>
        <v>0</v>
      </c>
      <c r="P47" s="124">
        <f t="shared" si="11"/>
        <v>-137.83863594959939</v>
      </c>
      <c r="Q47" s="125">
        <f t="shared" si="12"/>
        <v>0.88513447004200052</v>
      </c>
      <c r="R47" s="323"/>
      <c r="S47" s="47">
        <v>0.58472222222222225</v>
      </c>
      <c r="T47" s="120">
        <v>0.65203703703703708</v>
      </c>
      <c r="U47" s="111">
        <v>14.716666666666676</v>
      </c>
      <c r="V47" s="112">
        <v>96.93442398184844</v>
      </c>
      <c r="W47" s="113"/>
      <c r="X47" s="116"/>
      <c r="Y47" s="332"/>
      <c r="Z47" s="333"/>
      <c r="AA47" s="117">
        <f t="shared" si="13"/>
        <v>-413.51590784879818</v>
      </c>
      <c r="AB47" s="110">
        <f t="shared" si="14"/>
        <v>0.88513447004200052</v>
      </c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8">AVERAGE(I39:I54)</f>
        <v>3.5555555555555554</v>
      </c>
      <c r="J55" s="137">
        <f t="shared" si="18"/>
        <v>3400</v>
      </c>
      <c r="K55" s="138">
        <f t="shared" ref="K55" si="19">J55/I55</f>
        <v>956.25</v>
      </c>
      <c r="L55" s="136">
        <f t="shared" ref="L55:M55" si="20">AVERAGE(L39:L54)</f>
        <v>3.5555555555555554</v>
      </c>
      <c r="M55" s="137">
        <f t="shared" si="20"/>
        <v>3036.6271526935002</v>
      </c>
      <c r="N55" s="138">
        <f t="shared" ref="N55:N65" si="21">M55/L55</f>
        <v>854.05138669504697</v>
      </c>
      <c r="O55" s="139">
        <f t="shared" ref="O55:O65" si="22">L55-I55</f>
        <v>0</v>
      </c>
      <c r="P55" s="140">
        <f t="shared" ref="P55:P65" si="23">N55-K55</f>
        <v>-102.19861330495303</v>
      </c>
      <c r="Q55" s="141">
        <f t="shared" ref="Q55:Q65" si="24">N55/K55</f>
        <v>0.89312563314514715</v>
      </c>
      <c r="R55" s="324"/>
      <c r="S55" s="142">
        <v>0.25</v>
      </c>
      <c r="T55" s="143">
        <v>0.65203703703703708</v>
      </c>
      <c r="U55" s="144"/>
      <c r="V55" s="166"/>
      <c r="W55" s="99"/>
      <c r="X55" s="69"/>
      <c r="Y55" s="354"/>
      <c r="Z55" s="355"/>
      <c r="AA55" s="168">
        <f t="shared" ref="AA55:AA65" si="25">M55-J55</f>
        <v>-363.37284730649981</v>
      </c>
      <c r="AB55" s="141">
        <f t="shared" ref="AB55:AB65" si="26">M55/J55</f>
        <v>0.89312563314514715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134</v>
      </c>
      <c r="D56" s="321"/>
      <c r="E56" s="147">
        <v>20.72</v>
      </c>
      <c r="F56" s="97">
        <v>1307</v>
      </c>
      <c r="G56" s="148">
        <f t="shared" ref="G56:G65" si="27">E56*F56</f>
        <v>27081.039999999997</v>
      </c>
      <c r="H56" s="149">
        <v>2</v>
      </c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5" si="28">F56/V56*60</f>
        <v>3192.8779821693829</v>
      </c>
      <c r="N56" s="152">
        <f t="shared" si="21"/>
        <v>1064.2926607231277</v>
      </c>
      <c r="O56" s="154">
        <f t="shared" si="22"/>
        <v>0</v>
      </c>
      <c r="P56" s="155">
        <f t="shared" si="23"/>
        <v>-135.70733927687229</v>
      </c>
      <c r="Q56" s="156">
        <f t="shared" si="24"/>
        <v>0.88691055060260637</v>
      </c>
      <c r="R56" s="322">
        <f>Q72</f>
        <v>0.88641851726668597</v>
      </c>
      <c r="S56" s="157">
        <v>0.25</v>
      </c>
      <c r="T56" s="158">
        <v>0.26704861111111111</v>
      </c>
      <c r="U56" s="159"/>
      <c r="V56" s="160">
        <v>24.560913520008047</v>
      </c>
      <c r="W56" s="158"/>
      <c r="X56" s="169"/>
      <c r="Y56" s="325"/>
      <c r="Z56" s="326"/>
      <c r="AA56" s="115">
        <f t="shared" si="25"/>
        <v>-407.1220178306171</v>
      </c>
      <c r="AB56" s="156">
        <f t="shared" si="26"/>
        <v>0.88691055060260637</v>
      </c>
      <c r="AC56" s="327">
        <f>AB72</f>
        <v>0.88641851726668597</v>
      </c>
    </row>
    <row r="57" spans="1:29" ht="15.75" customHeight="1">
      <c r="A57" s="357"/>
      <c r="B57" s="100" t="s">
        <v>120</v>
      </c>
      <c r="C57" s="330" t="s">
        <v>138</v>
      </c>
      <c r="D57" s="331"/>
      <c r="E57" s="101">
        <v>16.66</v>
      </c>
      <c r="F57" s="102">
        <v>1972</v>
      </c>
      <c r="G57" s="103">
        <f t="shared" si="27"/>
        <v>32853.519999999997</v>
      </c>
      <c r="H57" s="26">
        <v>2</v>
      </c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3193.3358276693352</v>
      </c>
      <c r="N57" s="106">
        <f t="shared" si="21"/>
        <v>638.66716553386709</v>
      </c>
      <c r="O57" s="108">
        <f t="shared" si="22"/>
        <v>0</v>
      </c>
      <c r="P57" s="109">
        <f t="shared" si="23"/>
        <v>-81.332834466132908</v>
      </c>
      <c r="Q57" s="110">
        <f t="shared" si="24"/>
        <v>0.88703772990814878</v>
      </c>
      <c r="R57" s="323"/>
      <c r="S57" s="47">
        <v>0.27708333333333335</v>
      </c>
      <c r="T57" s="48">
        <v>0.30281250000000004</v>
      </c>
      <c r="U57" s="111">
        <v>15</v>
      </c>
      <c r="V57" s="112">
        <v>37.052163125090466</v>
      </c>
      <c r="W57" s="113"/>
      <c r="X57" s="13"/>
      <c r="Y57" s="332"/>
      <c r="Z57" s="333"/>
      <c r="AA57" s="117">
        <f t="shared" si="25"/>
        <v>-406.66417233066477</v>
      </c>
      <c r="AB57" s="110">
        <f t="shared" si="26"/>
        <v>0.88703772990814866</v>
      </c>
      <c r="AC57" s="328"/>
    </row>
    <row r="58" spans="1:29" ht="15.75" customHeight="1">
      <c r="A58" s="357"/>
      <c r="B58" s="100" t="s">
        <v>120</v>
      </c>
      <c r="C58" s="330" t="s">
        <v>126</v>
      </c>
      <c r="D58" s="331"/>
      <c r="E58" s="101">
        <v>17.89</v>
      </c>
      <c r="F58" s="102">
        <v>1055</v>
      </c>
      <c r="G58" s="103">
        <f t="shared" si="27"/>
        <v>18873.95</v>
      </c>
      <c r="H58" s="26">
        <v>2</v>
      </c>
      <c r="I58" s="104">
        <v>4</v>
      </c>
      <c r="J58" s="105">
        <v>3600</v>
      </c>
      <c r="K58" s="106">
        <f t="shared" si="17"/>
        <v>900</v>
      </c>
      <c r="L58" s="107">
        <v>4</v>
      </c>
      <c r="M58" s="105">
        <f t="shared" si="28"/>
        <v>3188.6386706454746</v>
      </c>
      <c r="N58" s="106">
        <f t="shared" si="21"/>
        <v>797.15966766136864</v>
      </c>
      <c r="O58" s="108">
        <f t="shared" si="22"/>
        <v>0</v>
      </c>
      <c r="P58" s="109">
        <f t="shared" si="23"/>
        <v>-102.84033233863136</v>
      </c>
      <c r="Q58" s="110">
        <f t="shared" si="24"/>
        <v>0.88573296406818736</v>
      </c>
      <c r="R58" s="323"/>
      <c r="S58" s="47">
        <v>0.3131944444444445</v>
      </c>
      <c r="T58" s="48">
        <v>0.32697916666666671</v>
      </c>
      <c r="U58" s="111">
        <v>14.950000000000019</v>
      </c>
      <c r="V58" s="112">
        <v>19.851731895099363</v>
      </c>
      <c r="W58" s="113"/>
      <c r="X58" s="13"/>
      <c r="Y58" s="332"/>
      <c r="Z58" s="333"/>
      <c r="AA58" s="117">
        <f t="shared" si="25"/>
        <v>-411.36132935452542</v>
      </c>
      <c r="AB58" s="110">
        <f t="shared" si="26"/>
        <v>0.88573296406818736</v>
      </c>
      <c r="AC58" s="328"/>
    </row>
    <row r="59" spans="1:29" ht="15.75" customHeight="1">
      <c r="A59" s="357"/>
      <c r="B59" s="100" t="s">
        <v>120</v>
      </c>
      <c r="C59" s="330" t="s">
        <v>135</v>
      </c>
      <c r="D59" s="331"/>
      <c r="E59" s="101">
        <v>24.82</v>
      </c>
      <c r="F59" s="102">
        <v>2063</v>
      </c>
      <c r="G59" s="103">
        <f t="shared" si="27"/>
        <v>51203.66</v>
      </c>
      <c r="H59" s="26"/>
      <c r="I59" s="104">
        <v>5</v>
      </c>
      <c r="J59" s="105">
        <v>3600</v>
      </c>
      <c r="K59" s="106">
        <f t="shared" si="17"/>
        <v>720</v>
      </c>
      <c r="L59" s="107">
        <v>5</v>
      </c>
      <c r="M59" s="105">
        <f t="shared" si="28"/>
        <v>3188.1833287546224</v>
      </c>
      <c r="N59" s="106">
        <f t="shared" si="21"/>
        <v>637.63666575092452</v>
      </c>
      <c r="O59" s="108">
        <f t="shared" si="22"/>
        <v>0</v>
      </c>
      <c r="P59" s="109">
        <f t="shared" si="23"/>
        <v>-82.363334249075479</v>
      </c>
      <c r="Q59" s="110">
        <f t="shared" si="24"/>
        <v>0.88560648020961741</v>
      </c>
      <c r="R59" s="323"/>
      <c r="S59" s="47">
        <v>0.33680555555555564</v>
      </c>
      <c r="T59" s="48">
        <v>0.36376157407407417</v>
      </c>
      <c r="U59" s="111">
        <v>15</v>
      </c>
      <c r="V59" s="112">
        <v>38.824618046149595</v>
      </c>
      <c r="W59" s="113"/>
      <c r="X59" s="116"/>
      <c r="Y59" s="332"/>
      <c r="Z59" s="333"/>
      <c r="AA59" s="117">
        <f t="shared" si="25"/>
        <v>-411.81667124537762</v>
      </c>
      <c r="AB59" s="110">
        <f t="shared" si="26"/>
        <v>0.8856064802096173</v>
      </c>
      <c r="AC59" s="328"/>
    </row>
    <row r="60" spans="1:29" ht="15.75" customHeight="1">
      <c r="A60" s="358"/>
      <c r="B60" s="100" t="s">
        <v>120</v>
      </c>
      <c r="C60" s="330" t="s">
        <v>136</v>
      </c>
      <c r="D60" s="331"/>
      <c r="E60" s="101">
        <v>18.18</v>
      </c>
      <c r="F60" s="102">
        <v>2491</v>
      </c>
      <c r="G60" s="103">
        <f t="shared" si="27"/>
        <v>45286.38</v>
      </c>
      <c r="H60" s="13"/>
      <c r="I60" s="104">
        <v>3</v>
      </c>
      <c r="J60" s="105">
        <v>3600</v>
      </c>
      <c r="K60" s="106">
        <f t="shared" si="17"/>
        <v>1200</v>
      </c>
      <c r="L60" s="107">
        <v>3</v>
      </c>
      <c r="M60" s="105">
        <f t="shared" si="28"/>
        <v>3193.0782864460016</v>
      </c>
      <c r="N60" s="106">
        <f t="shared" si="21"/>
        <v>1064.3594288153338</v>
      </c>
      <c r="O60" s="108">
        <f t="shared" si="22"/>
        <v>0</v>
      </c>
      <c r="P60" s="109">
        <f t="shared" si="23"/>
        <v>-135.64057118466621</v>
      </c>
      <c r="Q60" s="110">
        <f t="shared" si="24"/>
        <v>0.88696619067944482</v>
      </c>
      <c r="R60" s="323"/>
      <c r="S60" s="47">
        <v>0.37361111111111123</v>
      </c>
      <c r="T60" s="48">
        <v>0.4061111111111112</v>
      </c>
      <c r="U60" s="111">
        <v>15</v>
      </c>
      <c r="V60" s="112">
        <v>46.807496275437011</v>
      </c>
      <c r="W60" s="113"/>
      <c r="X60" s="116"/>
      <c r="Y60" s="332"/>
      <c r="Z60" s="333"/>
      <c r="AA60" s="117">
        <f t="shared" si="25"/>
        <v>-406.92171355399842</v>
      </c>
      <c r="AB60" s="110">
        <f t="shared" si="26"/>
        <v>0.88696619067944493</v>
      </c>
      <c r="AC60" s="328"/>
    </row>
    <row r="61" spans="1:29" ht="15.75" customHeight="1">
      <c r="A61" s="358"/>
      <c r="B61" s="100" t="s">
        <v>120</v>
      </c>
      <c r="C61" s="330" t="s">
        <v>130</v>
      </c>
      <c r="D61" s="331"/>
      <c r="E61" s="101">
        <v>23.72</v>
      </c>
      <c r="F61" s="102">
        <v>2330</v>
      </c>
      <c r="G61" s="121">
        <f t="shared" si="27"/>
        <v>55267.6</v>
      </c>
      <c r="H61" s="122"/>
      <c r="I61" s="104">
        <v>5</v>
      </c>
      <c r="J61" s="105">
        <v>3600</v>
      </c>
      <c r="K61" s="106">
        <f t="shared" si="17"/>
        <v>720</v>
      </c>
      <c r="L61" s="107">
        <v>5</v>
      </c>
      <c r="M61" s="105">
        <f t="shared" si="28"/>
        <v>3190.8711494849413</v>
      </c>
      <c r="N61" s="106">
        <f t="shared" si="21"/>
        <v>638.17422989698821</v>
      </c>
      <c r="O61" s="108">
        <f t="shared" si="22"/>
        <v>0</v>
      </c>
      <c r="P61" s="109">
        <f t="shared" si="23"/>
        <v>-81.825770103011791</v>
      </c>
      <c r="Q61" s="110">
        <f t="shared" si="24"/>
        <v>0.88635309707915033</v>
      </c>
      <c r="R61" s="323"/>
      <c r="S61" s="47">
        <v>0.41597222222222235</v>
      </c>
      <c r="T61" s="120">
        <v>0.446388888888889</v>
      </c>
      <c r="U61" s="111">
        <v>15</v>
      </c>
      <c r="V61" s="112">
        <v>43.812486763235803</v>
      </c>
      <c r="W61" s="113"/>
      <c r="X61" s="50"/>
      <c r="Y61" s="332"/>
      <c r="Z61" s="333"/>
      <c r="AA61" s="117">
        <f t="shared" si="25"/>
        <v>-409.12885051505873</v>
      </c>
      <c r="AB61" s="110">
        <f t="shared" si="26"/>
        <v>0.88635309707915033</v>
      </c>
      <c r="AC61" s="328"/>
    </row>
    <row r="62" spans="1:29" ht="15.75" customHeight="1">
      <c r="A62" s="358"/>
      <c r="B62" s="100" t="s">
        <v>120</v>
      </c>
      <c r="C62" s="330" t="s">
        <v>127</v>
      </c>
      <c r="D62" s="331"/>
      <c r="E62" s="101">
        <v>25.2</v>
      </c>
      <c r="F62" s="102">
        <v>2302</v>
      </c>
      <c r="G62" s="121">
        <f t="shared" si="27"/>
        <v>58010.400000000001</v>
      </c>
      <c r="H62" s="62"/>
      <c r="I62" s="104">
        <v>3</v>
      </c>
      <c r="J62" s="105">
        <v>3600</v>
      </c>
      <c r="K62" s="106">
        <f t="shared" si="17"/>
        <v>1200</v>
      </c>
      <c r="L62" s="107">
        <v>3</v>
      </c>
      <c r="M62" s="105">
        <f t="shared" si="28"/>
        <v>3189.2288959467392</v>
      </c>
      <c r="N62" s="106">
        <f t="shared" si="21"/>
        <v>1063.0762986489131</v>
      </c>
      <c r="O62" s="123">
        <f t="shared" si="22"/>
        <v>0</v>
      </c>
      <c r="P62" s="124">
        <f t="shared" si="23"/>
        <v>-136.92370135108695</v>
      </c>
      <c r="Q62" s="125">
        <f t="shared" si="24"/>
        <v>0.88589691554076089</v>
      </c>
      <c r="R62" s="323"/>
      <c r="S62" s="47">
        <v>0.45625000000000016</v>
      </c>
      <c r="T62" s="120">
        <v>0.48631944444444458</v>
      </c>
      <c r="U62" s="111">
        <v>15</v>
      </c>
      <c r="V62" s="112">
        <v>43.308274352944601</v>
      </c>
      <c r="W62" s="113"/>
      <c r="X62" s="116"/>
      <c r="Y62" s="332"/>
      <c r="Z62" s="333"/>
      <c r="AA62" s="117">
        <f t="shared" si="25"/>
        <v>-410.77110405326084</v>
      </c>
      <c r="AB62" s="110">
        <f t="shared" si="26"/>
        <v>0.88589691554076089</v>
      </c>
      <c r="AC62" s="328"/>
    </row>
    <row r="63" spans="1:29" ht="15.75" customHeight="1">
      <c r="A63" s="358"/>
      <c r="B63" s="100" t="s">
        <v>120</v>
      </c>
      <c r="C63" s="330" t="s">
        <v>126</v>
      </c>
      <c r="D63" s="331"/>
      <c r="E63" s="101">
        <v>17.89</v>
      </c>
      <c r="F63" s="102">
        <v>2332</v>
      </c>
      <c r="G63" s="121">
        <f t="shared" si="27"/>
        <v>41719.480000000003</v>
      </c>
      <c r="H63" s="62"/>
      <c r="I63" s="104">
        <v>4</v>
      </c>
      <c r="J63" s="105">
        <v>3600</v>
      </c>
      <c r="K63" s="106">
        <f t="shared" si="17"/>
        <v>900</v>
      </c>
      <c r="L63" s="118">
        <v>4</v>
      </c>
      <c r="M63" s="105">
        <f t="shared" si="28"/>
        <v>3188.638670645475</v>
      </c>
      <c r="N63" s="106">
        <f t="shared" si="21"/>
        <v>797.15966766136876</v>
      </c>
      <c r="O63" s="123">
        <f t="shared" si="22"/>
        <v>0</v>
      </c>
      <c r="P63" s="124">
        <f t="shared" si="23"/>
        <v>-102.84033233863124</v>
      </c>
      <c r="Q63" s="125">
        <f t="shared" si="24"/>
        <v>0.88573296406818747</v>
      </c>
      <c r="R63" s="323"/>
      <c r="S63" s="47">
        <v>0.49652777777777796</v>
      </c>
      <c r="T63" s="120">
        <v>0.52699074074074093</v>
      </c>
      <c r="U63" s="111">
        <v>14.70000000000006</v>
      </c>
      <c r="V63" s="112">
        <v>43.880795051537163</v>
      </c>
      <c r="W63" s="113"/>
      <c r="X63" s="116"/>
      <c r="Y63" s="332"/>
      <c r="Z63" s="333"/>
      <c r="AA63" s="117">
        <f t="shared" si="25"/>
        <v>-411.36132935452497</v>
      </c>
      <c r="AB63" s="110">
        <f t="shared" si="26"/>
        <v>0.88573296406818747</v>
      </c>
      <c r="AC63" s="328"/>
    </row>
    <row r="64" spans="1:29" ht="15.75" customHeight="1">
      <c r="A64" s="358"/>
      <c r="B64" s="100" t="s">
        <v>120</v>
      </c>
      <c r="C64" s="330" t="s">
        <v>134</v>
      </c>
      <c r="D64" s="331"/>
      <c r="E64" s="101">
        <v>20.72</v>
      </c>
      <c r="F64" s="102">
        <v>3296</v>
      </c>
      <c r="G64" s="121">
        <f t="shared" si="27"/>
        <v>68293.119999999995</v>
      </c>
      <c r="H64" s="62"/>
      <c r="I64" s="104">
        <v>3</v>
      </c>
      <c r="J64" s="105">
        <v>3600</v>
      </c>
      <c r="K64" s="106">
        <f t="shared" si="17"/>
        <v>1200</v>
      </c>
      <c r="L64" s="118">
        <v>3</v>
      </c>
      <c r="M64" s="105">
        <f t="shared" si="28"/>
        <v>3192.8779821693834</v>
      </c>
      <c r="N64" s="106">
        <f t="shared" si="21"/>
        <v>1064.2926607231277</v>
      </c>
      <c r="O64" s="123">
        <f t="shared" si="22"/>
        <v>0</v>
      </c>
      <c r="P64" s="124">
        <f t="shared" si="23"/>
        <v>-135.70733927687229</v>
      </c>
      <c r="Q64" s="125">
        <f t="shared" si="24"/>
        <v>0.88691055060260637</v>
      </c>
      <c r="R64" s="323"/>
      <c r="S64" s="47">
        <v>0.53680555555555565</v>
      </c>
      <c r="T64" s="120">
        <v>0.57981481481481489</v>
      </c>
      <c r="U64" s="111">
        <v>15</v>
      </c>
      <c r="V64" s="112">
        <v>61.937850774251345</v>
      </c>
      <c r="W64" s="126"/>
      <c r="X64" s="127"/>
      <c r="Y64" s="332"/>
      <c r="Z64" s="333"/>
      <c r="AA64" s="117">
        <f t="shared" si="25"/>
        <v>-407.12201783061664</v>
      </c>
      <c r="AB64" s="110">
        <f t="shared" si="26"/>
        <v>0.88691055060260648</v>
      </c>
      <c r="AC64" s="328"/>
    </row>
    <row r="65" spans="1:29" ht="15.75" customHeight="1">
      <c r="A65" s="358"/>
      <c r="B65" s="100" t="s">
        <v>120</v>
      </c>
      <c r="C65" s="330" t="s">
        <v>138</v>
      </c>
      <c r="D65" s="331"/>
      <c r="E65" s="101">
        <v>16.66</v>
      </c>
      <c r="F65" s="102">
        <v>4239</v>
      </c>
      <c r="G65" s="121">
        <f t="shared" si="27"/>
        <v>70621.740000000005</v>
      </c>
      <c r="H65" s="62"/>
      <c r="I65" s="104">
        <v>5</v>
      </c>
      <c r="J65" s="105">
        <v>3600</v>
      </c>
      <c r="K65" s="106">
        <f t="shared" si="17"/>
        <v>720</v>
      </c>
      <c r="L65" s="118">
        <v>5</v>
      </c>
      <c r="M65" s="105">
        <f t="shared" si="28"/>
        <v>3193.3358276693357</v>
      </c>
      <c r="N65" s="106">
        <f t="shared" si="21"/>
        <v>638.66716553386709</v>
      </c>
      <c r="O65" s="123">
        <f t="shared" si="22"/>
        <v>0</v>
      </c>
      <c r="P65" s="124">
        <f t="shared" si="23"/>
        <v>-81.332834466132908</v>
      </c>
      <c r="Q65" s="125">
        <f t="shared" si="24"/>
        <v>0.88703772990814878</v>
      </c>
      <c r="R65" s="323"/>
      <c r="S65" s="47">
        <v>0.58958333333333335</v>
      </c>
      <c r="T65" s="120">
        <v>0.6448842592592593</v>
      </c>
      <c r="U65" s="111">
        <v>15</v>
      </c>
      <c r="V65" s="112">
        <v>79.647119415445474</v>
      </c>
      <c r="W65" s="126"/>
      <c r="X65" s="127"/>
      <c r="Y65" s="332"/>
      <c r="Z65" s="333"/>
      <c r="AA65" s="117">
        <f t="shared" si="25"/>
        <v>-406.66417233066431</v>
      </c>
      <c r="AB65" s="110">
        <f t="shared" si="26"/>
        <v>0.88703772990814878</v>
      </c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29">AVERAGE(I56:I71)</f>
        <v>4</v>
      </c>
      <c r="J72" s="137">
        <f t="shared" si="29"/>
        <v>3600</v>
      </c>
      <c r="K72" s="138">
        <f t="shared" ref="K72" si="30">J72/I72</f>
        <v>900</v>
      </c>
      <c r="L72" s="136">
        <f t="shared" ref="L72:M72" si="31">AVERAGE(L56:L71)</f>
        <v>4</v>
      </c>
      <c r="M72" s="137">
        <f t="shared" si="31"/>
        <v>3191.1066621600694</v>
      </c>
      <c r="N72" s="138">
        <f>M72/L72</f>
        <v>797.77666554001735</v>
      </c>
      <c r="O72" s="139">
        <f>L72-I72</f>
        <v>0</v>
      </c>
      <c r="P72" s="140">
        <f>N72-K72</f>
        <v>-102.22333445998265</v>
      </c>
      <c r="Q72" s="141">
        <f>N72/K72</f>
        <v>0.88641851726668597</v>
      </c>
      <c r="R72" s="324"/>
      <c r="S72" s="142">
        <v>0.25</v>
      </c>
      <c r="T72" s="143">
        <v>0.6448842592592593</v>
      </c>
      <c r="U72" s="144"/>
      <c r="V72" s="166"/>
      <c r="W72" s="167"/>
      <c r="X72" s="138"/>
      <c r="Y72" s="354"/>
      <c r="Z72" s="355"/>
      <c r="AA72" s="168">
        <f>M72-J72</f>
        <v>-408.89333783993061</v>
      </c>
      <c r="AB72" s="141">
        <f>M72/J72</f>
        <v>0.88641851726668597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1879</v>
      </c>
      <c r="G73" s="148">
        <f t="shared" ref="G73:G74" si="32">E73*F73</f>
        <v>53683.03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3112.4829290740731</v>
      </c>
      <c r="N73" s="152">
        <f>M73/L73</f>
        <v>259.37357742283945</v>
      </c>
      <c r="O73" s="154">
        <f>L73-I73</f>
        <v>0</v>
      </c>
      <c r="P73" s="155">
        <f>N73-K73</f>
        <v>-40.626422577160554</v>
      </c>
      <c r="Q73" s="156">
        <f>N73/K73</f>
        <v>0.8645785914094648</v>
      </c>
      <c r="R73" s="322">
        <f>Q89</f>
        <v>0.88474815243062088</v>
      </c>
      <c r="S73" s="157">
        <v>0.70833333333333337</v>
      </c>
      <c r="T73" s="158">
        <v>0.73348379629629634</v>
      </c>
      <c r="U73" s="159"/>
      <c r="V73" s="160">
        <v>36.2218854108025</v>
      </c>
      <c r="W73" s="158"/>
      <c r="X73" s="169"/>
      <c r="Y73" s="325"/>
      <c r="Z73" s="326"/>
      <c r="AA73" s="115">
        <f>M73-J73</f>
        <v>-487.51707092592687</v>
      </c>
      <c r="AB73" s="156">
        <f>M73/J73</f>
        <v>0.8645785914094648</v>
      </c>
      <c r="AC73" s="327">
        <f>AB89</f>
        <v>0.88474815243062088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953</v>
      </c>
      <c r="G74" s="103">
        <f t="shared" si="32"/>
        <v>19460.260000000002</v>
      </c>
      <c r="H74" s="26"/>
      <c r="I74" s="104">
        <v>13</v>
      </c>
      <c r="J74" s="105">
        <v>3600</v>
      </c>
      <c r="K74" s="106">
        <f t="shared" si="17"/>
        <v>276.92307692307691</v>
      </c>
      <c r="L74" s="107">
        <v>13</v>
      </c>
      <c r="M74" s="105">
        <f>F74/V74*60</f>
        <v>3257.7037684263969</v>
      </c>
      <c r="N74" s="106">
        <f>M74/L74</f>
        <v>250.59259757126131</v>
      </c>
      <c r="O74" s="108">
        <f>L74-I74</f>
        <v>0</v>
      </c>
      <c r="P74" s="109">
        <f>N74-K74</f>
        <v>-26.330479351815598</v>
      </c>
      <c r="Q74" s="110">
        <f>N74/K74</f>
        <v>0.90491771345177696</v>
      </c>
      <c r="R74" s="323"/>
      <c r="S74" s="47">
        <v>0.7368055555555556</v>
      </c>
      <c r="T74" s="48">
        <v>0.74899305555555562</v>
      </c>
      <c r="U74" s="111">
        <v>4.783333333333335</v>
      </c>
      <c r="V74" s="112">
        <v>17.552240493499585</v>
      </c>
      <c r="W74" s="113"/>
      <c r="X74" s="13"/>
      <c r="Y74" s="332"/>
      <c r="Z74" s="333"/>
      <c r="AA74" s="117">
        <f>M74-J74</f>
        <v>-342.29623157360311</v>
      </c>
      <c r="AB74" s="110">
        <f>M74/J74</f>
        <v>0.90491771345177696</v>
      </c>
      <c r="AC74" s="328"/>
    </row>
    <row r="75" spans="1:29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3"/>
      <c r="Y75" s="332"/>
      <c r="Z75" s="333"/>
      <c r="AA75" s="117"/>
      <c r="AB75" s="110"/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3">AVERAGE(I73:I88)</f>
        <v>12.5</v>
      </c>
      <c r="J89" s="137">
        <f t="shared" si="33"/>
        <v>3600</v>
      </c>
      <c r="K89" s="138">
        <f t="shared" ref="K89" si="34">J89/I89</f>
        <v>288</v>
      </c>
      <c r="L89" s="136">
        <f t="shared" ref="L89:M89" si="35">AVERAGE(L73:L88)</f>
        <v>12.5</v>
      </c>
      <c r="M89" s="137">
        <f t="shared" si="35"/>
        <v>3185.0933487502352</v>
      </c>
      <c r="N89" s="138">
        <f>M89/L89</f>
        <v>254.80746790001882</v>
      </c>
      <c r="O89" s="139">
        <f>L89-I89</f>
        <v>0</v>
      </c>
      <c r="P89" s="140">
        <f>N89-K89</f>
        <v>-33.192532099981179</v>
      </c>
      <c r="Q89" s="141">
        <f>N89/K89</f>
        <v>0.88474815243062088</v>
      </c>
      <c r="R89" s="324"/>
      <c r="S89" s="142">
        <v>0.70833333333333337</v>
      </c>
      <c r="T89" s="143">
        <v>0.74899305555555562</v>
      </c>
      <c r="U89" s="144"/>
      <c r="V89" s="166"/>
      <c r="W89" s="167"/>
      <c r="X89" s="138"/>
      <c r="Y89" s="354"/>
      <c r="Z89" s="355"/>
      <c r="AA89" s="168">
        <f>M89-J89</f>
        <v>-414.90665124976476</v>
      </c>
      <c r="AB89" s="141">
        <f>M89/J89</f>
        <v>0.88474815243062088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145</v>
      </c>
      <c r="D90" s="321"/>
      <c r="E90" s="147">
        <v>17.22</v>
      </c>
      <c r="F90" s="97">
        <v>1638</v>
      </c>
      <c r="G90" s="148">
        <f t="shared" ref="G90:G92" si="36">E90*F90</f>
        <v>28206.359999999997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2990.4088307323964</v>
      </c>
      <c r="N90" s="152">
        <f>M90/L90</f>
        <v>996.8029435774655</v>
      </c>
      <c r="O90" s="154">
        <f>L90-I90</f>
        <v>0</v>
      </c>
      <c r="P90" s="155">
        <f>N90-K90</f>
        <v>-103.1970564225345</v>
      </c>
      <c r="Q90" s="156">
        <f>N90/K90</f>
        <v>0.90618449416133229</v>
      </c>
      <c r="R90" s="322">
        <f>Q106</f>
        <v>0.90407255287929367</v>
      </c>
      <c r="S90" s="157">
        <v>0.70833333333333337</v>
      </c>
      <c r="T90" s="158">
        <v>0.73114583333333338</v>
      </c>
      <c r="U90" s="159"/>
      <c r="V90" s="160">
        <v>32.865071487877373</v>
      </c>
      <c r="W90" s="161"/>
      <c r="X90" s="162"/>
      <c r="Y90" s="325"/>
      <c r="Z90" s="326"/>
      <c r="AA90" s="115">
        <f>M90-J90</f>
        <v>-309.59116926760362</v>
      </c>
      <c r="AB90" s="156">
        <f>M90/J90</f>
        <v>0.90618449416133229</v>
      </c>
      <c r="AC90" s="327">
        <f>AB106</f>
        <v>0.90407255287929367</v>
      </c>
    </row>
    <row r="91" spans="1:29" ht="15.75" customHeight="1">
      <c r="A91" s="357"/>
      <c r="B91" s="100" t="s">
        <v>120</v>
      </c>
      <c r="C91" s="330" t="s">
        <v>148</v>
      </c>
      <c r="D91" s="331"/>
      <c r="E91" s="101">
        <v>24.54</v>
      </c>
      <c r="F91" s="102">
        <v>1734</v>
      </c>
      <c r="G91" s="103">
        <f t="shared" si="36"/>
        <v>42552.36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2708.8175020317399</v>
      </c>
      <c r="N91" s="106">
        <f>M91/L91</f>
        <v>677.20437550793497</v>
      </c>
      <c r="O91" s="108">
        <f>L91-I91</f>
        <v>0</v>
      </c>
      <c r="P91" s="109">
        <f>N91-K91</f>
        <v>-72.795624492065031</v>
      </c>
      <c r="Q91" s="110">
        <f>N91/K91</f>
        <v>0.90293916734391333</v>
      </c>
      <c r="R91" s="323"/>
      <c r="S91" s="47">
        <v>0.73402777777777783</v>
      </c>
      <c r="T91" s="48">
        <v>0.76069444444444445</v>
      </c>
      <c r="U91" s="111">
        <v>5</v>
      </c>
      <c r="V91" s="112">
        <v>38.40790305067253</v>
      </c>
      <c r="W91" s="113"/>
      <c r="X91" s="116"/>
      <c r="Y91" s="332"/>
      <c r="Z91" s="333"/>
      <c r="AA91" s="117">
        <f>M91-J91</f>
        <v>-291.18249796826012</v>
      </c>
      <c r="AB91" s="110">
        <f>M91/J91</f>
        <v>0.90293916734391333</v>
      </c>
      <c r="AC91" s="328"/>
    </row>
    <row r="92" spans="1:29" ht="15.75" customHeight="1">
      <c r="A92" s="357"/>
      <c r="B92" s="100" t="s">
        <v>120</v>
      </c>
      <c r="C92" s="330" t="s">
        <v>149</v>
      </c>
      <c r="D92" s="331"/>
      <c r="E92" s="101">
        <v>23.27</v>
      </c>
      <c r="F92" s="102">
        <v>1559</v>
      </c>
      <c r="G92" s="103">
        <f t="shared" si="36"/>
        <v>36277.93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2708.6484090132944</v>
      </c>
      <c r="N92" s="106">
        <f>M92/L92</f>
        <v>541.72968180265889</v>
      </c>
      <c r="O92" s="108">
        <f>L92-I92</f>
        <v>0</v>
      </c>
      <c r="P92" s="109">
        <f>N92-K92</f>
        <v>-58.270318197341112</v>
      </c>
      <c r="Q92" s="110">
        <f>N92/K92</f>
        <v>0.90288280300443147</v>
      </c>
      <c r="R92" s="323"/>
      <c r="S92" s="47">
        <v>0.76388888888888895</v>
      </c>
      <c r="T92" s="48">
        <v>0.78787037037037044</v>
      </c>
      <c r="U92" s="111">
        <v>4.6000000000000796</v>
      </c>
      <c r="V92" s="112">
        <v>34.533828638939049</v>
      </c>
      <c r="W92" s="113"/>
      <c r="X92" s="116"/>
      <c r="Y92" s="332"/>
      <c r="Z92" s="333"/>
      <c r="AA92" s="117">
        <f>M92-J92</f>
        <v>-291.35159098670556</v>
      </c>
      <c r="AB92" s="110">
        <f>M92/J92</f>
        <v>0.90288280300443147</v>
      </c>
      <c r="AC92" s="328"/>
    </row>
    <row r="93" spans="1:29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332"/>
      <c r="Z93" s="333"/>
      <c r="AA93" s="117"/>
      <c r="AB93" s="110"/>
      <c r="AC93" s="328"/>
    </row>
    <row r="94" spans="1:29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16"/>
      <c r="Y94" s="332"/>
      <c r="Z94" s="333"/>
      <c r="AA94" s="117"/>
      <c r="AB94" s="110"/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2802.6249139258102</v>
      </c>
      <c r="N106" s="138">
        <f t="shared" ref="N106:N118" si="41">M106/L106</f>
        <v>700.65622848145256</v>
      </c>
      <c r="O106" s="139">
        <f t="shared" ref="O106:O118" si="42">L106-I106</f>
        <v>0</v>
      </c>
      <c r="P106" s="140">
        <f t="shared" ref="P106:P118" si="43">N106-K106</f>
        <v>-74.343771518547442</v>
      </c>
      <c r="Q106" s="141">
        <f t="shared" ref="Q106:Q118" si="44">N106/K106</f>
        <v>0.90407255287929367</v>
      </c>
      <c r="R106" s="324"/>
      <c r="S106" s="142">
        <v>0.70833333333333337</v>
      </c>
      <c r="T106" s="143">
        <v>0.78787037037037044</v>
      </c>
      <c r="U106" s="144"/>
      <c r="V106" s="166"/>
      <c r="W106" s="99"/>
      <c r="X106" s="69"/>
      <c r="Y106" s="354"/>
      <c r="Z106" s="355"/>
      <c r="AA106" s="168">
        <f t="shared" ref="AA106:AA118" si="45">M106-J106</f>
        <v>-297.37508607418977</v>
      </c>
      <c r="AB106" s="141">
        <f t="shared" ref="AB106:AB118" si="46">M106/J106</f>
        <v>0.90407255287929367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146</v>
      </c>
      <c r="D107" s="321"/>
      <c r="E107" s="147">
        <v>22.28</v>
      </c>
      <c r="F107" s="97">
        <v>499</v>
      </c>
      <c r="G107" s="148">
        <f t="shared" ref="G107:G118" si="47">E107*F107</f>
        <v>11117.720000000001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2977.98659261785</v>
      </c>
      <c r="N107" s="152">
        <f t="shared" si="41"/>
        <v>595.59731852357004</v>
      </c>
      <c r="O107" s="154">
        <f t="shared" si="42"/>
        <v>0</v>
      </c>
      <c r="P107" s="155">
        <f t="shared" si="43"/>
        <v>-64.402681476429962</v>
      </c>
      <c r="Q107" s="156">
        <f t="shared" si="44"/>
        <v>0.90242017958116671</v>
      </c>
      <c r="R107" s="322">
        <f>Q123</f>
        <v>0.8948283739901709</v>
      </c>
      <c r="S107" s="157">
        <v>0.70833333333333337</v>
      </c>
      <c r="T107" s="158">
        <v>0.71531250000000002</v>
      </c>
      <c r="U107" s="159"/>
      <c r="V107" s="160">
        <v>10.053772597303983</v>
      </c>
      <c r="W107" s="161"/>
      <c r="X107" s="162"/>
      <c r="Y107" s="325"/>
      <c r="Z107" s="326"/>
      <c r="AA107" s="115">
        <f t="shared" si="45"/>
        <v>-322.01340738215004</v>
      </c>
      <c r="AB107" s="156">
        <f t="shared" si="46"/>
        <v>0.9024201795811666</v>
      </c>
      <c r="AC107" s="327">
        <f>AB123</f>
        <v>0.89482837399017079</v>
      </c>
    </row>
    <row r="108" spans="1:29" ht="15.75" customHeight="1">
      <c r="A108" s="318"/>
      <c r="B108" s="100" t="s">
        <v>120</v>
      </c>
      <c r="C108" s="330" t="s">
        <v>154</v>
      </c>
      <c r="D108" s="331"/>
      <c r="E108" s="101">
        <v>25.03</v>
      </c>
      <c r="F108" s="102">
        <v>655</v>
      </c>
      <c r="G108" s="103">
        <f t="shared" si="47"/>
        <v>16394.650000000001</v>
      </c>
      <c r="H108" s="26">
        <v>2</v>
      </c>
      <c r="I108" s="104">
        <v>5</v>
      </c>
      <c r="J108" s="105">
        <v>3600</v>
      </c>
      <c r="K108" s="106">
        <f t="shared" si="37"/>
        <v>720</v>
      </c>
      <c r="L108" s="107">
        <v>5</v>
      </c>
      <c r="M108" s="105">
        <f t="shared" si="48"/>
        <v>3199.137491832219</v>
      </c>
      <c r="N108" s="106">
        <f t="shared" si="41"/>
        <v>639.82749836644382</v>
      </c>
      <c r="O108" s="108">
        <f t="shared" si="42"/>
        <v>0</v>
      </c>
      <c r="P108" s="109">
        <f t="shared" si="43"/>
        <v>-80.17250163355618</v>
      </c>
      <c r="Q108" s="110">
        <f t="shared" si="44"/>
        <v>0.88864930328672753</v>
      </c>
      <c r="R108" s="323"/>
      <c r="S108" s="47">
        <v>0.72569444444444442</v>
      </c>
      <c r="T108" s="48">
        <v>0.73422453703703705</v>
      </c>
      <c r="U108" s="111">
        <v>14.949999999999939</v>
      </c>
      <c r="V108" s="112">
        <v>12.284561104465689</v>
      </c>
      <c r="W108" s="113"/>
      <c r="X108" s="116"/>
      <c r="Y108" s="332"/>
      <c r="Z108" s="333"/>
      <c r="AA108" s="117">
        <f t="shared" si="45"/>
        <v>-400.86250816778102</v>
      </c>
      <c r="AB108" s="110">
        <f t="shared" si="46"/>
        <v>0.88864930328672753</v>
      </c>
      <c r="AC108" s="328"/>
    </row>
    <row r="109" spans="1:29" ht="15.75" customHeight="1">
      <c r="A109" s="318"/>
      <c r="B109" s="100" t="s">
        <v>120</v>
      </c>
      <c r="C109" s="330" t="s">
        <v>160</v>
      </c>
      <c r="D109" s="331"/>
      <c r="E109" s="101">
        <v>18.18</v>
      </c>
      <c r="F109" s="102">
        <v>401</v>
      </c>
      <c r="G109" s="103">
        <f t="shared" si="47"/>
        <v>7290.18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3196.6760598015244</v>
      </c>
      <c r="N109" s="106">
        <f t="shared" si="41"/>
        <v>1065.5586866005081</v>
      </c>
      <c r="O109" s="108">
        <f t="shared" si="42"/>
        <v>0</v>
      </c>
      <c r="P109" s="109">
        <f t="shared" si="43"/>
        <v>-134.44131339949195</v>
      </c>
      <c r="Q109" s="110">
        <f t="shared" si="44"/>
        <v>0.88796557216709004</v>
      </c>
      <c r="R109" s="323"/>
      <c r="S109" s="47">
        <v>0.74444444444444435</v>
      </c>
      <c r="T109" s="48">
        <v>0.74966435185185176</v>
      </c>
      <c r="U109" s="111">
        <v>14.716666666666516</v>
      </c>
      <c r="V109" s="112">
        <v>7.5265680819387883</v>
      </c>
      <c r="W109" s="113"/>
      <c r="X109" s="116"/>
      <c r="Y109" s="332"/>
      <c r="Z109" s="333"/>
      <c r="AA109" s="117">
        <f t="shared" si="45"/>
        <v>-403.32394019847561</v>
      </c>
      <c r="AB109" s="110">
        <f t="shared" si="46"/>
        <v>0.88796557216709016</v>
      </c>
      <c r="AC109" s="328"/>
    </row>
    <row r="110" spans="1:29" ht="15.75" customHeight="1">
      <c r="A110" s="318"/>
      <c r="B110" s="100" t="s">
        <v>120</v>
      </c>
      <c r="C110" s="330" t="s">
        <v>155</v>
      </c>
      <c r="D110" s="331"/>
      <c r="E110" s="101">
        <v>18.18</v>
      </c>
      <c r="F110" s="102">
        <v>659</v>
      </c>
      <c r="G110" s="103">
        <f t="shared" si="47"/>
        <v>11980.619999999999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2713.3606521991651</v>
      </c>
      <c r="N110" s="106">
        <f t="shared" si="41"/>
        <v>904.45355073305507</v>
      </c>
      <c r="O110" s="108">
        <f t="shared" si="42"/>
        <v>0</v>
      </c>
      <c r="P110" s="109">
        <f t="shared" si="43"/>
        <v>-95.546449266944933</v>
      </c>
      <c r="Q110" s="110">
        <f t="shared" si="44"/>
        <v>0.90445355073305511</v>
      </c>
      <c r="R110" s="323"/>
      <c r="S110" s="47">
        <v>0.75972222222222208</v>
      </c>
      <c r="T110" s="48">
        <v>0.76983796296296281</v>
      </c>
      <c r="U110" s="111">
        <v>15</v>
      </c>
      <c r="V110" s="112">
        <v>14.572334852704902</v>
      </c>
      <c r="W110" s="113"/>
      <c r="X110" s="116"/>
      <c r="Y110" s="332"/>
      <c r="Z110" s="333"/>
      <c r="AA110" s="117">
        <f t="shared" si="45"/>
        <v>-286.63934780083491</v>
      </c>
      <c r="AB110" s="110">
        <f t="shared" si="46"/>
        <v>0.904453550733055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2362</v>
      </c>
      <c r="G111" s="103">
        <f t="shared" si="47"/>
        <v>33138.86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2714.1250361065113</v>
      </c>
      <c r="N111" s="106">
        <f t="shared" si="41"/>
        <v>904.70834536883706</v>
      </c>
      <c r="O111" s="108">
        <f t="shared" si="42"/>
        <v>0</v>
      </c>
      <c r="P111" s="109">
        <f t="shared" si="43"/>
        <v>-95.291654631162942</v>
      </c>
      <c r="Q111" s="110">
        <f t="shared" si="44"/>
        <v>0.90470834536883704</v>
      </c>
      <c r="R111" s="323"/>
      <c r="S111" s="47">
        <v>0.77986111111111089</v>
      </c>
      <c r="T111" s="48">
        <v>0.8161111111111109</v>
      </c>
      <c r="U111" s="111">
        <v>15</v>
      </c>
      <c r="V111" s="112">
        <v>52.215722604770384</v>
      </c>
      <c r="W111" s="113"/>
      <c r="X111" s="116"/>
      <c r="Y111" s="332"/>
      <c r="Z111" s="333"/>
      <c r="AA111" s="117">
        <f t="shared" si="45"/>
        <v>-285.87496389348871</v>
      </c>
      <c r="AB111" s="110">
        <f t="shared" si="46"/>
        <v>0.90470834536883704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3019</v>
      </c>
      <c r="G112" s="121">
        <f t="shared" si="47"/>
        <v>43111.32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3184.7644846451649</v>
      </c>
      <c r="N112" s="106">
        <f t="shared" si="41"/>
        <v>1061.5881615483884</v>
      </c>
      <c r="O112" s="108">
        <f t="shared" si="42"/>
        <v>0</v>
      </c>
      <c r="P112" s="109">
        <f t="shared" si="43"/>
        <v>-138.41183845161163</v>
      </c>
      <c r="Q112" s="110">
        <f t="shared" si="44"/>
        <v>0.88465680129032365</v>
      </c>
      <c r="R112" s="323"/>
      <c r="S112" s="47">
        <v>0.82638888888888862</v>
      </c>
      <c r="T112" s="120">
        <v>0.86587962962962939</v>
      </c>
      <c r="U112" s="111">
        <v>14.799999999999915</v>
      </c>
      <c r="V112" s="112">
        <v>56.877047226988893</v>
      </c>
      <c r="W112" s="113"/>
      <c r="X112" s="116"/>
      <c r="Y112" s="332"/>
      <c r="Z112" s="333"/>
      <c r="AA112" s="117">
        <f t="shared" si="45"/>
        <v>-415.23551535483512</v>
      </c>
      <c r="AB112" s="110">
        <f t="shared" si="46"/>
        <v>0.88465680129032354</v>
      </c>
      <c r="AC112" s="328"/>
    </row>
    <row r="113" spans="1:29" ht="15.75" customHeight="1">
      <c r="A113" s="318"/>
      <c r="B113" s="100" t="s">
        <v>120</v>
      </c>
      <c r="C113" s="330" t="s">
        <v>146</v>
      </c>
      <c r="D113" s="331"/>
      <c r="E113" s="101">
        <v>22.28</v>
      </c>
      <c r="F113" s="102">
        <v>1379</v>
      </c>
      <c r="G113" s="121">
        <f t="shared" si="47"/>
        <v>30724.120000000003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2977.98659261785</v>
      </c>
      <c r="N113" s="106">
        <f t="shared" si="41"/>
        <v>595.59731852357004</v>
      </c>
      <c r="O113" s="123">
        <f t="shared" si="42"/>
        <v>0</v>
      </c>
      <c r="P113" s="124">
        <f t="shared" si="43"/>
        <v>-64.402681476429962</v>
      </c>
      <c r="Q113" s="125">
        <f t="shared" si="44"/>
        <v>0.90242017958116671</v>
      </c>
      <c r="R113" s="323"/>
      <c r="S113" s="47">
        <v>0.87569444444444411</v>
      </c>
      <c r="T113" s="120">
        <v>0.89498842592592553</v>
      </c>
      <c r="U113" s="111">
        <v>15</v>
      </c>
      <c r="V113" s="112">
        <v>27.783872568501387</v>
      </c>
      <c r="W113" s="113"/>
      <c r="X113" s="116"/>
      <c r="Y113" s="332"/>
      <c r="Z113" s="333"/>
      <c r="AA113" s="117">
        <f t="shared" si="45"/>
        <v>-322.01340738215004</v>
      </c>
      <c r="AB113" s="110">
        <f t="shared" si="46"/>
        <v>0.9024201795811666</v>
      </c>
      <c r="AC113" s="328"/>
    </row>
    <row r="114" spans="1:29" ht="15.75" customHeight="1">
      <c r="A114" s="318"/>
      <c r="B114" s="100" t="s">
        <v>120</v>
      </c>
      <c r="C114" s="330" t="s">
        <v>154</v>
      </c>
      <c r="D114" s="331"/>
      <c r="E114" s="101">
        <v>25.03</v>
      </c>
      <c r="F114" s="102">
        <v>1440</v>
      </c>
      <c r="G114" s="121">
        <f t="shared" si="47"/>
        <v>36043.200000000004</v>
      </c>
      <c r="H114" s="26"/>
      <c r="I114" s="104">
        <v>5</v>
      </c>
      <c r="J114" s="105">
        <v>3600</v>
      </c>
      <c r="K114" s="106">
        <f t="shared" si="37"/>
        <v>720</v>
      </c>
      <c r="L114" s="118">
        <v>5</v>
      </c>
      <c r="M114" s="105">
        <f t="shared" si="48"/>
        <v>3199.137491832219</v>
      </c>
      <c r="N114" s="106">
        <f t="shared" si="41"/>
        <v>639.82749836644382</v>
      </c>
      <c r="O114" s="123">
        <f t="shared" si="42"/>
        <v>0</v>
      </c>
      <c r="P114" s="124">
        <f t="shared" si="43"/>
        <v>-80.17250163355618</v>
      </c>
      <c r="Q114" s="125">
        <f t="shared" si="44"/>
        <v>0.88864930328672753</v>
      </c>
      <c r="R114" s="323"/>
      <c r="S114" s="47">
        <v>0.90486111111111078</v>
      </c>
      <c r="T114" s="120">
        <v>0.92361111111111083</v>
      </c>
      <c r="U114" s="111">
        <v>15</v>
      </c>
      <c r="V114" s="112">
        <v>27.007279374703195</v>
      </c>
      <c r="W114" s="113"/>
      <c r="X114" s="116"/>
      <c r="Y114" s="332"/>
      <c r="Z114" s="333"/>
      <c r="AA114" s="117">
        <f t="shared" si="45"/>
        <v>-400.86250816778102</v>
      </c>
      <c r="AB114" s="110">
        <f t="shared" si="46"/>
        <v>0.88864930328672753</v>
      </c>
      <c r="AC114" s="328"/>
    </row>
    <row r="115" spans="1:29" ht="15.75" customHeight="1">
      <c r="A115" s="318"/>
      <c r="B115" s="100" t="s">
        <v>120</v>
      </c>
      <c r="C115" s="330" t="s">
        <v>160</v>
      </c>
      <c r="D115" s="331"/>
      <c r="E115" s="101">
        <v>18.18</v>
      </c>
      <c r="F115" s="102">
        <v>870</v>
      </c>
      <c r="G115" s="121">
        <f t="shared" si="47"/>
        <v>15816.6</v>
      </c>
      <c r="H115" s="62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3196.6760598015239</v>
      </c>
      <c r="N115" s="106">
        <f t="shared" si="41"/>
        <v>1065.5586866005081</v>
      </c>
      <c r="O115" s="123">
        <f t="shared" si="42"/>
        <v>0</v>
      </c>
      <c r="P115" s="124">
        <f t="shared" si="43"/>
        <v>-134.44131339949195</v>
      </c>
      <c r="Q115" s="125">
        <f t="shared" si="44"/>
        <v>0.88796557216709004</v>
      </c>
      <c r="R115" s="323"/>
      <c r="S115" s="47">
        <v>0.93402777777777746</v>
      </c>
      <c r="T115" s="120">
        <v>0.94535879629629593</v>
      </c>
      <c r="U115" s="111">
        <v>14.999999999999947</v>
      </c>
      <c r="V115" s="112">
        <v>16.329461923408346</v>
      </c>
      <c r="W115" s="113"/>
      <c r="X115" s="116"/>
      <c r="Y115" s="332"/>
      <c r="Z115" s="333"/>
      <c r="AA115" s="117">
        <f t="shared" si="45"/>
        <v>-403.32394019847607</v>
      </c>
      <c r="AB115" s="110">
        <f t="shared" si="46"/>
        <v>0.88796557216708993</v>
      </c>
      <c r="AC115" s="328"/>
    </row>
    <row r="116" spans="1:29" ht="15.75" customHeight="1">
      <c r="A116" s="318"/>
      <c r="B116" s="100" t="s">
        <v>120</v>
      </c>
      <c r="C116" s="330" t="s">
        <v>155</v>
      </c>
      <c r="D116" s="331"/>
      <c r="E116" s="101">
        <v>18.18</v>
      </c>
      <c r="F116" s="102">
        <v>1337</v>
      </c>
      <c r="G116" s="121">
        <f t="shared" si="47"/>
        <v>24306.66</v>
      </c>
      <c r="H116" s="62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2713.3606521991655</v>
      </c>
      <c r="N116" s="106">
        <f t="shared" si="41"/>
        <v>904.45355073305518</v>
      </c>
      <c r="O116" s="123">
        <f t="shared" si="42"/>
        <v>0</v>
      </c>
      <c r="P116" s="124">
        <f t="shared" si="43"/>
        <v>-95.546449266944819</v>
      </c>
      <c r="Q116" s="125">
        <f t="shared" si="44"/>
        <v>0.90445355073305522</v>
      </c>
      <c r="R116" s="323"/>
      <c r="S116" s="47">
        <v>0.95555555555555516</v>
      </c>
      <c r="T116" s="120">
        <v>0.97607638888888848</v>
      </c>
      <c r="U116" s="111">
        <v>14.683333333333284</v>
      </c>
      <c r="V116" s="112">
        <v>29.564812895396742</v>
      </c>
      <c r="W116" s="113"/>
      <c r="X116" s="116"/>
      <c r="Y116" s="332"/>
      <c r="Z116" s="333"/>
      <c r="AA116" s="117">
        <f t="shared" si="45"/>
        <v>-286.63934780083446</v>
      </c>
      <c r="AB116" s="110">
        <f t="shared" si="46"/>
        <v>0.90445355073305522</v>
      </c>
      <c r="AC116" s="328"/>
    </row>
    <row r="117" spans="1:29" ht="15.75" customHeight="1">
      <c r="A117" s="318"/>
      <c r="B117" s="100" t="s">
        <v>120</v>
      </c>
      <c r="C117" s="330" t="s">
        <v>152</v>
      </c>
      <c r="D117" s="331"/>
      <c r="E117" s="101">
        <v>14.03</v>
      </c>
      <c r="F117" s="102">
        <v>5977</v>
      </c>
      <c r="G117" s="121">
        <f t="shared" si="47"/>
        <v>83857.31</v>
      </c>
      <c r="H117" s="62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2714.1250361065108</v>
      </c>
      <c r="N117" s="106">
        <f t="shared" si="41"/>
        <v>904.70834536883694</v>
      </c>
      <c r="O117" s="123">
        <f t="shared" si="42"/>
        <v>0</v>
      </c>
      <c r="P117" s="124">
        <f t="shared" si="43"/>
        <v>-95.291654631163055</v>
      </c>
      <c r="Q117" s="125">
        <f t="shared" si="44"/>
        <v>0.90470834536883693</v>
      </c>
      <c r="R117" s="323"/>
      <c r="S117" s="47">
        <v>0.98611111111111072</v>
      </c>
      <c r="T117" s="120">
        <v>1.077858796296296</v>
      </c>
      <c r="U117" s="111">
        <v>15</v>
      </c>
      <c r="V117" s="112">
        <v>132.13097968192744</v>
      </c>
      <c r="W117" s="126"/>
      <c r="X117" s="127"/>
      <c r="Y117" s="332"/>
      <c r="Z117" s="333"/>
      <c r="AA117" s="117">
        <f t="shared" si="45"/>
        <v>-285.87496389348917</v>
      </c>
      <c r="AB117" s="110">
        <f t="shared" si="46"/>
        <v>0.90470834536883693</v>
      </c>
      <c r="AC117" s="328"/>
    </row>
    <row r="118" spans="1:29" ht="15.75" customHeight="1">
      <c r="A118" s="318"/>
      <c r="B118" s="100" t="s">
        <v>120</v>
      </c>
      <c r="C118" s="330" t="s">
        <v>153</v>
      </c>
      <c r="D118" s="331"/>
      <c r="E118" s="101">
        <v>14.28</v>
      </c>
      <c r="F118" s="102">
        <v>7949</v>
      </c>
      <c r="G118" s="121">
        <f t="shared" si="47"/>
        <v>113511.72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3184.7644846451653</v>
      </c>
      <c r="N118" s="106">
        <f t="shared" si="41"/>
        <v>1061.5881615483884</v>
      </c>
      <c r="O118" s="123">
        <f t="shared" si="42"/>
        <v>0</v>
      </c>
      <c r="P118" s="124">
        <f t="shared" si="43"/>
        <v>-138.41183845161163</v>
      </c>
      <c r="Q118" s="125">
        <f t="shared" si="44"/>
        <v>0.88465680129032365</v>
      </c>
      <c r="R118" s="323"/>
      <c r="S118" s="47">
        <v>1.088194444444444</v>
      </c>
      <c r="T118" s="120">
        <v>1.1921874999999995</v>
      </c>
      <c r="U118" s="111">
        <v>14.883333333333155</v>
      </c>
      <c r="V118" s="112">
        <v>149.75675667682501</v>
      </c>
      <c r="W118" s="126"/>
      <c r="X118" s="127"/>
      <c r="Y118" s="332"/>
      <c r="Z118" s="333"/>
      <c r="AA118" s="117">
        <f t="shared" si="45"/>
        <v>-415.23551535483466</v>
      </c>
      <c r="AB118" s="110">
        <f t="shared" si="46"/>
        <v>0.88465680129032376</v>
      </c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49">AVERAGE(I107:I122)</f>
        <v>3.6666666666666665</v>
      </c>
      <c r="J123" s="137">
        <f t="shared" si="49"/>
        <v>3350</v>
      </c>
      <c r="K123" s="138">
        <f t="shared" ref="K123" si="50">J123/I123</f>
        <v>913.63636363636363</v>
      </c>
      <c r="L123" s="136">
        <f t="shared" ref="L123:M123" si="51">AVERAGE(L107:L122)</f>
        <v>3.6666666666666665</v>
      </c>
      <c r="M123" s="137">
        <f t="shared" si="51"/>
        <v>2997.6750528670723</v>
      </c>
      <c r="N123" s="138">
        <f t="shared" ref="N123:N135" si="52">M123/L123</f>
        <v>817.54774169101972</v>
      </c>
      <c r="O123" s="139">
        <f t="shared" ref="O123:O135" si="53">L123-I123</f>
        <v>0</v>
      </c>
      <c r="P123" s="140">
        <f t="shared" ref="P123:P135" si="54">N123-K123</f>
        <v>-96.088621945343903</v>
      </c>
      <c r="Q123" s="141">
        <f t="shared" ref="Q123:Q135" si="55">N123/K123</f>
        <v>0.8948283739901709</v>
      </c>
      <c r="R123" s="324"/>
      <c r="S123" s="142">
        <v>0.70833333333333337</v>
      </c>
      <c r="T123" s="143">
        <v>1.1921874999999995</v>
      </c>
      <c r="U123" s="144"/>
      <c r="V123" s="166"/>
      <c r="W123" s="99"/>
      <c r="X123" s="69"/>
      <c r="Y123" s="354"/>
      <c r="Z123" s="355"/>
      <c r="AA123" s="168">
        <f t="shared" ref="AA123:AA135" si="56">M123-J123</f>
        <v>-352.32494713292772</v>
      </c>
      <c r="AB123" s="141">
        <f t="shared" ref="AB123:AB135" si="57">M123/J123</f>
        <v>0.89482837399017079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158</v>
      </c>
      <c r="D124" s="321"/>
      <c r="E124" s="147">
        <v>30</v>
      </c>
      <c r="F124" s="97">
        <v>891</v>
      </c>
      <c r="G124" s="148">
        <f t="shared" ref="G124:G135" si="58">E124*F124</f>
        <v>26730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3193.5599999999986</v>
      </c>
      <c r="N124" s="152">
        <f t="shared" si="52"/>
        <v>798.38999999999965</v>
      </c>
      <c r="O124" s="154">
        <f t="shared" si="53"/>
        <v>0</v>
      </c>
      <c r="P124" s="155">
        <f t="shared" si="54"/>
        <v>-101.61000000000035</v>
      </c>
      <c r="Q124" s="156">
        <f t="shared" si="55"/>
        <v>0.88709999999999956</v>
      </c>
      <c r="R124" s="322">
        <f>Q140</f>
        <v>0.88695153247225245</v>
      </c>
      <c r="S124" s="157">
        <v>0.70833333333333337</v>
      </c>
      <c r="T124" s="158">
        <v>0.71995370370370371</v>
      </c>
      <c r="U124" s="159"/>
      <c r="V124" s="160">
        <v>16.73993912749409</v>
      </c>
      <c r="W124" s="158"/>
      <c r="X124" s="169"/>
      <c r="Y124" s="325"/>
      <c r="Z124" s="326"/>
      <c r="AA124" s="171">
        <f t="shared" si="56"/>
        <v>-406.44000000000142</v>
      </c>
      <c r="AB124" s="156">
        <f t="shared" si="57"/>
        <v>0.88709999999999956</v>
      </c>
      <c r="AC124" s="327">
        <f>AB140</f>
        <v>0.88695153247225245</v>
      </c>
    </row>
    <row r="125" spans="1:29" ht="15.75" customHeight="1">
      <c r="A125" s="357"/>
      <c r="B125" s="100" t="s">
        <v>120</v>
      </c>
      <c r="C125" s="330" t="s">
        <v>162</v>
      </c>
      <c r="D125" s="331"/>
      <c r="E125" s="101">
        <v>18.18</v>
      </c>
      <c r="F125" s="102">
        <v>1037</v>
      </c>
      <c r="G125" s="103">
        <f t="shared" si="58"/>
        <v>18852.66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3195.3634037646657</v>
      </c>
      <c r="N125" s="106">
        <f t="shared" si="52"/>
        <v>1065.1211345882218</v>
      </c>
      <c r="O125" s="108">
        <f t="shared" si="53"/>
        <v>0</v>
      </c>
      <c r="P125" s="109">
        <f t="shared" si="54"/>
        <v>-134.87886541177818</v>
      </c>
      <c r="Q125" s="110">
        <f t="shared" si="55"/>
        <v>0.88760094549018487</v>
      </c>
      <c r="R125" s="323"/>
      <c r="S125" s="47">
        <v>0.72986111111111107</v>
      </c>
      <c r="T125" s="48">
        <v>0.74337962962962956</v>
      </c>
      <c r="U125" s="111">
        <v>15</v>
      </c>
      <c r="V125" s="112">
        <v>19.471963635402023</v>
      </c>
      <c r="W125" s="113"/>
      <c r="X125" s="13"/>
      <c r="Y125" s="332"/>
      <c r="Z125" s="333"/>
      <c r="AA125" s="172">
        <f t="shared" si="56"/>
        <v>-404.63659623533431</v>
      </c>
      <c r="AB125" s="110">
        <f t="shared" si="57"/>
        <v>0.88760094549018487</v>
      </c>
      <c r="AC125" s="328"/>
    </row>
    <row r="126" spans="1:29" ht="15.75" customHeight="1">
      <c r="A126" s="357"/>
      <c r="B126" s="100" t="s">
        <v>120</v>
      </c>
      <c r="C126" s="330" t="s">
        <v>161</v>
      </c>
      <c r="D126" s="331"/>
      <c r="E126" s="101">
        <v>16.7</v>
      </c>
      <c r="F126" s="102">
        <v>673</v>
      </c>
      <c r="G126" s="103">
        <f t="shared" si="58"/>
        <v>11239.1</v>
      </c>
      <c r="H126" s="26">
        <v>2</v>
      </c>
      <c r="I126" s="104">
        <v>3</v>
      </c>
      <c r="J126" s="105">
        <v>3600</v>
      </c>
      <c r="K126" s="106">
        <f t="shared" si="37"/>
        <v>1200</v>
      </c>
      <c r="L126" s="107">
        <v>3</v>
      </c>
      <c r="M126" s="105">
        <f t="shared" si="59"/>
        <v>3197.9623507222041</v>
      </c>
      <c r="N126" s="106">
        <f t="shared" si="52"/>
        <v>1065.9874502407347</v>
      </c>
      <c r="O126" s="108">
        <f t="shared" si="53"/>
        <v>0</v>
      </c>
      <c r="P126" s="109">
        <f t="shared" si="54"/>
        <v>-134.01254975926531</v>
      </c>
      <c r="Q126" s="110">
        <f t="shared" si="55"/>
        <v>0.88832287520061226</v>
      </c>
      <c r="R126" s="323"/>
      <c r="S126" s="47">
        <v>0.7534722222222221</v>
      </c>
      <c r="T126" s="48">
        <v>0.76223379629629617</v>
      </c>
      <c r="U126" s="111">
        <v>14.53333333333326</v>
      </c>
      <c r="V126" s="112">
        <v>12.626790303169416</v>
      </c>
      <c r="W126" s="113"/>
      <c r="X126" s="13"/>
      <c r="Y126" s="332"/>
      <c r="Z126" s="333"/>
      <c r="AA126" s="172">
        <f t="shared" si="56"/>
        <v>-402.03764927779594</v>
      </c>
      <c r="AB126" s="110">
        <f t="shared" si="57"/>
        <v>0.88832287520061226</v>
      </c>
      <c r="AC126" s="328"/>
    </row>
    <row r="127" spans="1:29" ht="15.75" customHeight="1">
      <c r="A127" s="357"/>
      <c r="B127" s="100" t="s">
        <v>120</v>
      </c>
      <c r="C127" s="330" t="s">
        <v>159</v>
      </c>
      <c r="D127" s="331"/>
      <c r="E127" s="101">
        <v>24.82</v>
      </c>
      <c r="F127" s="102">
        <v>890</v>
      </c>
      <c r="G127" s="103">
        <f t="shared" si="58"/>
        <v>22089.8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3190.831779637384</v>
      </c>
      <c r="N127" s="106">
        <f t="shared" si="52"/>
        <v>638.16635592747684</v>
      </c>
      <c r="O127" s="108">
        <f t="shared" si="53"/>
        <v>0</v>
      </c>
      <c r="P127" s="109">
        <f t="shared" si="54"/>
        <v>-81.833644072523157</v>
      </c>
      <c r="Q127" s="110">
        <f t="shared" si="55"/>
        <v>0.88634216101038454</v>
      </c>
      <c r="R127" s="323"/>
      <c r="S127" s="47">
        <v>0.77222222222222203</v>
      </c>
      <c r="T127" s="48">
        <v>0.78384259259259237</v>
      </c>
      <c r="U127" s="111">
        <v>15</v>
      </c>
      <c r="V127" s="112">
        <v>16.735448211584675</v>
      </c>
      <c r="W127" s="113"/>
      <c r="X127" s="13"/>
      <c r="Y127" s="332"/>
      <c r="Z127" s="333"/>
      <c r="AA127" s="172">
        <f t="shared" si="56"/>
        <v>-409.16822036261601</v>
      </c>
      <c r="AB127" s="110">
        <f t="shared" si="57"/>
        <v>0.88634216101038443</v>
      </c>
      <c r="AC127" s="328"/>
    </row>
    <row r="128" spans="1:29" ht="15.75" customHeight="1">
      <c r="A128" s="358"/>
      <c r="B128" s="100" t="s">
        <v>120</v>
      </c>
      <c r="C128" s="330" t="s">
        <v>147</v>
      </c>
      <c r="D128" s="331"/>
      <c r="E128" s="101">
        <v>17.89</v>
      </c>
      <c r="F128" s="102">
        <v>1588</v>
      </c>
      <c r="G128" s="103">
        <f t="shared" si="58"/>
        <v>28409.32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3189.4476699049474</v>
      </c>
      <c r="N128" s="106">
        <f t="shared" si="52"/>
        <v>797.36191747623684</v>
      </c>
      <c r="O128" s="108">
        <f t="shared" si="53"/>
        <v>0</v>
      </c>
      <c r="P128" s="109">
        <f t="shared" si="54"/>
        <v>-102.63808252376316</v>
      </c>
      <c r="Q128" s="110">
        <f t="shared" si="55"/>
        <v>0.8859576860847076</v>
      </c>
      <c r="R128" s="323"/>
      <c r="S128" s="47">
        <v>0.79374999999999973</v>
      </c>
      <c r="T128" s="48">
        <v>0.81449074074074046</v>
      </c>
      <c r="U128" s="111">
        <v>15</v>
      </c>
      <c r="V128" s="112">
        <v>29.873510984063127</v>
      </c>
      <c r="W128" s="113"/>
      <c r="X128" s="116"/>
      <c r="Y128" s="332"/>
      <c r="Z128" s="333"/>
      <c r="AA128" s="172">
        <f t="shared" si="56"/>
        <v>-410.55233009505264</v>
      </c>
      <c r="AB128" s="110">
        <f t="shared" si="57"/>
        <v>0.8859576860847076</v>
      </c>
      <c r="AC128" s="328"/>
    </row>
    <row r="129" spans="1:29" ht="15.75" customHeight="1">
      <c r="A129" s="358"/>
      <c r="B129" s="100" t="s">
        <v>120</v>
      </c>
      <c r="C129" s="330" t="s">
        <v>157</v>
      </c>
      <c r="D129" s="331"/>
      <c r="E129" s="101">
        <v>16.66</v>
      </c>
      <c r="F129" s="102">
        <v>2532</v>
      </c>
      <c r="G129" s="121">
        <f t="shared" si="58"/>
        <v>42183.12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3190.9878973714553</v>
      </c>
      <c r="N129" s="106">
        <f t="shared" si="52"/>
        <v>638.19757947429105</v>
      </c>
      <c r="O129" s="108">
        <f t="shared" si="53"/>
        <v>0</v>
      </c>
      <c r="P129" s="109">
        <f t="shared" si="54"/>
        <v>-81.802420525708953</v>
      </c>
      <c r="Q129" s="110">
        <f t="shared" si="55"/>
        <v>0.88638552704762641</v>
      </c>
      <c r="R129" s="323"/>
      <c r="S129" s="47">
        <v>0.82430555555555529</v>
      </c>
      <c r="T129" s="120">
        <v>0.8573611111111108</v>
      </c>
      <c r="U129" s="111">
        <v>15</v>
      </c>
      <c r="V129" s="112">
        <v>47.609080600130952</v>
      </c>
      <c r="W129" s="113"/>
      <c r="X129" s="50"/>
      <c r="Y129" s="332"/>
      <c r="Z129" s="333"/>
      <c r="AA129" s="172">
        <f t="shared" si="56"/>
        <v>-409.01210262854465</v>
      </c>
      <c r="AB129" s="110">
        <f t="shared" si="57"/>
        <v>0.88638552704762652</v>
      </c>
      <c r="AC129" s="328"/>
    </row>
    <row r="130" spans="1:29" ht="15.75" customHeight="1">
      <c r="A130" s="358"/>
      <c r="B130" s="100" t="s">
        <v>120</v>
      </c>
      <c r="C130" s="330" t="s">
        <v>158</v>
      </c>
      <c r="D130" s="331"/>
      <c r="E130" s="101">
        <v>30</v>
      </c>
      <c r="F130" s="102">
        <v>2184</v>
      </c>
      <c r="G130" s="121">
        <f t="shared" si="58"/>
        <v>65520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3193.5599999999981</v>
      </c>
      <c r="N130" s="106">
        <f t="shared" si="52"/>
        <v>798.38999999999953</v>
      </c>
      <c r="O130" s="123">
        <f t="shared" si="53"/>
        <v>0</v>
      </c>
      <c r="P130" s="124">
        <f t="shared" si="54"/>
        <v>-101.61000000000047</v>
      </c>
      <c r="Q130" s="125">
        <f t="shared" si="55"/>
        <v>0.88709999999999944</v>
      </c>
      <c r="R130" s="323"/>
      <c r="S130" s="47">
        <v>0.86736111111111081</v>
      </c>
      <c r="T130" s="120">
        <v>0.89584490740740708</v>
      </c>
      <c r="U130" s="111">
        <v>15</v>
      </c>
      <c r="V130" s="112">
        <v>41.032578063352517</v>
      </c>
      <c r="W130" s="113"/>
      <c r="X130" s="116"/>
      <c r="Y130" s="332"/>
      <c r="Z130" s="333"/>
      <c r="AA130" s="172">
        <f t="shared" si="56"/>
        <v>-406.44000000000187</v>
      </c>
      <c r="AB130" s="110">
        <f t="shared" si="57"/>
        <v>0.88709999999999944</v>
      </c>
      <c r="AC130" s="328"/>
    </row>
    <row r="131" spans="1:29" ht="15.75" customHeight="1">
      <c r="A131" s="358"/>
      <c r="B131" s="100" t="s">
        <v>120</v>
      </c>
      <c r="C131" s="330" t="s">
        <v>162</v>
      </c>
      <c r="D131" s="331"/>
      <c r="E131" s="101">
        <v>18.18</v>
      </c>
      <c r="F131" s="102">
        <v>2667</v>
      </c>
      <c r="G131" s="121">
        <f t="shared" si="58"/>
        <v>48486.06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3195.3634037646652</v>
      </c>
      <c r="N131" s="106">
        <f t="shared" si="52"/>
        <v>1065.1211345882218</v>
      </c>
      <c r="O131" s="123">
        <f t="shared" si="53"/>
        <v>0</v>
      </c>
      <c r="P131" s="124">
        <f t="shared" si="54"/>
        <v>-134.87886541177818</v>
      </c>
      <c r="Q131" s="125">
        <f t="shared" si="55"/>
        <v>0.88760094549018487</v>
      </c>
      <c r="R131" s="323"/>
      <c r="S131" s="47">
        <v>0.90624999999999967</v>
      </c>
      <c r="T131" s="120">
        <v>0.94101851851851814</v>
      </c>
      <c r="U131" s="111">
        <v>14.983333333333331</v>
      </c>
      <c r="V131" s="112">
        <v>50.078811008309742</v>
      </c>
      <c r="W131" s="113"/>
      <c r="X131" s="116"/>
      <c r="Y131" s="332"/>
      <c r="Z131" s="333"/>
      <c r="AA131" s="172">
        <f t="shared" si="56"/>
        <v>-404.63659623533476</v>
      </c>
      <c r="AB131" s="110">
        <f t="shared" si="57"/>
        <v>0.88760094549018476</v>
      </c>
      <c r="AC131" s="328"/>
    </row>
    <row r="132" spans="1:29" ht="15.75" customHeight="1">
      <c r="A132" s="358"/>
      <c r="B132" s="100" t="s">
        <v>120</v>
      </c>
      <c r="C132" s="330" t="s">
        <v>161</v>
      </c>
      <c r="D132" s="331"/>
      <c r="E132" s="101">
        <v>16.7</v>
      </c>
      <c r="F132" s="102">
        <v>1540</v>
      </c>
      <c r="G132" s="121">
        <f t="shared" si="58"/>
        <v>25718</v>
      </c>
      <c r="H132" s="62"/>
      <c r="I132" s="104">
        <v>3</v>
      </c>
      <c r="J132" s="105">
        <v>3600</v>
      </c>
      <c r="K132" s="106">
        <f t="shared" si="37"/>
        <v>1200</v>
      </c>
      <c r="L132" s="118">
        <v>3</v>
      </c>
      <c r="M132" s="105">
        <f t="shared" si="59"/>
        <v>3197.9623507222036</v>
      </c>
      <c r="N132" s="106">
        <f t="shared" si="52"/>
        <v>1065.9874502407345</v>
      </c>
      <c r="O132" s="123">
        <f t="shared" si="53"/>
        <v>0</v>
      </c>
      <c r="P132" s="124">
        <f t="shared" si="54"/>
        <v>-134.01254975926554</v>
      </c>
      <c r="Q132" s="125">
        <f t="shared" si="55"/>
        <v>0.88832287520061204</v>
      </c>
      <c r="R132" s="323"/>
      <c r="S132" s="47">
        <v>0.95138888888888851</v>
      </c>
      <c r="T132" s="120">
        <v>0.97144675925925883</v>
      </c>
      <c r="U132" s="111">
        <v>14.933333333333323</v>
      </c>
      <c r="V132" s="112">
        <v>28.89339831631635</v>
      </c>
      <c r="W132" s="126"/>
      <c r="X132" s="127"/>
      <c r="Y132" s="332"/>
      <c r="Z132" s="333"/>
      <c r="AA132" s="172">
        <f t="shared" si="56"/>
        <v>-402.03764927779639</v>
      </c>
      <c r="AB132" s="110">
        <f t="shared" si="57"/>
        <v>0.88832287520061215</v>
      </c>
      <c r="AC132" s="328"/>
    </row>
    <row r="133" spans="1:29" ht="15.75" customHeight="1">
      <c r="A133" s="358"/>
      <c r="B133" s="100" t="s">
        <v>120</v>
      </c>
      <c r="C133" s="330" t="s">
        <v>159</v>
      </c>
      <c r="D133" s="331"/>
      <c r="E133" s="101">
        <v>24.82</v>
      </c>
      <c r="F133" s="102">
        <v>2002</v>
      </c>
      <c r="G133" s="121">
        <f t="shared" si="58"/>
        <v>49689.64</v>
      </c>
      <c r="H133" s="62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3190.8317796373835</v>
      </c>
      <c r="N133" s="106">
        <f t="shared" si="52"/>
        <v>638.16635592747673</v>
      </c>
      <c r="O133" s="123">
        <f t="shared" si="53"/>
        <v>0</v>
      </c>
      <c r="P133" s="124">
        <f t="shared" si="54"/>
        <v>-81.833644072523271</v>
      </c>
      <c r="Q133" s="125">
        <f t="shared" si="55"/>
        <v>0.88634216101038432</v>
      </c>
      <c r="R133" s="323"/>
      <c r="S133" s="47">
        <v>0.98124999999999962</v>
      </c>
      <c r="T133" s="120">
        <v>1.0073842592592588</v>
      </c>
      <c r="U133" s="111">
        <v>15</v>
      </c>
      <c r="V133" s="112">
        <v>37.645356538868</v>
      </c>
      <c r="W133" s="126"/>
      <c r="X133" s="127"/>
      <c r="Y133" s="332"/>
      <c r="Z133" s="333"/>
      <c r="AA133" s="172">
        <f t="shared" si="56"/>
        <v>-409.16822036261647</v>
      </c>
      <c r="AB133" s="110">
        <f t="shared" si="57"/>
        <v>0.88634216101038432</v>
      </c>
      <c r="AC133" s="328"/>
    </row>
    <row r="134" spans="1:29" ht="15.75" customHeight="1">
      <c r="A134" s="358"/>
      <c r="B134" s="100" t="s">
        <v>120</v>
      </c>
      <c r="C134" s="330" t="s">
        <v>147</v>
      </c>
      <c r="D134" s="331"/>
      <c r="E134" s="101">
        <v>17.89</v>
      </c>
      <c r="F134" s="102">
        <v>4073</v>
      </c>
      <c r="G134" s="121">
        <f t="shared" si="58"/>
        <v>72865.97</v>
      </c>
      <c r="H134" s="62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3189.4476699049478</v>
      </c>
      <c r="N134" s="106">
        <f t="shared" si="52"/>
        <v>797.36191747623695</v>
      </c>
      <c r="O134" s="123">
        <f t="shared" si="53"/>
        <v>0</v>
      </c>
      <c r="P134" s="124">
        <f t="shared" si="54"/>
        <v>-102.63808252376305</v>
      </c>
      <c r="Q134" s="125">
        <f t="shared" si="55"/>
        <v>0.88595768608470771</v>
      </c>
      <c r="R134" s="323"/>
      <c r="S134" s="47">
        <v>1.0173611111111107</v>
      </c>
      <c r="T134" s="120">
        <v>1.0705671296296293</v>
      </c>
      <c r="U134" s="111">
        <v>15</v>
      </c>
      <c r="V134" s="112">
        <v>76.621417026504474</v>
      </c>
      <c r="W134" s="126"/>
      <c r="X134" s="127"/>
      <c r="Y134" s="332"/>
      <c r="Z134" s="333"/>
      <c r="AA134" s="172">
        <f t="shared" si="56"/>
        <v>-410.55233009505218</v>
      </c>
      <c r="AB134" s="110">
        <f t="shared" si="57"/>
        <v>0.88595768608470771</v>
      </c>
      <c r="AC134" s="328"/>
    </row>
    <row r="135" spans="1:29" ht="15.75" customHeight="1">
      <c r="A135" s="358"/>
      <c r="B135" s="100" t="s">
        <v>120</v>
      </c>
      <c r="C135" s="330" t="s">
        <v>157</v>
      </c>
      <c r="D135" s="331"/>
      <c r="E135" s="101">
        <v>16.66</v>
      </c>
      <c r="F135" s="102">
        <v>6480</v>
      </c>
      <c r="G135" s="121">
        <f t="shared" si="58"/>
        <v>107956.8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3190.9878973714553</v>
      </c>
      <c r="N135" s="106">
        <f t="shared" si="52"/>
        <v>638.19757947429105</v>
      </c>
      <c r="O135" s="123">
        <f t="shared" si="53"/>
        <v>0</v>
      </c>
      <c r="P135" s="124">
        <f t="shared" si="54"/>
        <v>-81.802420525708953</v>
      </c>
      <c r="Q135" s="125">
        <f t="shared" si="55"/>
        <v>0.88638552704762641</v>
      </c>
      <c r="R135" s="323"/>
      <c r="S135" s="47">
        <v>1.0805555555555553</v>
      </c>
      <c r="T135" s="120">
        <v>1.1651620370370368</v>
      </c>
      <c r="U135" s="111">
        <v>15</v>
      </c>
      <c r="V135" s="112">
        <v>121.84314466384224</v>
      </c>
      <c r="W135" s="126"/>
      <c r="X135" s="127"/>
      <c r="Y135" s="332"/>
      <c r="Z135" s="333"/>
      <c r="AA135" s="172">
        <f t="shared" si="56"/>
        <v>-409.01210262854465</v>
      </c>
      <c r="AB135" s="110">
        <f t="shared" si="57"/>
        <v>0.88638552704762652</v>
      </c>
      <c r="AC135" s="328"/>
    </row>
    <row r="136" spans="1:29" ht="15.75" customHeight="1">
      <c r="A136" s="358"/>
      <c r="B136" s="100"/>
      <c r="C136" s="330"/>
      <c r="D136" s="33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26"/>
      <c r="X136" s="127"/>
      <c r="Y136" s="332"/>
      <c r="Z136" s="333"/>
      <c r="AA136" s="172"/>
      <c r="AB136" s="110"/>
      <c r="AC136" s="328"/>
    </row>
    <row r="137" spans="1:29" ht="15.75" customHeight="1">
      <c r="A137" s="358"/>
      <c r="B137" s="100"/>
      <c r="C137" s="330"/>
      <c r="D137" s="33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13"/>
      <c r="X137" s="116"/>
      <c r="Y137" s="332"/>
      <c r="Z137" s="333"/>
      <c r="AA137" s="172"/>
      <c r="AB137" s="110"/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0">AVERAGE(I124:I139)</f>
        <v>4</v>
      </c>
      <c r="J140" s="137">
        <f t="shared" si="60"/>
        <v>3600</v>
      </c>
      <c r="K140" s="138">
        <f t="shared" ref="K140" si="61">J140/I140</f>
        <v>900</v>
      </c>
      <c r="L140" s="136">
        <f t="shared" ref="L140:M140" si="62">AVERAGE(L124:L139)</f>
        <v>4</v>
      </c>
      <c r="M140" s="137">
        <f t="shared" si="62"/>
        <v>3193.0255169001089</v>
      </c>
      <c r="N140" s="138">
        <f>M140/L140</f>
        <v>798.25637922502722</v>
      </c>
      <c r="O140" s="139">
        <f>L140-I140</f>
        <v>0</v>
      </c>
      <c r="P140" s="140">
        <f>N140-K140</f>
        <v>-101.74362077497278</v>
      </c>
      <c r="Q140" s="141">
        <f>N140/K140</f>
        <v>0.88695153247225245</v>
      </c>
      <c r="R140" s="324"/>
      <c r="S140" s="142">
        <v>0.70833333333333337</v>
      </c>
      <c r="T140" s="143">
        <v>1.1651620370370368</v>
      </c>
      <c r="U140" s="144"/>
      <c r="V140" s="166"/>
      <c r="W140" s="167"/>
      <c r="X140" s="138"/>
      <c r="Y140" s="354"/>
      <c r="Z140" s="355"/>
      <c r="AA140" s="174">
        <f>M140-J140</f>
        <v>-406.97448309989113</v>
      </c>
      <c r="AB140" s="141">
        <f>M140/J140</f>
        <v>0.88695153247225245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68" priority="1" operator="greaterThan">
      <formula>0</formula>
    </cfRule>
  </conditionalFormatting>
  <conditionalFormatting sqref="P5:P140 AA5:AA140">
    <cfRule type="cellIs" dxfId="67" priority="4" operator="lessThan">
      <formula>0</formula>
    </cfRule>
  </conditionalFormatting>
  <conditionalFormatting sqref="Q5:Q140 AB5:AB140">
    <cfRule type="cellIs" dxfId="66" priority="2" operator="greaterThan">
      <formula>1</formula>
    </cfRule>
    <cfRule type="cellIs" dxfId="65" priority="3" operator="lessThan">
      <formula>0.8</formula>
    </cfRule>
  </conditionalFormatting>
  <conditionalFormatting sqref="AC5:AC6 R5:R140 AC73:AC78">
    <cfRule type="cellIs" dxfId="64" priority="5" operator="lessThan">
      <formula>0.8</formula>
    </cfRule>
  </conditionalFormatting>
  <conditionalFormatting sqref="AC12:AC20">
    <cfRule type="cellIs" dxfId="63" priority="12" operator="lessThan">
      <formula>0.8</formula>
    </cfRule>
  </conditionalFormatting>
  <conditionalFormatting sqref="AC22">
    <cfRule type="cellIs" dxfId="62" priority="11" operator="lessThan">
      <formula>0.8</formula>
    </cfRule>
  </conditionalFormatting>
  <conditionalFormatting sqref="AC39">
    <cfRule type="cellIs" dxfId="61" priority="7" operator="lessThan">
      <formula>0.8</formula>
    </cfRule>
  </conditionalFormatting>
  <conditionalFormatting sqref="AC56:AC61">
    <cfRule type="cellIs" dxfId="60" priority="6" operator="lessThan">
      <formula>0.8</formula>
    </cfRule>
  </conditionalFormatting>
  <conditionalFormatting sqref="AC90">
    <cfRule type="cellIs" dxfId="59" priority="10" operator="lessThan">
      <formula>0.8</formula>
    </cfRule>
  </conditionalFormatting>
  <conditionalFormatting sqref="AC107">
    <cfRule type="cellIs" dxfId="58" priority="9" operator="lessThan">
      <formula>0.8</formula>
    </cfRule>
  </conditionalFormatting>
  <conditionalFormatting sqref="AC124:AC129">
    <cfRule type="cellIs" dxfId="57" priority="8" operator="lessThan">
      <formula>0.8</formula>
    </cfRule>
  </conditionalFormatting>
  <dataValidations count="1">
    <dataValidation type="list" allowBlank="1" showInputMessage="1" showErrorMessage="1" sqref="Y5:Z140" xr:uid="{FE5AB35D-EDB1-46A0-8E78-1DB27510E4F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4F470-669F-4690-AC05-659484265C5A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Q51" sqref="Q5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SUM(F5:F140)</f>
        <v>102644</v>
      </c>
      <c r="E1" s="88" t="s">
        <v>4</v>
      </c>
      <c r="F1" s="89">
        <f>SUM(G5:G140)</f>
        <v>4371578.4000000004</v>
      </c>
      <c r="G1" s="90" t="s">
        <v>85</v>
      </c>
      <c r="H1" s="91">
        <f>L21+L38+L55+L72+L89+L106+L123+L140</f>
        <v>138.10909090909092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46176</v>
      </c>
      <c r="B2" s="295"/>
      <c r="C2" s="92" t="s">
        <v>41</v>
      </c>
      <c r="D2" s="93">
        <f>AVERAGE(N21,N38,N55,N72,N89,N106,N123,N140)</f>
        <v>177.21843337268569</v>
      </c>
      <c r="E2" s="93" t="s">
        <v>92</v>
      </c>
      <c r="F2" s="94">
        <f>F1/D1</f>
        <v>42.589712014340833</v>
      </c>
      <c r="G2" s="95" t="s">
        <v>93</v>
      </c>
      <c r="H2" s="96">
        <f>COUNT(H5:H140)</f>
        <v>5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SUM(Y21,Y38,Y55,Y72,Y89,Y106,Y123,Y140)</f>
        <v>0</v>
      </c>
      <c r="Z2" s="193">
        <f>SUM(Z21,Z38,Z55,Z72,Z89,Z106,Z123,Z140)</f>
        <v>0</v>
      </c>
      <c r="AA2" s="363"/>
      <c r="AB2" s="364"/>
      <c r="AC2" s="201">
        <f>SUM(AC21,AC38,AC55,AC72,AC89,AC106,AC123,AC140)</f>
        <v>53</v>
      </c>
      <c r="AD2" s="202">
        <f>SUM(AD21,AD38,AD55,AD72,AD89,AD106,AD123,AD140)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201</v>
      </c>
      <c r="C5" s="367" t="s">
        <v>202</v>
      </c>
      <c r="D5" s="367"/>
      <c r="E5" s="147">
        <v>29.97</v>
      </c>
      <c r="F5" s="151">
        <v>2406</v>
      </c>
      <c r="G5" s="148">
        <f t="shared" ref="G5:G9" si="0">E5*F5</f>
        <v>72107.819999999992</v>
      </c>
      <c r="H5" s="149"/>
      <c r="I5" s="150">
        <v>21</v>
      </c>
      <c r="J5" s="151">
        <v>2790</v>
      </c>
      <c r="K5" s="152">
        <f>J5/I5</f>
        <v>132.85714285714286</v>
      </c>
      <c r="L5" s="153">
        <v>25</v>
      </c>
      <c r="M5" s="151">
        <f>F5/V5*60</f>
        <v>2964.9807692307691</v>
      </c>
      <c r="N5" s="152">
        <f>M5/L5</f>
        <v>118.59923076923076</v>
      </c>
      <c r="O5" s="154">
        <f>L5-I5</f>
        <v>4</v>
      </c>
      <c r="P5" s="155">
        <f>N5-K5</f>
        <v>-14.257912087912104</v>
      </c>
      <c r="Q5" s="156">
        <f>N5/K5</f>
        <v>0.89268238213399498</v>
      </c>
      <c r="R5" s="322">
        <f>Q21</f>
        <v>0.90827502922698133</v>
      </c>
      <c r="S5" s="157">
        <v>0.25</v>
      </c>
      <c r="T5" s="158">
        <v>0.28380787037037036</v>
      </c>
      <c r="U5" s="159"/>
      <c r="V5" s="160">
        <v>48.688342770416206</v>
      </c>
      <c r="W5" s="181"/>
      <c r="X5" s="152"/>
      <c r="Y5" s="12"/>
      <c r="Z5" s="198"/>
      <c r="AA5" s="325"/>
      <c r="AB5" s="326"/>
      <c r="AC5" s="12">
        <v>0</v>
      </c>
      <c r="AD5" s="198"/>
      <c r="AE5" s="178">
        <f>M5-J5</f>
        <v>174.98076923076906</v>
      </c>
      <c r="AF5" s="132">
        <f>M5/J5</f>
        <v>1.0627171215880893</v>
      </c>
      <c r="AG5" s="368">
        <f>AF21</f>
        <v>0.93932716697833119</v>
      </c>
    </row>
    <row r="6" spans="1:33" ht="15.75" customHeight="1">
      <c r="A6" s="318"/>
      <c r="B6" s="100" t="s">
        <v>187</v>
      </c>
      <c r="C6" s="371" t="s">
        <v>188</v>
      </c>
      <c r="D6" s="371"/>
      <c r="E6" s="101">
        <v>56.77</v>
      </c>
      <c r="F6" s="102">
        <v>3360</v>
      </c>
      <c r="G6" s="103">
        <f t="shared" si="0"/>
        <v>190747.2</v>
      </c>
      <c r="H6" s="26"/>
      <c r="I6" s="104">
        <v>24</v>
      </c>
      <c r="J6" s="105">
        <v>2000</v>
      </c>
      <c r="K6" s="106">
        <f t="shared" ref="K6:K44" si="1">J6/I6</f>
        <v>83.333333333333329</v>
      </c>
      <c r="L6" s="107">
        <v>24</v>
      </c>
      <c r="M6" s="105">
        <f>F6/V6*60</f>
        <v>1791.162257658578</v>
      </c>
      <c r="N6" s="106">
        <f>M6/L6</f>
        <v>74.63176073577408</v>
      </c>
      <c r="O6" s="108">
        <f>L6-I6</f>
        <v>0</v>
      </c>
      <c r="P6" s="109">
        <f>N6-K6</f>
        <v>-8.7015725975592488</v>
      </c>
      <c r="Q6" s="110">
        <f>N6/K6</f>
        <v>0.89558112882928897</v>
      </c>
      <c r="R6" s="323"/>
      <c r="S6" s="47">
        <v>0.28749999999999998</v>
      </c>
      <c r="T6" s="48">
        <v>0.36565972222222221</v>
      </c>
      <c r="U6" s="111">
        <v>5.3166666666666451</v>
      </c>
      <c r="V6" s="112">
        <v>112.55261723945276</v>
      </c>
      <c r="W6" s="113"/>
      <c r="X6" s="116"/>
      <c r="Y6" s="12"/>
      <c r="Z6" s="198"/>
      <c r="AA6" s="332"/>
      <c r="AB6" s="333"/>
      <c r="AC6" s="12">
        <v>2</v>
      </c>
      <c r="AD6" s="198"/>
      <c r="AE6" s="117">
        <f>M6-J6</f>
        <v>-208.83774234142197</v>
      </c>
      <c r="AF6" s="110">
        <f>M6/J6</f>
        <v>0.89558112882928897</v>
      </c>
      <c r="AG6" s="369"/>
    </row>
    <row r="7" spans="1:33" ht="15.75" customHeight="1">
      <c r="A7" s="318"/>
      <c r="B7" s="100" t="s">
        <v>189</v>
      </c>
      <c r="C7" s="371" t="s">
        <v>190</v>
      </c>
      <c r="D7" s="371"/>
      <c r="E7" s="101">
        <v>77.349999999999994</v>
      </c>
      <c r="F7" s="102">
        <v>1369</v>
      </c>
      <c r="G7" s="103">
        <f t="shared" si="0"/>
        <v>105892.15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1792.3662025924168</v>
      </c>
      <c r="N7" s="106">
        <f>M7/L7</f>
        <v>71.694648103696679</v>
      </c>
      <c r="O7" s="108">
        <f>L7-I7</f>
        <v>0</v>
      </c>
      <c r="P7" s="109">
        <f>N7-K7</f>
        <v>-8.3053518963033213</v>
      </c>
      <c r="Q7" s="110">
        <f>N7/K7</f>
        <v>0.89618310129620848</v>
      </c>
      <c r="R7" s="323"/>
      <c r="S7" s="47">
        <v>0.36944444444444441</v>
      </c>
      <c r="T7" s="48">
        <v>0.40126157407407403</v>
      </c>
      <c r="U7" s="111">
        <v>5.4499999999999726</v>
      </c>
      <c r="V7" s="112">
        <v>45.827688494234899</v>
      </c>
      <c r="W7" s="113"/>
      <c r="X7" s="116"/>
      <c r="Y7" s="12"/>
      <c r="Z7" s="198"/>
      <c r="AA7" s="332"/>
      <c r="AB7" s="333"/>
      <c r="AC7" s="12">
        <v>1</v>
      </c>
      <c r="AD7" s="198"/>
      <c r="AE7" s="117">
        <f>M7-J7</f>
        <v>-207.63379740758319</v>
      </c>
      <c r="AF7" s="110">
        <f>M7/J7</f>
        <v>0.89618310129620837</v>
      </c>
      <c r="AG7" s="369"/>
    </row>
    <row r="8" spans="1:33" ht="15.75" customHeight="1">
      <c r="A8" s="318"/>
      <c r="B8" s="100" t="s">
        <v>189</v>
      </c>
      <c r="C8" s="371" t="s">
        <v>192</v>
      </c>
      <c r="D8" s="371"/>
      <c r="E8" s="101">
        <v>77.34</v>
      </c>
      <c r="F8" s="102">
        <v>2436</v>
      </c>
      <c r="G8" s="103">
        <f t="shared" si="0"/>
        <v>188400.24000000002</v>
      </c>
      <c r="H8" s="26"/>
      <c r="I8" s="104">
        <v>23</v>
      </c>
      <c r="J8" s="105">
        <v>2000</v>
      </c>
      <c r="K8" s="106">
        <f t="shared" si="1"/>
        <v>86.956521739130437</v>
      </c>
      <c r="L8" s="107">
        <v>23</v>
      </c>
      <c r="M8" s="105">
        <f>F8/V8*60</f>
        <v>1791.4192297084646</v>
      </c>
      <c r="N8" s="106">
        <f>M8/L8</f>
        <v>77.887792596020205</v>
      </c>
      <c r="O8" s="108">
        <f>L8-I8</f>
        <v>0</v>
      </c>
      <c r="P8" s="109">
        <f>N8-K8</f>
        <v>-9.0687291431102324</v>
      </c>
      <c r="Q8" s="110">
        <f>N8/K8</f>
        <v>0.89570961485423228</v>
      </c>
      <c r="R8" s="323"/>
      <c r="S8" s="47">
        <v>0.40416666666666662</v>
      </c>
      <c r="T8" s="48">
        <v>0.46082175925925922</v>
      </c>
      <c r="U8" s="111">
        <v>5</v>
      </c>
      <c r="V8" s="112">
        <v>81.588942206334394</v>
      </c>
      <c r="W8" s="113">
        <v>0.46082175925925922</v>
      </c>
      <c r="X8" s="116">
        <v>0.49999999999999994</v>
      </c>
      <c r="Y8" s="12"/>
      <c r="Z8" s="198"/>
      <c r="AA8" s="332"/>
      <c r="AB8" s="333"/>
      <c r="AC8" s="12">
        <v>2</v>
      </c>
      <c r="AD8" s="198"/>
      <c r="AE8" s="117">
        <f>M8-J8</f>
        <v>-208.58077029153537</v>
      </c>
      <c r="AF8" s="110">
        <f>M8/J8</f>
        <v>0.89570961485423228</v>
      </c>
      <c r="AG8" s="369"/>
    </row>
    <row r="9" spans="1:33" ht="15.75" customHeight="1">
      <c r="A9" s="318"/>
      <c r="B9" s="100" t="s">
        <v>189</v>
      </c>
      <c r="C9" s="371" t="s">
        <v>193</v>
      </c>
      <c r="D9" s="371"/>
      <c r="E9" s="101">
        <v>59.52</v>
      </c>
      <c r="F9" s="102">
        <v>4773</v>
      </c>
      <c r="G9" s="103">
        <f t="shared" si="0"/>
        <v>284088.96000000002</v>
      </c>
      <c r="H9" s="13"/>
      <c r="I9" s="104">
        <v>24</v>
      </c>
      <c r="J9" s="105">
        <v>2000</v>
      </c>
      <c r="K9" s="106">
        <f t="shared" si="1"/>
        <v>83.333333333333329</v>
      </c>
      <c r="L9" s="107">
        <v>24</v>
      </c>
      <c r="M9" s="105">
        <f>F9/V9*60</f>
        <v>1795.4116725059657</v>
      </c>
      <c r="N9" s="106">
        <f>M9/L9</f>
        <v>74.808819687748567</v>
      </c>
      <c r="O9" s="108">
        <f>L9-I9</f>
        <v>0</v>
      </c>
      <c r="P9" s="109">
        <f>N9-K9</f>
        <v>-8.5245136455847614</v>
      </c>
      <c r="Q9" s="110">
        <f>N9/K9</f>
        <v>0.89770583625298284</v>
      </c>
      <c r="R9" s="323"/>
      <c r="S9" s="47">
        <v>0.49999999999999994</v>
      </c>
      <c r="T9" s="48">
        <v>0.61076388888888888</v>
      </c>
      <c r="U9" s="111">
        <v>56.416666666666643</v>
      </c>
      <c r="V9" s="112">
        <v>159.50659360495411</v>
      </c>
      <c r="W9" s="113"/>
      <c r="X9" s="116"/>
      <c r="Y9" s="12"/>
      <c r="Z9" s="198"/>
      <c r="AA9" s="332"/>
      <c r="AB9" s="333"/>
      <c r="AC9" s="12">
        <v>3</v>
      </c>
      <c r="AD9" s="198"/>
      <c r="AE9" s="117">
        <f>M9-J9</f>
        <v>-204.58832749403427</v>
      </c>
      <c r="AF9" s="110">
        <f>M9/J9</f>
        <v>0.89770583625298284</v>
      </c>
      <c r="AG9" s="369"/>
    </row>
    <row r="10" spans="1:33" ht="15.75" customHeight="1">
      <c r="A10" s="318"/>
      <c r="B10" s="100"/>
      <c r="C10" s="371"/>
      <c r="D10" s="37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12"/>
      <c r="Z10" s="198"/>
      <c r="AA10" s="332"/>
      <c r="AB10" s="333"/>
      <c r="AC10" s="12"/>
      <c r="AD10" s="198"/>
      <c r="AE10" s="117"/>
      <c r="AF10" s="110"/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23.4</v>
      </c>
      <c r="J21" s="137">
        <f t="shared" si="2"/>
        <v>2158</v>
      </c>
      <c r="K21" s="138">
        <f t="shared" ref="K21" si="3">J21/I21</f>
        <v>92.222222222222229</v>
      </c>
      <c r="L21" s="136">
        <f t="shared" ref="L21:M21" si="4">AVERAGE(L5:L20)</f>
        <v>24.2</v>
      </c>
      <c r="M21" s="137">
        <f t="shared" si="4"/>
        <v>2027.0680263392387</v>
      </c>
      <c r="N21" s="138">
        <f t="shared" ref="N21:N28" si="5">M21/L21</f>
        <v>83.763141584266066</v>
      </c>
      <c r="O21" s="139">
        <f t="shared" ref="O21:O28" si="6">L21-I21</f>
        <v>0.80000000000000071</v>
      </c>
      <c r="P21" s="140">
        <f t="shared" ref="P21:P28" si="7">N21-K21</f>
        <v>-8.4590806379561627</v>
      </c>
      <c r="Q21" s="141">
        <f t="shared" ref="Q21:Q28" si="8">N21/K21</f>
        <v>0.90827502922698133</v>
      </c>
      <c r="R21" s="324"/>
      <c r="S21" s="142">
        <v>0.25</v>
      </c>
      <c r="T21" s="143">
        <v>0.61076388888888888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8</v>
      </c>
      <c r="AD21" s="180">
        <f>SUM(AD5:AD20)</f>
        <v>0</v>
      </c>
      <c r="AE21" s="168">
        <f t="shared" ref="AE21:AE28" si="9">M21-J21</f>
        <v>-130.93197366076129</v>
      </c>
      <c r="AF21" s="141">
        <f t="shared" ref="AF21:AF28" si="10">M21/J21</f>
        <v>0.93932716697833119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1806</v>
      </c>
      <c r="G22" s="148">
        <f t="shared" ref="G22:G28" si="11">E22*F22</f>
        <v>65828.700000000012</v>
      </c>
      <c r="H22" s="149">
        <v>2</v>
      </c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8" si="12">F22/V22*60</f>
        <v>1894.9058710424929</v>
      </c>
      <c r="N22" s="152">
        <f t="shared" si="5"/>
        <v>94.74529355212465</v>
      </c>
      <c r="O22" s="154">
        <f t="shared" si="6"/>
        <v>0</v>
      </c>
      <c r="P22" s="155">
        <f t="shared" si="7"/>
        <v>-10.25470644787535</v>
      </c>
      <c r="Q22" s="156">
        <f t="shared" si="8"/>
        <v>0.90233612906785376</v>
      </c>
      <c r="R22" s="322">
        <f>Q38</f>
        <v>0.88653889722870105</v>
      </c>
      <c r="S22" s="157">
        <v>0.20833333333333334</v>
      </c>
      <c r="T22" s="158">
        <v>0.24804398148148149</v>
      </c>
      <c r="U22" s="159"/>
      <c r="V22" s="160">
        <v>57.184898551390916</v>
      </c>
      <c r="W22" s="97"/>
      <c r="X22" s="98"/>
      <c r="Y22" s="12"/>
      <c r="Z22" s="198"/>
      <c r="AA22" s="325"/>
      <c r="AB22" s="326"/>
      <c r="AC22" s="12">
        <v>0</v>
      </c>
      <c r="AD22" s="198"/>
      <c r="AE22" s="115">
        <f t="shared" si="9"/>
        <v>-205.09412895750711</v>
      </c>
      <c r="AF22" s="156">
        <f t="shared" si="10"/>
        <v>0.90233612906785376</v>
      </c>
      <c r="AG22" s="376">
        <f>AF38</f>
        <v>0.88653889722870105</v>
      </c>
    </row>
    <row r="23" spans="1:33" ht="15.75" customHeight="1">
      <c r="A23" s="357"/>
      <c r="B23" s="163" t="s">
        <v>185</v>
      </c>
      <c r="C23" s="330" t="s">
        <v>199</v>
      </c>
      <c r="D23" s="331"/>
      <c r="E23" s="101">
        <v>33.200000000000003</v>
      </c>
      <c r="F23" s="111">
        <v>2956</v>
      </c>
      <c r="G23" s="103">
        <f t="shared" si="11"/>
        <v>98139.200000000012</v>
      </c>
      <c r="H23" s="26"/>
      <c r="I23" s="107">
        <v>11</v>
      </c>
      <c r="J23" s="105">
        <v>2000</v>
      </c>
      <c r="K23" s="106">
        <f t="shared" si="1"/>
        <v>181.81818181818181</v>
      </c>
      <c r="L23" s="107">
        <v>11</v>
      </c>
      <c r="M23" s="105">
        <f t="shared" si="12"/>
        <v>1745.0357557383036</v>
      </c>
      <c r="N23" s="106">
        <f t="shared" si="5"/>
        <v>158.6396141580276</v>
      </c>
      <c r="O23" s="108">
        <f t="shared" si="6"/>
        <v>0</v>
      </c>
      <c r="P23" s="109">
        <f t="shared" si="7"/>
        <v>-23.178567660154215</v>
      </c>
      <c r="Q23" s="110">
        <f t="shared" si="8"/>
        <v>0.8725178778691518</v>
      </c>
      <c r="R23" s="323"/>
      <c r="S23" s="47">
        <v>0.25138888888888888</v>
      </c>
      <c r="T23" s="48">
        <v>0.32196759259259256</v>
      </c>
      <c r="U23" s="111">
        <v>4.8166666666666469</v>
      </c>
      <c r="V23" s="112">
        <v>101.63688590149324</v>
      </c>
      <c r="W23" s="113"/>
      <c r="X23" s="116"/>
      <c r="Y23" s="12"/>
      <c r="Z23" s="198"/>
      <c r="AA23" s="332"/>
      <c r="AB23" s="333"/>
      <c r="AC23" s="12">
        <v>1</v>
      </c>
      <c r="AD23" s="198"/>
      <c r="AE23" s="117">
        <f t="shared" si="9"/>
        <v>-254.96424426169642</v>
      </c>
      <c r="AF23" s="110">
        <f t="shared" si="10"/>
        <v>0.8725178778691518</v>
      </c>
      <c r="AG23" s="369"/>
    </row>
    <row r="24" spans="1:33" ht="15.75" customHeight="1">
      <c r="A24" s="357"/>
      <c r="B24" s="163" t="s">
        <v>185</v>
      </c>
      <c r="C24" s="330" t="s">
        <v>197</v>
      </c>
      <c r="D24" s="331"/>
      <c r="E24" s="101">
        <v>31.72</v>
      </c>
      <c r="F24" s="111">
        <v>1841</v>
      </c>
      <c r="G24" s="103">
        <f t="shared" si="11"/>
        <v>58396.52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 t="shared" si="12"/>
        <v>1731.2258448</v>
      </c>
      <c r="N24" s="106">
        <f t="shared" si="5"/>
        <v>78.692083854545459</v>
      </c>
      <c r="O24" s="108">
        <f t="shared" si="6"/>
        <v>0</v>
      </c>
      <c r="P24" s="109">
        <f t="shared" si="7"/>
        <v>-12.217007054545448</v>
      </c>
      <c r="Q24" s="110">
        <f t="shared" si="8"/>
        <v>0.8656129224000001</v>
      </c>
      <c r="R24" s="323"/>
      <c r="S24" s="47">
        <v>0.32499999999999996</v>
      </c>
      <c r="T24" s="48">
        <v>0.3693055555555555</v>
      </c>
      <c r="U24" s="111">
        <v>5</v>
      </c>
      <c r="V24" s="112">
        <v>63.804500338175629</v>
      </c>
      <c r="W24" s="113"/>
      <c r="X24" s="116"/>
      <c r="Y24" s="12"/>
      <c r="Z24" s="198"/>
      <c r="AA24" s="332"/>
      <c r="AB24" s="333"/>
      <c r="AC24" s="12">
        <v>2</v>
      </c>
      <c r="AD24" s="198"/>
      <c r="AE24" s="117">
        <f t="shared" si="9"/>
        <v>-268.7741552</v>
      </c>
      <c r="AF24" s="110">
        <f t="shared" si="10"/>
        <v>0.86561292239999998</v>
      </c>
      <c r="AG24" s="369"/>
    </row>
    <row r="25" spans="1:33" ht="15.75" customHeight="1">
      <c r="A25" s="357"/>
      <c r="B25" s="163" t="s">
        <v>185</v>
      </c>
      <c r="C25" s="330" t="s">
        <v>198</v>
      </c>
      <c r="D25" s="331"/>
      <c r="E25" s="101">
        <v>34.79</v>
      </c>
      <c r="F25" s="111">
        <v>2071</v>
      </c>
      <c r="G25" s="103">
        <f t="shared" si="11"/>
        <v>72050.09</v>
      </c>
      <c r="H25" s="26"/>
      <c r="I25" s="107">
        <v>11</v>
      </c>
      <c r="J25" s="105">
        <v>2000</v>
      </c>
      <c r="K25" s="106">
        <f t="shared" si="1"/>
        <v>181.81818181818181</v>
      </c>
      <c r="L25" s="107">
        <v>11</v>
      </c>
      <c r="M25" s="105">
        <f t="shared" si="12"/>
        <v>1746.1872018658037</v>
      </c>
      <c r="N25" s="106">
        <f t="shared" si="5"/>
        <v>158.74429107870944</v>
      </c>
      <c r="O25" s="108">
        <f t="shared" si="6"/>
        <v>0</v>
      </c>
      <c r="P25" s="109">
        <f t="shared" si="7"/>
        <v>-23.073890739472375</v>
      </c>
      <c r="Q25" s="110">
        <f t="shared" si="8"/>
        <v>0.87309360093290189</v>
      </c>
      <c r="R25" s="323"/>
      <c r="S25" s="47">
        <v>0.37222222222222218</v>
      </c>
      <c r="T25" s="48">
        <v>0.42163194444444441</v>
      </c>
      <c r="U25" s="111">
        <v>5</v>
      </c>
      <c r="V25" s="112">
        <v>71.160755196938794</v>
      </c>
      <c r="W25" s="113"/>
      <c r="X25" s="116"/>
      <c r="Y25" s="12"/>
      <c r="Z25" s="198"/>
      <c r="AA25" s="332"/>
      <c r="AB25" s="333"/>
      <c r="AC25" s="12">
        <v>0</v>
      </c>
      <c r="AD25" s="198"/>
      <c r="AE25" s="117">
        <f t="shared" si="9"/>
        <v>-253.81279813419633</v>
      </c>
      <c r="AF25" s="110">
        <f t="shared" si="10"/>
        <v>0.87309360093290178</v>
      </c>
      <c r="AG25" s="369"/>
    </row>
    <row r="26" spans="1:33" ht="15.75" customHeight="1">
      <c r="A26" s="358"/>
      <c r="B26" s="163" t="s">
        <v>189</v>
      </c>
      <c r="C26" s="330" t="s">
        <v>206</v>
      </c>
      <c r="D26" s="331"/>
      <c r="E26" s="101">
        <v>71.55</v>
      </c>
      <c r="F26" s="111">
        <v>2191</v>
      </c>
      <c r="G26" s="103">
        <f t="shared" si="11"/>
        <v>156766.04999999999</v>
      </c>
      <c r="H26" s="13"/>
      <c r="I26" s="118">
        <v>22</v>
      </c>
      <c r="J26" s="105">
        <v>2000</v>
      </c>
      <c r="K26" s="106">
        <f t="shared" si="1"/>
        <v>90.909090909090907</v>
      </c>
      <c r="L26" s="107">
        <v>22</v>
      </c>
      <c r="M26" s="105">
        <f t="shared" si="12"/>
        <v>1786.2462102904913</v>
      </c>
      <c r="N26" s="106">
        <f t="shared" si="5"/>
        <v>81.193009558658687</v>
      </c>
      <c r="O26" s="108">
        <f t="shared" si="6"/>
        <v>0</v>
      </c>
      <c r="P26" s="109">
        <f t="shared" si="7"/>
        <v>-9.7160813504322192</v>
      </c>
      <c r="Q26" s="110">
        <f t="shared" si="8"/>
        <v>0.89312310514524562</v>
      </c>
      <c r="R26" s="323"/>
      <c r="S26" s="47">
        <v>0.42569444444444438</v>
      </c>
      <c r="T26" s="48">
        <v>0.47679398148148139</v>
      </c>
      <c r="U26" s="111">
        <v>5.8499999999999552</v>
      </c>
      <c r="V26" s="112">
        <v>73.595677484248441</v>
      </c>
      <c r="W26" s="113">
        <v>0.47679398148148139</v>
      </c>
      <c r="X26" s="116">
        <v>0.51458333333333328</v>
      </c>
      <c r="Y26" s="12"/>
      <c r="Z26" s="198"/>
      <c r="AA26" s="332"/>
      <c r="AB26" s="333"/>
      <c r="AC26" s="12">
        <v>2</v>
      </c>
      <c r="AD26" s="198"/>
      <c r="AE26" s="117">
        <f t="shared" si="9"/>
        <v>-213.75378970950874</v>
      </c>
      <c r="AF26" s="110">
        <f t="shared" si="10"/>
        <v>0.89312310514524562</v>
      </c>
      <c r="AG26" s="369"/>
    </row>
    <row r="27" spans="1:33" ht="15.75" customHeight="1">
      <c r="A27" s="358"/>
      <c r="B27" s="163" t="s">
        <v>189</v>
      </c>
      <c r="C27" s="330" t="s">
        <v>209</v>
      </c>
      <c r="D27" s="331"/>
      <c r="E27" s="101">
        <v>61.09</v>
      </c>
      <c r="F27" s="111">
        <v>2851</v>
      </c>
      <c r="G27" s="121">
        <f t="shared" si="11"/>
        <v>174167.59</v>
      </c>
      <c r="H27" s="122"/>
      <c r="I27" s="107">
        <v>20</v>
      </c>
      <c r="J27" s="105">
        <v>2000</v>
      </c>
      <c r="K27" s="106">
        <f t="shared" si="1"/>
        <v>100</v>
      </c>
      <c r="L27" s="107">
        <v>20</v>
      </c>
      <c r="M27" s="105">
        <f t="shared" si="12"/>
        <v>1790.3455858679717</v>
      </c>
      <c r="N27" s="106">
        <f t="shared" si="5"/>
        <v>89.517279293398587</v>
      </c>
      <c r="O27" s="108">
        <f t="shared" si="6"/>
        <v>0</v>
      </c>
      <c r="P27" s="109">
        <f t="shared" si="7"/>
        <v>-10.482720706601413</v>
      </c>
      <c r="Q27" s="110">
        <f t="shared" si="8"/>
        <v>0.89517279293398588</v>
      </c>
      <c r="R27" s="323"/>
      <c r="S27" s="47">
        <v>0.51458333333333328</v>
      </c>
      <c r="T27" s="120">
        <v>0.58092592592592585</v>
      </c>
      <c r="U27" s="111">
        <v>55</v>
      </c>
      <c r="V27" s="112">
        <v>95.54579928604619</v>
      </c>
      <c r="W27" s="113"/>
      <c r="X27" s="116"/>
      <c r="Y27" s="12"/>
      <c r="Z27" s="198"/>
      <c r="AA27" s="332"/>
      <c r="AB27" s="333"/>
      <c r="AC27" s="12">
        <v>2</v>
      </c>
      <c r="AD27" s="198"/>
      <c r="AE27" s="117">
        <f t="shared" si="9"/>
        <v>-209.65441413202825</v>
      </c>
      <c r="AF27" s="110">
        <f t="shared" si="10"/>
        <v>0.89517279293398588</v>
      </c>
      <c r="AG27" s="369"/>
    </row>
    <row r="28" spans="1:33" ht="15.75" customHeight="1">
      <c r="A28" s="358"/>
      <c r="B28" s="163" t="s">
        <v>195</v>
      </c>
      <c r="C28" s="330" t="s">
        <v>196</v>
      </c>
      <c r="D28" s="331"/>
      <c r="E28" s="101">
        <v>36.450000000000003</v>
      </c>
      <c r="F28" s="111">
        <v>2283</v>
      </c>
      <c r="G28" s="121">
        <f t="shared" si="11"/>
        <v>83215.350000000006</v>
      </c>
      <c r="H28" s="62"/>
      <c r="I28" s="118">
        <v>20</v>
      </c>
      <c r="J28" s="105">
        <v>2100</v>
      </c>
      <c r="K28" s="106">
        <f t="shared" si="1"/>
        <v>105</v>
      </c>
      <c r="L28" s="107">
        <v>20</v>
      </c>
      <c r="M28" s="105">
        <f t="shared" si="12"/>
        <v>1894.9058710424931</v>
      </c>
      <c r="N28" s="106">
        <f t="shared" si="5"/>
        <v>94.74529355212465</v>
      </c>
      <c r="O28" s="123">
        <f t="shared" si="6"/>
        <v>0</v>
      </c>
      <c r="P28" s="124">
        <f t="shared" si="7"/>
        <v>-10.25470644787535</v>
      </c>
      <c r="Q28" s="125">
        <f t="shared" si="8"/>
        <v>0.90233612906785376</v>
      </c>
      <c r="R28" s="323"/>
      <c r="S28" s="47">
        <v>0.5840277777777777</v>
      </c>
      <c r="T28" s="120">
        <v>0.63422453703703696</v>
      </c>
      <c r="U28" s="111">
        <v>5</v>
      </c>
      <c r="V28" s="112">
        <v>72.28855115881808</v>
      </c>
      <c r="W28" s="113"/>
      <c r="X28" s="116"/>
      <c r="Y28" s="12"/>
      <c r="Z28" s="198"/>
      <c r="AA28" s="332"/>
      <c r="AB28" s="333"/>
      <c r="AC28" s="12">
        <v>1</v>
      </c>
      <c r="AD28" s="198"/>
      <c r="AE28" s="117">
        <f t="shared" si="9"/>
        <v>-205.09412895750688</v>
      </c>
      <c r="AF28" s="110">
        <f t="shared" si="10"/>
        <v>0.90233612906785388</v>
      </c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13">AVERAGE(I22:I37)</f>
        <v>18</v>
      </c>
      <c r="J38" s="137">
        <f t="shared" si="13"/>
        <v>2028.5714285714287</v>
      </c>
      <c r="K38" s="138">
        <f t="shared" ref="K38" si="14">J38/I38</f>
        <v>112.69841269841271</v>
      </c>
      <c r="L38" s="136">
        <f t="shared" ref="L38:M38" si="15">AVERAGE(L22:L37)</f>
        <v>18</v>
      </c>
      <c r="M38" s="137">
        <f t="shared" si="15"/>
        <v>1798.4074772353651</v>
      </c>
      <c r="N38" s="138">
        <f t="shared" ref="N38:N44" si="16">M38/L38</f>
        <v>99.911526513075842</v>
      </c>
      <c r="O38" s="139">
        <f t="shared" ref="O38:O44" si="17">L38-I38</f>
        <v>0</v>
      </c>
      <c r="P38" s="140">
        <f t="shared" ref="P38:P44" si="18">N38-K38</f>
        <v>-12.786886185336868</v>
      </c>
      <c r="Q38" s="141">
        <f t="shared" ref="Q38:Q44" si="19">N38/K38</f>
        <v>0.88653889722870105</v>
      </c>
      <c r="R38" s="324"/>
      <c r="S38" s="142">
        <v>0.20833333333333334</v>
      </c>
      <c r="T38" s="143">
        <v>0.63422453703703696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8</v>
      </c>
      <c r="AD38" s="180">
        <f>SUM(AD22:AD37)</f>
        <v>0</v>
      </c>
      <c r="AE38" s="168">
        <f t="shared" ref="AE38:AE44" si="20">M38-J38</f>
        <v>-230.16395133606352</v>
      </c>
      <c r="AF38" s="141">
        <f t="shared" ref="AF38:AF44" si="21">M38/J38</f>
        <v>0.88653889722870105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3732</v>
      </c>
      <c r="G39" s="148">
        <f t="shared" ref="G39:G44" si="22">E39*F39</f>
        <v>73520.399999999994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4" si="23">F39/V39*60</f>
        <v>1078.7277035037919</v>
      </c>
      <c r="N39" s="152">
        <f t="shared" si="16"/>
        <v>82.979054115676291</v>
      </c>
      <c r="O39" s="154">
        <f t="shared" si="17"/>
        <v>0</v>
      </c>
      <c r="P39" s="155">
        <f t="shared" si="18"/>
        <v>-9.3286381920160153</v>
      </c>
      <c r="Q39" s="156">
        <f t="shared" si="19"/>
        <v>0.89893975291982653</v>
      </c>
      <c r="R39" s="322">
        <f>Q55</f>
        <v>0.89535876807180426</v>
      </c>
      <c r="S39" s="157">
        <v>0.20833333333333334</v>
      </c>
      <c r="T39" s="158">
        <v>0.35247685185185185</v>
      </c>
      <c r="U39" s="159"/>
      <c r="V39" s="160">
        <v>207.57787092395083</v>
      </c>
      <c r="W39" s="158"/>
      <c r="X39" s="169"/>
      <c r="Y39" s="12"/>
      <c r="Z39" s="198"/>
      <c r="AA39" s="325"/>
      <c r="AB39" s="326"/>
      <c r="AC39" s="12">
        <v>3</v>
      </c>
      <c r="AD39" s="198"/>
      <c r="AE39" s="115">
        <f t="shared" si="20"/>
        <v>-121.27229649620813</v>
      </c>
      <c r="AF39" s="156">
        <f t="shared" si="21"/>
        <v>0.89893975291982653</v>
      </c>
      <c r="AG39" s="327">
        <f>AF55</f>
        <v>0.89535876807180426</v>
      </c>
    </row>
    <row r="40" spans="1:33" ht="15.75" customHeight="1">
      <c r="A40" s="318"/>
      <c r="B40" s="163" t="s">
        <v>189</v>
      </c>
      <c r="C40" s="330" t="s">
        <v>191</v>
      </c>
      <c r="D40" s="331"/>
      <c r="E40" s="101">
        <v>59.34</v>
      </c>
      <c r="F40" s="102">
        <v>1489</v>
      </c>
      <c r="G40" s="103">
        <f t="shared" si="22"/>
        <v>88357.260000000009</v>
      </c>
      <c r="H40" s="26"/>
      <c r="I40" s="104">
        <v>24</v>
      </c>
      <c r="J40" s="105">
        <v>2000</v>
      </c>
      <c r="K40" s="106">
        <f t="shared" si="1"/>
        <v>83.333333333333329</v>
      </c>
      <c r="L40" s="107">
        <v>24</v>
      </c>
      <c r="M40" s="105">
        <f t="shared" si="23"/>
        <v>1788.6082313195093</v>
      </c>
      <c r="N40" s="106">
        <f t="shared" si="16"/>
        <v>74.525342971646225</v>
      </c>
      <c r="O40" s="108">
        <f t="shared" si="17"/>
        <v>0</v>
      </c>
      <c r="P40" s="109">
        <f t="shared" si="18"/>
        <v>-8.8079903616871036</v>
      </c>
      <c r="Q40" s="110">
        <f t="shared" si="19"/>
        <v>0.89430411565975476</v>
      </c>
      <c r="R40" s="323"/>
      <c r="S40" s="47">
        <v>0.35555555555555551</v>
      </c>
      <c r="T40" s="48">
        <v>0.39023148148148146</v>
      </c>
      <c r="U40" s="111">
        <v>5</v>
      </c>
      <c r="V40" s="112">
        <v>49.949451442528158</v>
      </c>
      <c r="W40" s="113"/>
      <c r="X40" s="116"/>
      <c r="Y40" s="12"/>
      <c r="Z40" s="198"/>
      <c r="AA40" s="332"/>
      <c r="AB40" s="333"/>
      <c r="AC40" s="12">
        <v>1</v>
      </c>
      <c r="AD40" s="198"/>
      <c r="AE40" s="117">
        <f t="shared" si="20"/>
        <v>-211.39176868049071</v>
      </c>
      <c r="AF40" s="110">
        <f t="shared" si="21"/>
        <v>0.89430411565975465</v>
      </c>
      <c r="AG40" s="328"/>
    </row>
    <row r="41" spans="1:33" ht="15.75" customHeight="1">
      <c r="A41" s="318"/>
      <c r="B41" s="163" t="s">
        <v>189</v>
      </c>
      <c r="C41" s="330" t="s">
        <v>207</v>
      </c>
      <c r="D41" s="331"/>
      <c r="E41" s="101">
        <v>58.67</v>
      </c>
      <c r="F41" s="102">
        <v>1077</v>
      </c>
      <c r="G41" s="103">
        <f t="shared" si="22"/>
        <v>63187.590000000004</v>
      </c>
      <c r="H41" s="26">
        <v>2</v>
      </c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 t="shared" si="23"/>
        <v>1791.7270052556091</v>
      </c>
      <c r="N41" s="106">
        <f t="shared" si="16"/>
        <v>77.901174141548225</v>
      </c>
      <c r="O41" s="108">
        <f t="shared" si="17"/>
        <v>0</v>
      </c>
      <c r="P41" s="109">
        <f t="shared" si="18"/>
        <v>-9.0553475975822124</v>
      </c>
      <c r="Q41" s="110">
        <f t="shared" si="19"/>
        <v>0.89586350262780456</v>
      </c>
      <c r="R41" s="323"/>
      <c r="S41" s="47">
        <v>0.39374999999999993</v>
      </c>
      <c r="T41" s="48">
        <v>0.41878472222222218</v>
      </c>
      <c r="U41" s="111">
        <v>5.066666666666606</v>
      </c>
      <c r="V41" s="112">
        <v>36.065762144820305</v>
      </c>
      <c r="W41" s="113"/>
      <c r="X41" s="116"/>
      <c r="Y41" s="12"/>
      <c r="Z41" s="198"/>
      <c r="AA41" s="332"/>
      <c r="AB41" s="333"/>
      <c r="AC41" s="12">
        <v>1</v>
      </c>
      <c r="AD41" s="198"/>
      <c r="AE41" s="117">
        <f t="shared" si="20"/>
        <v>-208.27299474439087</v>
      </c>
      <c r="AF41" s="110">
        <f t="shared" si="21"/>
        <v>0.89586350262780456</v>
      </c>
      <c r="AG41" s="328"/>
    </row>
    <row r="42" spans="1:33" ht="15.75" customHeight="1">
      <c r="A42" s="318"/>
      <c r="B42" s="163" t="s">
        <v>189</v>
      </c>
      <c r="C42" s="330" t="s">
        <v>208</v>
      </c>
      <c r="D42" s="331"/>
      <c r="E42" s="101">
        <v>59.54</v>
      </c>
      <c r="F42" s="102">
        <v>2745</v>
      </c>
      <c r="G42" s="103">
        <f t="shared" si="22"/>
        <v>163437.29999999999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 t="shared" si="23"/>
        <v>1793.6815964524719</v>
      </c>
      <c r="N42" s="106">
        <f t="shared" si="16"/>
        <v>77.986156367498779</v>
      </c>
      <c r="O42" s="108">
        <f t="shared" si="17"/>
        <v>0</v>
      </c>
      <c r="P42" s="109">
        <f t="shared" si="18"/>
        <v>-8.970365371631658</v>
      </c>
      <c r="Q42" s="110">
        <f t="shared" si="19"/>
        <v>0.89684079822623597</v>
      </c>
      <c r="R42" s="323"/>
      <c r="S42" s="47">
        <v>0.42291666666666661</v>
      </c>
      <c r="T42" s="48">
        <v>0.48667824074074068</v>
      </c>
      <c r="U42" s="111">
        <v>5.9499999999999709</v>
      </c>
      <c r="V42" s="112">
        <v>91.822316918310506</v>
      </c>
      <c r="W42" s="113">
        <v>0.48667824074074068</v>
      </c>
      <c r="X42" s="116">
        <v>0.52430555555555547</v>
      </c>
      <c r="Y42" s="12"/>
      <c r="Z42" s="198"/>
      <c r="AA42" s="332"/>
      <c r="AB42" s="333"/>
      <c r="AC42" s="12">
        <v>2</v>
      </c>
      <c r="AD42" s="198"/>
      <c r="AE42" s="117">
        <f t="shared" si="20"/>
        <v>-206.31840354752808</v>
      </c>
      <c r="AF42" s="110">
        <f t="shared" si="21"/>
        <v>0.89684079822623597</v>
      </c>
      <c r="AG42" s="328"/>
    </row>
    <row r="43" spans="1:33" ht="15.75" customHeight="1">
      <c r="A43" s="318"/>
      <c r="B43" s="163" t="s">
        <v>189</v>
      </c>
      <c r="C43" s="330" t="s">
        <v>205</v>
      </c>
      <c r="D43" s="331"/>
      <c r="E43" s="101">
        <v>53.76</v>
      </c>
      <c r="F43" s="102">
        <v>3111</v>
      </c>
      <c r="G43" s="103">
        <f t="shared" si="22"/>
        <v>167247.35999999999</v>
      </c>
      <c r="H43" s="13"/>
      <c r="I43" s="104">
        <v>20</v>
      </c>
      <c r="J43" s="105">
        <v>2000</v>
      </c>
      <c r="K43" s="106">
        <f t="shared" si="1"/>
        <v>100</v>
      </c>
      <c r="L43" s="107">
        <v>20</v>
      </c>
      <c r="M43" s="105">
        <f t="shared" si="23"/>
        <v>1783.546660617217</v>
      </c>
      <c r="N43" s="106">
        <f t="shared" si="16"/>
        <v>89.177333030860851</v>
      </c>
      <c r="O43" s="108">
        <f t="shared" si="17"/>
        <v>0</v>
      </c>
      <c r="P43" s="109">
        <f t="shared" si="18"/>
        <v>-10.822666969139149</v>
      </c>
      <c r="Q43" s="110">
        <f t="shared" si="19"/>
        <v>0.8917733303086085</v>
      </c>
      <c r="R43" s="323"/>
      <c r="S43" s="47">
        <v>0.52430555555555547</v>
      </c>
      <c r="T43" s="48">
        <v>0.59697916666666662</v>
      </c>
      <c r="U43" s="111">
        <v>55</v>
      </c>
      <c r="V43" s="112">
        <v>104.65663956075259</v>
      </c>
      <c r="W43" s="113"/>
      <c r="X43" s="116"/>
      <c r="Y43" s="12"/>
      <c r="Z43" s="198"/>
      <c r="AA43" s="332"/>
      <c r="AB43" s="333"/>
      <c r="AC43" s="12">
        <v>3</v>
      </c>
      <c r="AD43" s="198"/>
      <c r="AE43" s="117">
        <f t="shared" si="20"/>
        <v>-216.45333938278304</v>
      </c>
      <c r="AF43" s="110">
        <f t="shared" si="21"/>
        <v>0.8917733303086085</v>
      </c>
      <c r="AG43" s="328"/>
    </row>
    <row r="44" spans="1:33" ht="15.75" customHeight="1">
      <c r="A44" s="318"/>
      <c r="B44" s="163" t="s">
        <v>189</v>
      </c>
      <c r="C44" s="330" t="s">
        <v>207</v>
      </c>
      <c r="D44" s="331"/>
      <c r="E44" s="101">
        <v>58.67</v>
      </c>
      <c r="F44" s="102">
        <v>2701</v>
      </c>
      <c r="G44" s="121">
        <f t="shared" si="22"/>
        <v>158467.67000000001</v>
      </c>
      <c r="H44" s="122"/>
      <c r="I44" s="104">
        <v>23</v>
      </c>
      <c r="J44" s="105">
        <v>2000</v>
      </c>
      <c r="K44" s="106">
        <f t="shared" si="1"/>
        <v>86.956521739130437</v>
      </c>
      <c r="L44" s="107">
        <v>23</v>
      </c>
      <c r="M44" s="105">
        <f t="shared" si="23"/>
        <v>1791.7270052556089</v>
      </c>
      <c r="N44" s="106">
        <f t="shared" si="16"/>
        <v>77.901174141548211</v>
      </c>
      <c r="O44" s="108">
        <f t="shared" si="17"/>
        <v>0</v>
      </c>
      <c r="P44" s="109">
        <f t="shared" si="18"/>
        <v>-9.0553475975822266</v>
      </c>
      <c r="Q44" s="110">
        <f t="shared" si="19"/>
        <v>0.89586350262780434</v>
      </c>
      <c r="R44" s="323"/>
      <c r="S44" s="47">
        <v>0.60069444444444431</v>
      </c>
      <c r="T44" s="120">
        <v>0.66349537037037021</v>
      </c>
      <c r="U44" s="111">
        <v>5.3499999999998771</v>
      </c>
      <c r="V44" s="112">
        <v>90.4490469388669</v>
      </c>
      <c r="W44" s="113"/>
      <c r="X44" s="116"/>
      <c r="Y44" s="12"/>
      <c r="Z44" s="198"/>
      <c r="AA44" s="332"/>
      <c r="AB44" s="333"/>
      <c r="AC44" s="12">
        <v>2</v>
      </c>
      <c r="AD44" s="198"/>
      <c r="AE44" s="117">
        <f t="shared" si="20"/>
        <v>-208.2729947443911</v>
      </c>
      <c r="AF44" s="110">
        <f t="shared" si="21"/>
        <v>0.89586350262780445</v>
      </c>
      <c r="AG44" s="328"/>
    </row>
    <row r="45" spans="1:33" ht="15.75" customHeight="1">
      <c r="A45" s="318"/>
      <c r="B45" s="163"/>
      <c r="C45" s="330"/>
      <c r="D45" s="33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3"/>
      <c r="S45" s="119"/>
      <c r="T45" s="120"/>
      <c r="U45" s="111"/>
      <c r="V45" s="112"/>
      <c r="W45" s="120"/>
      <c r="X45" s="189"/>
      <c r="Y45" s="12"/>
      <c r="Z45" s="198"/>
      <c r="AA45" s="332"/>
      <c r="AB45" s="333"/>
      <c r="AC45" s="12"/>
      <c r="AD45" s="198"/>
      <c r="AE45" s="117"/>
      <c r="AF45" s="110"/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24">AVERAGE(I39:I54)</f>
        <v>21</v>
      </c>
      <c r="J55" s="137">
        <f t="shared" si="24"/>
        <v>1866.6666666666667</v>
      </c>
      <c r="K55" s="138">
        <f t="shared" ref="K55" si="25">J55/I55</f>
        <v>88.888888888888886</v>
      </c>
      <c r="L55" s="136">
        <f t="shared" ref="L55:M55" si="26">AVERAGE(L39:L54)</f>
        <v>21</v>
      </c>
      <c r="M55" s="137">
        <f t="shared" si="26"/>
        <v>1671.336367067368</v>
      </c>
      <c r="N55" s="138">
        <f t="shared" ref="N55:N66" si="27">M55/L55</f>
        <v>79.58744605082704</v>
      </c>
      <c r="O55" s="139">
        <f t="shared" ref="O55:O66" si="28">L55-I55</f>
        <v>0</v>
      </c>
      <c r="P55" s="140">
        <f t="shared" ref="P55:P66" si="29">N55-K55</f>
        <v>-9.3014428380618455</v>
      </c>
      <c r="Q55" s="141">
        <f t="shared" ref="Q55:Q66" si="30">N55/K55</f>
        <v>0.89535876807180426</v>
      </c>
      <c r="R55" s="324"/>
      <c r="S55" s="142">
        <v>0.20833333333333334</v>
      </c>
      <c r="T55" s="143">
        <v>0.66349537037037021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12</v>
      </c>
      <c r="AD55" s="191">
        <f>SUM(AD39:AD54)</f>
        <v>0</v>
      </c>
      <c r="AE55" s="168">
        <f t="shared" ref="AE55:AE66" si="31">M55-J55</f>
        <v>-195.33029959929877</v>
      </c>
      <c r="AF55" s="141">
        <f t="shared" ref="AF55:AF66" si="32">M55/J55</f>
        <v>0.89535876807180426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2987</v>
      </c>
      <c r="G56" s="148">
        <f t="shared" ref="G56:G66" si="33">E56*F56</f>
        <v>86204.819999999992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6" si="34">F56/V56*60</f>
        <v>3183.3655878308382</v>
      </c>
      <c r="N56" s="152">
        <f t="shared" si="27"/>
        <v>167.54555725425465</v>
      </c>
      <c r="O56" s="154">
        <f t="shared" si="28"/>
        <v>0</v>
      </c>
      <c r="P56" s="155">
        <f t="shared" si="29"/>
        <v>-21.928126956271683</v>
      </c>
      <c r="Q56" s="156">
        <f t="shared" si="30"/>
        <v>0.88426821884189943</v>
      </c>
      <c r="R56" s="322">
        <f>Q72</f>
        <v>0.88444778596680174</v>
      </c>
      <c r="S56" s="157">
        <v>0.16666666666666666</v>
      </c>
      <c r="T56" s="158">
        <v>0.20575231481481482</v>
      </c>
      <c r="U56" s="159"/>
      <c r="V56" s="160">
        <v>56.298906002223084</v>
      </c>
      <c r="W56" s="158"/>
      <c r="X56" s="169"/>
      <c r="Y56" s="12"/>
      <c r="Z56" s="198"/>
      <c r="AA56" s="325"/>
      <c r="AB56" s="326"/>
      <c r="AC56" s="12">
        <v>1</v>
      </c>
      <c r="AD56" s="198"/>
      <c r="AE56" s="115">
        <f t="shared" si="31"/>
        <v>-416.63441216916181</v>
      </c>
      <c r="AF56" s="156">
        <f t="shared" si="32"/>
        <v>0.88426821884189954</v>
      </c>
      <c r="AG56" s="327">
        <f>AF72</f>
        <v>0.88444778596680163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3665</v>
      </c>
      <c r="G57" s="103">
        <f t="shared" si="33"/>
        <v>114018.15</v>
      </c>
      <c r="H57" s="26"/>
      <c r="I57" s="104">
        <v>19</v>
      </c>
      <c r="J57" s="105">
        <v>3600</v>
      </c>
      <c r="K57" s="106">
        <f t="shared" ref="K57:K91" si="35">J57/I57</f>
        <v>189.47368421052633</v>
      </c>
      <c r="L57" s="107">
        <v>19</v>
      </c>
      <c r="M57" s="105">
        <f t="shared" si="34"/>
        <v>3184.1170890825611</v>
      </c>
      <c r="N57" s="106">
        <f t="shared" si="27"/>
        <v>167.58510995171375</v>
      </c>
      <c r="O57" s="108">
        <f t="shared" si="28"/>
        <v>0</v>
      </c>
      <c r="P57" s="109">
        <f t="shared" si="29"/>
        <v>-21.888574258812582</v>
      </c>
      <c r="Q57" s="110">
        <f t="shared" si="30"/>
        <v>0.88447696918960028</v>
      </c>
      <c r="R57" s="323"/>
      <c r="S57" s="47">
        <v>0.20902777777777776</v>
      </c>
      <c r="T57" s="48">
        <v>0.25697916666666665</v>
      </c>
      <c r="U57" s="111">
        <v>4.7166666666666313</v>
      </c>
      <c r="V57" s="112">
        <v>69.061530668572161</v>
      </c>
      <c r="W57" s="113"/>
      <c r="X57" s="116"/>
      <c r="Y57" s="12"/>
      <c r="Z57" s="198"/>
      <c r="AA57" s="332"/>
      <c r="AB57" s="333"/>
      <c r="AC57" s="12">
        <v>1</v>
      </c>
      <c r="AD57" s="198"/>
      <c r="AE57" s="117">
        <f t="shared" si="31"/>
        <v>-415.88291091743895</v>
      </c>
      <c r="AF57" s="110">
        <f t="shared" si="32"/>
        <v>0.88447696918960028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2425</v>
      </c>
      <c r="G58" s="103">
        <f t="shared" si="33"/>
        <v>94550.75</v>
      </c>
      <c r="H58" s="26"/>
      <c r="I58" s="104">
        <v>19</v>
      </c>
      <c r="J58" s="105">
        <v>3600</v>
      </c>
      <c r="K58" s="106">
        <f t="shared" si="35"/>
        <v>189.47368421052633</v>
      </c>
      <c r="L58" s="107">
        <v>19</v>
      </c>
      <c r="M58" s="105">
        <f t="shared" si="34"/>
        <v>3182.635299213689</v>
      </c>
      <c r="N58" s="106">
        <f t="shared" si="27"/>
        <v>167.5071210112468</v>
      </c>
      <c r="O58" s="108">
        <f t="shared" si="28"/>
        <v>0</v>
      </c>
      <c r="P58" s="109">
        <f t="shared" si="29"/>
        <v>-21.966563199279534</v>
      </c>
      <c r="Q58" s="110">
        <f t="shared" si="30"/>
        <v>0.88406536089269139</v>
      </c>
      <c r="R58" s="323"/>
      <c r="S58" s="47">
        <v>0.26111111111111107</v>
      </c>
      <c r="T58" s="48">
        <v>0.29285879629629624</v>
      </c>
      <c r="U58" s="111">
        <v>5.9499999999999709</v>
      </c>
      <c r="V58" s="112">
        <v>45.716830965818687</v>
      </c>
      <c r="W58" s="113"/>
      <c r="X58" s="116"/>
      <c r="Y58" s="12"/>
      <c r="Z58" s="198"/>
      <c r="AA58" s="332"/>
      <c r="AB58" s="333"/>
      <c r="AC58" s="12">
        <v>1</v>
      </c>
      <c r="AD58" s="198"/>
      <c r="AE58" s="117">
        <f t="shared" si="31"/>
        <v>-417.364700786311</v>
      </c>
      <c r="AF58" s="110">
        <f t="shared" si="32"/>
        <v>0.88406536089269139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3900</v>
      </c>
      <c r="G59" s="103">
        <f t="shared" si="33"/>
        <v>139971</v>
      </c>
      <c r="H59" s="26"/>
      <c r="I59" s="104">
        <v>19</v>
      </c>
      <c r="J59" s="105">
        <v>3600</v>
      </c>
      <c r="K59" s="106">
        <f t="shared" si="35"/>
        <v>189.47368421052633</v>
      </c>
      <c r="L59" s="107">
        <v>19</v>
      </c>
      <c r="M59" s="105">
        <f t="shared" si="34"/>
        <v>3183.9171251531156</v>
      </c>
      <c r="N59" s="106">
        <f t="shared" si="27"/>
        <v>167.57458553437451</v>
      </c>
      <c r="O59" s="108">
        <f t="shared" si="28"/>
        <v>0</v>
      </c>
      <c r="P59" s="109">
        <f t="shared" si="29"/>
        <v>-21.899098676151823</v>
      </c>
      <c r="Q59" s="110">
        <f t="shared" si="30"/>
        <v>0.88442142365364318</v>
      </c>
      <c r="R59" s="323"/>
      <c r="S59" s="47">
        <v>0.29652777777777772</v>
      </c>
      <c r="T59" s="48">
        <v>0.34755787037037034</v>
      </c>
      <c r="U59" s="111">
        <v>5.2833333333333332</v>
      </c>
      <c r="V59" s="112">
        <v>73.494375262279121</v>
      </c>
      <c r="W59" s="113"/>
      <c r="X59" s="116"/>
      <c r="Y59" s="12"/>
      <c r="Z59" s="198"/>
      <c r="AA59" s="332"/>
      <c r="AB59" s="333"/>
      <c r="AC59" s="12">
        <v>2</v>
      </c>
      <c r="AD59" s="198"/>
      <c r="AE59" s="199">
        <f t="shared" si="31"/>
        <v>-416.08287484688435</v>
      </c>
      <c r="AF59" s="200">
        <f t="shared" si="32"/>
        <v>0.88442142365364329</v>
      </c>
      <c r="AG59" s="328"/>
    </row>
    <row r="60" spans="1:33" ht="15.75" customHeight="1">
      <c r="A60" s="358"/>
      <c r="B60" s="100" t="s">
        <v>211</v>
      </c>
      <c r="C60" s="371" t="s">
        <v>217</v>
      </c>
      <c r="D60" s="371"/>
      <c r="E60" s="101">
        <v>46.93</v>
      </c>
      <c r="F60" s="105">
        <v>3029</v>
      </c>
      <c r="G60" s="103">
        <f t="shared" si="33"/>
        <v>142150.97</v>
      </c>
      <c r="H60" s="26"/>
      <c r="I60" s="104">
        <v>24</v>
      </c>
      <c r="J60" s="105">
        <v>3600</v>
      </c>
      <c r="K60" s="106">
        <f t="shared" si="35"/>
        <v>150</v>
      </c>
      <c r="L60" s="107">
        <v>24</v>
      </c>
      <c r="M60" s="105">
        <f t="shared" si="34"/>
        <v>3257.9579729030779</v>
      </c>
      <c r="N60" s="106">
        <f t="shared" si="27"/>
        <v>135.74824887096159</v>
      </c>
      <c r="O60" s="108">
        <f t="shared" si="28"/>
        <v>0</v>
      </c>
      <c r="P60" s="109">
        <f t="shared" si="29"/>
        <v>-14.251751129038411</v>
      </c>
      <c r="Q60" s="110">
        <f t="shared" si="30"/>
        <v>0.90498832580641064</v>
      </c>
      <c r="R60" s="323"/>
      <c r="S60" s="47">
        <v>0.35069444444444436</v>
      </c>
      <c r="T60" s="48">
        <v>0.38943287037037028</v>
      </c>
      <c r="U60" s="111">
        <v>4.5166666666666</v>
      </c>
      <c r="V60" s="112">
        <v>55.783408353195057</v>
      </c>
      <c r="W60" s="113"/>
      <c r="X60" s="116"/>
      <c r="Y60" s="12"/>
      <c r="Z60" s="198"/>
      <c r="AA60" s="332"/>
      <c r="AB60" s="333"/>
      <c r="AC60" s="12">
        <v>1</v>
      </c>
      <c r="AD60" s="198"/>
      <c r="AE60" s="199">
        <f t="shared" si="31"/>
        <v>-342.04202709692208</v>
      </c>
      <c r="AF60" s="200">
        <f t="shared" si="32"/>
        <v>0.90498832580641053</v>
      </c>
      <c r="AG60" s="328"/>
    </row>
    <row r="61" spans="1:33" ht="15.75" customHeight="1">
      <c r="A61" s="358"/>
      <c r="B61" s="100" t="s">
        <v>211</v>
      </c>
      <c r="C61" s="371" t="s">
        <v>216</v>
      </c>
      <c r="D61" s="371"/>
      <c r="E61" s="101">
        <v>43.96</v>
      </c>
      <c r="F61" s="105">
        <v>1385</v>
      </c>
      <c r="G61" s="121">
        <f t="shared" si="33"/>
        <v>60884.6</v>
      </c>
      <c r="H61" s="26">
        <v>2</v>
      </c>
      <c r="I61" s="104">
        <v>24</v>
      </c>
      <c r="J61" s="105">
        <v>3600</v>
      </c>
      <c r="K61" s="106">
        <f t="shared" si="35"/>
        <v>150</v>
      </c>
      <c r="L61" s="107">
        <v>24</v>
      </c>
      <c r="M61" s="105">
        <f t="shared" si="34"/>
        <v>2999.4502267411626</v>
      </c>
      <c r="N61" s="106">
        <f t="shared" si="27"/>
        <v>124.97709278088178</v>
      </c>
      <c r="O61" s="108">
        <f t="shared" si="28"/>
        <v>0</v>
      </c>
      <c r="P61" s="109">
        <f t="shared" si="29"/>
        <v>-25.022907219118224</v>
      </c>
      <c r="Q61" s="110">
        <f t="shared" si="30"/>
        <v>0.83318061853921188</v>
      </c>
      <c r="R61" s="323"/>
      <c r="S61" s="47">
        <v>0.39305555555555549</v>
      </c>
      <c r="T61" s="120">
        <v>0.41229166666666661</v>
      </c>
      <c r="U61" s="111">
        <v>5.2166666666667094</v>
      </c>
      <c r="V61" s="112">
        <v>27.705077170187401</v>
      </c>
      <c r="W61" s="113"/>
      <c r="X61" s="116"/>
      <c r="Y61" s="12"/>
      <c r="Z61" s="198"/>
      <c r="AA61" s="332"/>
      <c r="AB61" s="333"/>
      <c r="AC61" s="12">
        <v>1</v>
      </c>
      <c r="AD61" s="198"/>
      <c r="AE61" s="199">
        <f t="shared" si="31"/>
        <v>-600.54977325883738</v>
      </c>
      <c r="AF61" s="200">
        <f t="shared" si="32"/>
        <v>0.83318061853921188</v>
      </c>
      <c r="AG61" s="328"/>
    </row>
    <row r="62" spans="1:33" ht="15.75" customHeight="1">
      <c r="A62" s="358"/>
      <c r="B62" s="100" t="s">
        <v>211</v>
      </c>
      <c r="C62" s="371" t="s">
        <v>218</v>
      </c>
      <c r="D62" s="371"/>
      <c r="E62" s="101">
        <v>38.479999999999997</v>
      </c>
      <c r="F62" s="105">
        <v>1770</v>
      </c>
      <c r="G62" s="121">
        <f t="shared" si="33"/>
        <v>68109.599999999991</v>
      </c>
      <c r="H62" s="26">
        <v>2</v>
      </c>
      <c r="I62" s="104">
        <v>20</v>
      </c>
      <c r="J62" s="105">
        <v>3600</v>
      </c>
      <c r="K62" s="106">
        <f t="shared" si="35"/>
        <v>180</v>
      </c>
      <c r="L62" s="107">
        <v>20</v>
      </c>
      <c r="M62" s="105">
        <f t="shared" si="34"/>
        <v>3255.3314299206991</v>
      </c>
      <c r="N62" s="106">
        <f t="shared" si="27"/>
        <v>162.76657149603494</v>
      </c>
      <c r="O62" s="123">
        <f t="shared" si="28"/>
        <v>0</v>
      </c>
      <c r="P62" s="124">
        <f t="shared" si="29"/>
        <v>-17.233428503965058</v>
      </c>
      <c r="Q62" s="125">
        <f t="shared" si="30"/>
        <v>0.90425873053352746</v>
      </c>
      <c r="R62" s="323"/>
      <c r="S62" s="47">
        <v>0.41597222222222213</v>
      </c>
      <c r="T62" s="120">
        <v>0.4386226851851851</v>
      </c>
      <c r="U62" s="111">
        <v>5.2999999999999492</v>
      </c>
      <c r="V62" s="112">
        <v>32.623406337027582</v>
      </c>
      <c r="W62" s="113"/>
      <c r="X62" s="116"/>
      <c r="Y62" s="12"/>
      <c r="Z62" s="198"/>
      <c r="AA62" s="332"/>
      <c r="AB62" s="333"/>
      <c r="AC62" s="12">
        <v>1</v>
      </c>
      <c r="AD62" s="198"/>
      <c r="AE62" s="199">
        <f t="shared" si="31"/>
        <v>-344.66857007930093</v>
      </c>
      <c r="AF62" s="200">
        <f t="shared" si="32"/>
        <v>0.90425873053352757</v>
      </c>
      <c r="AG62" s="328"/>
    </row>
    <row r="63" spans="1:33" ht="15.75" customHeight="1">
      <c r="A63" s="358"/>
      <c r="B63" s="100" t="s">
        <v>211</v>
      </c>
      <c r="C63" s="371" t="s">
        <v>219</v>
      </c>
      <c r="D63" s="371"/>
      <c r="E63" s="101">
        <v>37.799999999999997</v>
      </c>
      <c r="F63" s="105">
        <v>1721</v>
      </c>
      <c r="G63" s="121">
        <f t="shared" si="33"/>
        <v>65053.799999999996</v>
      </c>
      <c r="H63" s="26">
        <v>2</v>
      </c>
      <c r="I63" s="104">
        <v>21</v>
      </c>
      <c r="J63" s="105">
        <v>3600</v>
      </c>
      <c r="K63" s="106">
        <f t="shared" si="35"/>
        <v>171.42857142857142</v>
      </c>
      <c r="L63" s="118">
        <v>21</v>
      </c>
      <c r="M63" s="105">
        <f t="shared" si="34"/>
        <v>3257.7723791053672</v>
      </c>
      <c r="N63" s="106">
        <f t="shared" si="27"/>
        <v>155.13201805263654</v>
      </c>
      <c r="O63" s="123">
        <f t="shared" si="28"/>
        <v>0</v>
      </c>
      <c r="P63" s="124">
        <f t="shared" si="29"/>
        <v>-16.296553375934877</v>
      </c>
      <c r="Q63" s="125">
        <f t="shared" si="30"/>
        <v>0.90493677197371325</v>
      </c>
      <c r="R63" s="323"/>
      <c r="S63" s="47">
        <v>0.44236111111111098</v>
      </c>
      <c r="T63" s="120">
        <v>0.46436342592592578</v>
      </c>
      <c r="U63" s="111">
        <v>5.3833333333332689</v>
      </c>
      <c r="V63" s="112">
        <v>31.696505459462678</v>
      </c>
      <c r="W63" s="113">
        <v>0.46436342592592578</v>
      </c>
      <c r="X63" s="116">
        <v>0.5034722222222221</v>
      </c>
      <c r="Y63" s="12"/>
      <c r="Z63" s="198"/>
      <c r="AA63" s="332"/>
      <c r="AB63" s="333"/>
      <c r="AC63" s="12">
        <v>1</v>
      </c>
      <c r="AD63" s="198"/>
      <c r="AE63" s="199">
        <f t="shared" si="31"/>
        <v>-342.22762089463276</v>
      </c>
      <c r="AF63" s="200">
        <f t="shared" si="32"/>
        <v>0.90493677197371314</v>
      </c>
      <c r="AG63" s="328"/>
    </row>
    <row r="64" spans="1:33" ht="15.75" customHeight="1">
      <c r="A64" s="358"/>
      <c r="B64" s="100" t="s">
        <v>211</v>
      </c>
      <c r="C64" s="371" t="s">
        <v>216</v>
      </c>
      <c r="D64" s="371"/>
      <c r="E64" s="101">
        <v>43.96</v>
      </c>
      <c r="F64" s="105">
        <v>3698</v>
      </c>
      <c r="G64" s="121">
        <f t="shared" si="33"/>
        <v>162564.08000000002</v>
      </c>
      <c r="H64" s="26"/>
      <c r="I64" s="104">
        <v>24</v>
      </c>
      <c r="J64" s="105">
        <v>3600</v>
      </c>
      <c r="K64" s="106">
        <f t="shared" si="35"/>
        <v>150</v>
      </c>
      <c r="L64" s="118">
        <v>24</v>
      </c>
      <c r="M64" s="105">
        <f t="shared" si="34"/>
        <v>3006.4814053087694</v>
      </c>
      <c r="N64" s="106">
        <f t="shared" si="27"/>
        <v>125.27005855453206</v>
      </c>
      <c r="O64" s="123">
        <f t="shared" si="28"/>
        <v>0</v>
      </c>
      <c r="P64" s="124">
        <f t="shared" si="29"/>
        <v>-24.729941445467944</v>
      </c>
      <c r="Q64" s="125">
        <f t="shared" si="30"/>
        <v>0.83513372369688033</v>
      </c>
      <c r="R64" s="323"/>
      <c r="S64" s="47">
        <v>0.5034722222222221</v>
      </c>
      <c r="T64" s="120">
        <v>0.55472222222222212</v>
      </c>
      <c r="U64" s="111">
        <v>56.316666666666706</v>
      </c>
      <c r="V64" s="112">
        <v>73.800556227691899</v>
      </c>
      <c r="W64" s="113"/>
      <c r="X64" s="116"/>
      <c r="Y64" s="12"/>
      <c r="Z64" s="198"/>
      <c r="AA64" s="332"/>
      <c r="AB64" s="333"/>
      <c r="AC64" s="12">
        <v>2</v>
      </c>
      <c r="AD64" s="198"/>
      <c r="AE64" s="199">
        <f t="shared" si="31"/>
        <v>-593.51859469123065</v>
      </c>
      <c r="AF64" s="200">
        <f t="shared" si="32"/>
        <v>0.83513372369688033</v>
      </c>
      <c r="AG64" s="328"/>
    </row>
    <row r="65" spans="1:33" ht="15.75" customHeight="1">
      <c r="A65" s="358"/>
      <c r="B65" s="100" t="s">
        <v>211</v>
      </c>
      <c r="C65" s="371" t="s">
        <v>218</v>
      </c>
      <c r="D65" s="371"/>
      <c r="E65" s="101">
        <v>38.479999999999997</v>
      </c>
      <c r="F65" s="105">
        <v>4440</v>
      </c>
      <c r="G65" s="121">
        <f t="shared" si="33"/>
        <v>170851.19999999998</v>
      </c>
      <c r="H65" s="26"/>
      <c r="I65" s="104">
        <v>20</v>
      </c>
      <c r="J65" s="105">
        <v>3600</v>
      </c>
      <c r="K65" s="106">
        <f t="shared" si="35"/>
        <v>180</v>
      </c>
      <c r="L65" s="118">
        <v>20</v>
      </c>
      <c r="M65" s="105">
        <f t="shared" si="34"/>
        <v>3255.3314299206991</v>
      </c>
      <c r="N65" s="106">
        <f t="shared" si="27"/>
        <v>162.76657149603494</v>
      </c>
      <c r="O65" s="123">
        <f t="shared" si="28"/>
        <v>0</v>
      </c>
      <c r="P65" s="124">
        <f t="shared" si="29"/>
        <v>-17.233428503965058</v>
      </c>
      <c r="Q65" s="125">
        <f t="shared" si="30"/>
        <v>0.90425873053352746</v>
      </c>
      <c r="R65" s="323"/>
      <c r="S65" s="47">
        <v>0.55902777777777768</v>
      </c>
      <c r="T65" s="120">
        <v>0.61585648148148142</v>
      </c>
      <c r="U65" s="111">
        <v>6.2000000000000099</v>
      </c>
      <c r="V65" s="112">
        <v>81.834985387798</v>
      </c>
      <c r="W65" s="113"/>
      <c r="X65" s="116"/>
      <c r="Y65" s="12"/>
      <c r="Z65" s="198"/>
      <c r="AA65" s="332"/>
      <c r="AB65" s="333"/>
      <c r="AC65" s="12">
        <v>2</v>
      </c>
      <c r="AD65" s="198"/>
      <c r="AE65" s="199">
        <f t="shared" si="31"/>
        <v>-344.66857007930093</v>
      </c>
      <c r="AF65" s="200">
        <f t="shared" si="32"/>
        <v>0.90425873053352757</v>
      </c>
      <c r="AG65" s="328"/>
    </row>
    <row r="66" spans="1:33" ht="15.75" customHeight="1">
      <c r="A66" s="358"/>
      <c r="B66" s="100" t="s">
        <v>211</v>
      </c>
      <c r="C66" s="371" t="s">
        <v>219</v>
      </c>
      <c r="D66" s="371"/>
      <c r="E66" s="101">
        <v>37.799999999999997</v>
      </c>
      <c r="F66" s="105">
        <v>4511</v>
      </c>
      <c r="G66" s="121">
        <f t="shared" si="33"/>
        <v>170515.8</v>
      </c>
      <c r="H66" s="62"/>
      <c r="I66" s="104">
        <v>21</v>
      </c>
      <c r="J66" s="105">
        <v>3600</v>
      </c>
      <c r="K66" s="106">
        <f t="shared" si="35"/>
        <v>171.42857142857142</v>
      </c>
      <c r="L66" s="118">
        <v>21</v>
      </c>
      <c r="M66" s="105">
        <f t="shared" si="34"/>
        <v>3257.7723791053677</v>
      </c>
      <c r="N66" s="106">
        <f t="shared" si="27"/>
        <v>155.13201805263657</v>
      </c>
      <c r="O66" s="123">
        <f t="shared" si="28"/>
        <v>0</v>
      </c>
      <c r="P66" s="124">
        <f t="shared" si="29"/>
        <v>-16.296553375934849</v>
      </c>
      <c r="Q66" s="125">
        <f t="shared" si="30"/>
        <v>0.90493677197371336</v>
      </c>
      <c r="R66" s="323"/>
      <c r="S66" s="47">
        <v>0.61944444444444435</v>
      </c>
      <c r="T66" s="120">
        <v>0.67712962962962953</v>
      </c>
      <c r="U66" s="111">
        <v>5.1666666666666217</v>
      </c>
      <c r="V66" s="112">
        <v>83.081310939939641</v>
      </c>
      <c r="W66" s="113"/>
      <c r="X66" s="116"/>
      <c r="Y66" s="12"/>
      <c r="Z66" s="198"/>
      <c r="AA66" s="332"/>
      <c r="AB66" s="333"/>
      <c r="AC66" s="12">
        <v>2</v>
      </c>
      <c r="AD66" s="198"/>
      <c r="AE66" s="199">
        <f t="shared" si="31"/>
        <v>-342.22762089463231</v>
      </c>
      <c r="AF66" s="200">
        <f t="shared" si="32"/>
        <v>0.90493677197371325</v>
      </c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36">AVERAGE(I56:I71)</f>
        <v>20.90909090909091</v>
      </c>
      <c r="J72" s="137">
        <f t="shared" si="36"/>
        <v>3600</v>
      </c>
      <c r="K72" s="138">
        <f t="shared" ref="K72:K75" si="37">J72/I72</f>
        <v>172.17391304347825</v>
      </c>
      <c r="L72" s="136">
        <f t="shared" ref="L72:M72" si="38">AVERAGE(L56:L71)</f>
        <v>20.90909090909091</v>
      </c>
      <c r="M72" s="137">
        <f t="shared" si="38"/>
        <v>3184.012029480486</v>
      </c>
      <c r="N72" s="138">
        <f>M72/L72</f>
        <v>152.27883619254499</v>
      </c>
      <c r="O72" s="139">
        <f>L72-I72</f>
        <v>0</v>
      </c>
      <c r="P72" s="140">
        <f>N72-K72</f>
        <v>-19.895076850933265</v>
      </c>
      <c r="Q72" s="141">
        <f>N72/K72</f>
        <v>0.88444778596680174</v>
      </c>
      <c r="R72" s="324"/>
      <c r="S72" s="142">
        <v>0.16666666666666666</v>
      </c>
      <c r="T72" s="143">
        <v>0.67712962962962953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15</v>
      </c>
      <c r="AD72" s="191">
        <f>SUM(AD56:AD71)</f>
        <v>0</v>
      </c>
      <c r="AE72" s="168">
        <f>M72-J72</f>
        <v>-415.98797051951396</v>
      </c>
      <c r="AF72" s="141">
        <f>M72/J72</f>
        <v>0.88444778596680163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260</v>
      </c>
      <c r="D73" s="331"/>
      <c r="E73" s="101">
        <v>23.19</v>
      </c>
      <c r="F73" s="102">
        <v>452</v>
      </c>
      <c r="G73" s="103">
        <f t="shared" ref="G73:G75" si="39">E73*F73</f>
        <v>10481.880000000001</v>
      </c>
      <c r="H73" s="13"/>
      <c r="I73" s="104">
        <v>6</v>
      </c>
      <c r="J73" s="105">
        <v>2500</v>
      </c>
      <c r="K73" s="106">
        <f t="shared" si="37"/>
        <v>416.66666666666669</v>
      </c>
      <c r="L73" s="107">
        <v>6</v>
      </c>
      <c r="M73" s="105">
        <f>F73/V73*60</f>
        <v>2261.1738492675254</v>
      </c>
      <c r="N73" s="106">
        <f>M73/L73</f>
        <v>376.86230821125423</v>
      </c>
      <c r="O73" s="108">
        <f>L73-I73</f>
        <v>0</v>
      </c>
      <c r="P73" s="109">
        <f>N73-K73</f>
        <v>-39.804358455412455</v>
      </c>
      <c r="Q73" s="110">
        <f>N73/K73</f>
        <v>0.90446953970701016</v>
      </c>
      <c r="R73" s="322">
        <f>Q89</f>
        <v>0.87970177179309628</v>
      </c>
      <c r="S73" s="47">
        <v>0.36736111111111108</v>
      </c>
      <c r="T73" s="48">
        <v>0.37568287037037035</v>
      </c>
      <c r="U73" s="111">
        <v>5</v>
      </c>
      <c r="V73" s="112">
        <v>11.993770407695601</v>
      </c>
      <c r="W73" s="113"/>
      <c r="X73" s="162"/>
      <c r="Y73" s="12"/>
      <c r="Z73" s="198"/>
      <c r="AA73" s="325"/>
      <c r="AB73" s="326"/>
      <c r="AC73" s="12">
        <v>0</v>
      </c>
      <c r="AD73" s="198"/>
      <c r="AE73" s="115">
        <f>M73-J73</f>
        <v>-238.82615073247462</v>
      </c>
      <c r="AF73" s="156">
        <f>M73/J73</f>
        <v>0.90446953970701016</v>
      </c>
      <c r="AG73" s="327">
        <f>AF89</f>
        <v>0.87970177179309639</v>
      </c>
    </row>
    <row r="74" spans="1:33" ht="15.75" customHeight="1">
      <c r="A74" s="318"/>
      <c r="B74" s="100" t="s">
        <v>195</v>
      </c>
      <c r="C74" s="330" t="s">
        <v>220</v>
      </c>
      <c r="D74" s="331"/>
      <c r="E74" s="101">
        <v>27.05</v>
      </c>
      <c r="F74" s="102">
        <v>2415</v>
      </c>
      <c r="G74" s="121">
        <f t="shared" si="39"/>
        <v>65325.75</v>
      </c>
      <c r="H74" s="122"/>
      <c r="I74" s="104">
        <v>6</v>
      </c>
      <c r="J74" s="105">
        <v>3273</v>
      </c>
      <c r="K74" s="106">
        <f t="shared" si="37"/>
        <v>545.5</v>
      </c>
      <c r="L74" s="107">
        <v>6</v>
      </c>
      <c r="M74" s="105">
        <f>F74/V74*60</f>
        <v>2958.0415775921888</v>
      </c>
      <c r="N74" s="106">
        <f>M74/L74</f>
        <v>493.00692959869815</v>
      </c>
      <c r="O74" s="108">
        <f>L74-I74</f>
        <v>0</v>
      </c>
      <c r="P74" s="109">
        <f>N74-K74</f>
        <v>-52.49307040130185</v>
      </c>
      <c r="Q74" s="110">
        <f>N74/K74</f>
        <v>0.90377072337066577</v>
      </c>
      <c r="R74" s="323"/>
      <c r="S74" s="47">
        <v>0.37847222222222215</v>
      </c>
      <c r="T74" s="120">
        <v>0.41248842592592583</v>
      </c>
      <c r="U74" s="111">
        <v>5</v>
      </c>
      <c r="V74" s="112">
        <v>48.985112683218908</v>
      </c>
      <c r="W74" s="113"/>
      <c r="X74" s="116"/>
      <c r="Y74" s="12"/>
      <c r="Z74" s="198"/>
      <c r="AA74" s="332"/>
      <c r="AB74" s="333"/>
      <c r="AC74" s="12">
        <v>0</v>
      </c>
      <c r="AD74" s="198"/>
      <c r="AE74" s="117">
        <f>M74-J74</f>
        <v>-314.95842240781121</v>
      </c>
      <c r="AF74" s="110">
        <f>M74/J74</f>
        <v>0.90377072337066566</v>
      </c>
      <c r="AG74" s="328"/>
    </row>
    <row r="75" spans="1:33" ht="15.75" customHeight="1">
      <c r="A75" s="318"/>
      <c r="B75" s="100" t="s">
        <v>195</v>
      </c>
      <c r="C75" s="330" t="s">
        <v>221</v>
      </c>
      <c r="D75" s="331"/>
      <c r="E75" s="101">
        <v>27.05</v>
      </c>
      <c r="F75" s="102">
        <v>4691</v>
      </c>
      <c r="G75" s="121">
        <f t="shared" si="39"/>
        <v>126891.55</v>
      </c>
      <c r="H75" s="62"/>
      <c r="I75" s="104">
        <v>6</v>
      </c>
      <c r="J75" s="105">
        <v>3273</v>
      </c>
      <c r="K75" s="106">
        <f t="shared" si="37"/>
        <v>545.5</v>
      </c>
      <c r="L75" s="107">
        <v>6</v>
      </c>
      <c r="M75" s="105">
        <f>F75/V75*60</f>
        <v>2738.5668007806353</v>
      </c>
      <c r="N75" s="106">
        <f>M75/L75</f>
        <v>456.42780013010588</v>
      </c>
      <c r="O75" s="123">
        <f>L75-I75</f>
        <v>0</v>
      </c>
      <c r="P75" s="124">
        <f>N75-K75</f>
        <v>-89.072199869894121</v>
      </c>
      <c r="Q75" s="125">
        <f>N75/K75</f>
        <v>0.83671457402402549</v>
      </c>
      <c r="R75" s="323"/>
      <c r="S75" s="47">
        <v>0.41597222222222213</v>
      </c>
      <c r="T75" s="120">
        <v>0.48733796296296289</v>
      </c>
      <c r="U75" s="111">
        <v>5.0166666666666782</v>
      </c>
      <c r="V75" s="112">
        <v>102.776386509823</v>
      </c>
      <c r="W75" s="113"/>
      <c r="X75" s="116"/>
      <c r="Y75" s="12"/>
      <c r="Z75" s="198"/>
      <c r="AA75" s="332"/>
      <c r="AB75" s="333"/>
      <c r="AC75" s="12">
        <v>1</v>
      </c>
      <c r="AD75" s="198"/>
      <c r="AE75" s="117">
        <f>M75-J75</f>
        <v>-534.43319921936472</v>
      </c>
      <c r="AF75" s="110">
        <f>M75/J75</f>
        <v>0.83671457402402549</v>
      </c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0">AVERAGE(I73:I88)</f>
        <v>6</v>
      </c>
      <c r="J89" s="137">
        <f t="shared" si="40"/>
        <v>3015.3333333333335</v>
      </c>
      <c r="K89" s="138">
        <f t="shared" ref="K89" si="41">J89/I89</f>
        <v>502.5555555555556</v>
      </c>
      <c r="L89" s="136">
        <f t="shared" ref="L89:M89" si="42">AVERAGE(L73:L88)</f>
        <v>6</v>
      </c>
      <c r="M89" s="137">
        <f t="shared" si="42"/>
        <v>2652.5940758801166</v>
      </c>
      <c r="N89" s="138">
        <f>M89/L89</f>
        <v>442.09901264668611</v>
      </c>
      <c r="O89" s="139">
        <f>L89-I89</f>
        <v>0</v>
      </c>
      <c r="P89" s="140">
        <f>N89-K89</f>
        <v>-60.456542908869494</v>
      </c>
      <c r="Q89" s="141">
        <f>N89/K89</f>
        <v>0.87970177179309628</v>
      </c>
      <c r="R89" s="324"/>
      <c r="S89" s="142">
        <v>0.20833333333333334</v>
      </c>
      <c r="T89" s="143">
        <v>0.48733796296296289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1</v>
      </c>
      <c r="AD89" s="191">
        <f>SUM(AD73:AD88)</f>
        <v>0</v>
      </c>
      <c r="AE89" s="168">
        <f>M89-J89</f>
        <v>-362.73925745321685</v>
      </c>
      <c r="AF89" s="141">
        <f>M89/J89</f>
        <v>0.87970177179309639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3095</v>
      </c>
      <c r="G90" s="148">
        <f t="shared" ref="G90:G91" si="43">E90*F90</f>
        <v>48003.45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2348.5587562395394</v>
      </c>
      <c r="N90" s="152">
        <f>M90/L90</f>
        <v>391.42645937325659</v>
      </c>
      <c r="O90" s="154">
        <f>L90-I90</f>
        <v>0</v>
      </c>
      <c r="P90" s="155">
        <f>N90-K90</f>
        <v>-41.906873960076723</v>
      </c>
      <c r="Q90" s="156">
        <f>N90/K90</f>
        <v>0.90329182932289986</v>
      </c>
      <c r="R90" s="322">
        <f>Q106</f>
        <v>0.90311067780109799</v>
      </c>
      <c r="S90" s="157">
        <v>0.25</v>
      </c>
      <c r="T90" s="158">
        <v>0.3049074074074074</v>
      </c>
      <c r="U90" s="159"/>
      <c r="V90" s="160">
        <v>79.069769707332654</v>
      </c>
      <c r="W90" s="158"/>
      <c r="X90" s="169"/>
      <c r="Y90" s="12"/>
      <c r="Z90" s="198"/>
      <c r="AA90" s="325"/>
      <c r="AB90" s="326"/>
      <c r="AC90" s="12">
        <v>1</v>
      </c>
      <c r="AD90" s="198"/>
      <c r="AE90" s="115">
        <f>M90-J90</f>
        <v>-251.44124376046057</v>
      </c>
      <c r="AF90" s="156">
        <f>M90/J90</f>
        <v>0.90329182932289975</v>
      </c>
      <c r="AG90" s="327">
        <f>AF106</f>
        <v>0.90311067780109799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3238</v>
      </c>
      <c r="G91" s="103">
        <f t="shared" si="43"/>
        <v>48602.38</v>
      </c>
      <c r="H91" s="26"/>
      <c r="I91" s="104">
        <v>6</v>
      </c>
      <c r="J91" s="105">
        <v>2600</v>
      </c>
      <c r="K91" s="106">
        <f t="shared" si="35"/>
        <v>433.33333333333331</v>
      </c>
      <c r="L91" s="107">
        <v>6</v>
      </c>
      <c r="M91" s="105">
        <f>F91/V91*60</f>
        <v>2347.6167683261701</v>
      </c>
      <c r="N91" s="106">
        <f>M91/L91</f>
        <v>391.269461387695</v>
      </c>
      <c r="O91" s="108">
        <f>L91-I91</f>
        <v>0</v>
      </c>
      <c r="P91" s="109">
        <f>N91-K91</f>
        <v>-42.063871945638311</v>
      </c>
      <c r="Q91" s="110">
        <f>N91/K91</f>
        <v>0.90292952627929624</v>
      </c>
      <c r="R91" s="323"/>
      <c r="S91" s="47">
        <v>0.30902777777777779</v>
      </c>
      <c r="T91" s="48">
        <v>0.36649305555555556</v>
      </c>
      <c r="U91" s="111">
        <v>5.9333333333333549</v>
      </c>
      <c r="V91" s="112">
        <v>82.75626696026707</v>
      </c>
      <c r="W91" s="113"/>
      <c r="X91" s="13"/>
      <c r="Y91" s="12"/>
      <c r="Z91" s="198"/>
      <c r="AA91" s="332"/>
      <c r="AB91" s="333"/>
      <c r="AC91" s="12">
        <v>1</v>
      </c>
      <c r="AD91" s="198"/>
      <c r="AE91" s="117">
        <f>M91-J91</f>
        <v>-252.38323167382987</v>
      </c>
      <c r="AF91" s="110">
        <f>M91/J91</f>
        <v>0.90292952627929624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44">AVERAGE(I90:I105)</f>
        <v>6</v>
      </c>
      <c r="J106" s="137">
        <f t="shared" si="44"/>
        <v>2600</v>
      </c>
      <c r="K106" s="138">
        <f t="shared" ref="K106" si="45">J106/I106</f>
        <v>433.33333333333331</v>
      </c>
      <c r="L106" s="136">
        <f t="shared" ref="L106:M106" si="46">AVERAGE(L90:L105)</f>
        <v>6</v>
      </c>
      <c r="M106" s="137">
        <f t="shared" si="46"/>
        <v>2348.0877622828548</v>
      </c>
      <c r="N106" s="138">
        <f>M106/L106</f>
        <v>391.3479603804758</v>
      </c>
      <c r="O106" s="139">
        <f>L106-I106</f>
        <v>0</v>
      </c>
      <c r="P106" s="140">
        <f>N106-K106</f>
        <v>-41.985372952857517</v>
      </c>
      <c r="Q106" s="141">
        <f>N106/K106</f>
        <v>0.90311067780109799</v>
      </c>
      <c r="R106" s="324"/>
      <c r="S106" s="142">
        <v>0.25</v>
      </c>
      <c r="T106" s="143">
        <v>0.36649305555555556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2</v>
      </c>
      <c r="AD106" s="191">
        <f>SUM(AD90:AD105)</f>
        <v>0</v>
      </c>
      <c r="AE106" s="168">
        <f>M106-J106</f>
        <v>-251.91223771714522</v>
      </c>
      <c r="AF106" s="141">
        <f>M106/J106</f>
        <v>0.90311067780109799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1191</v>
      </c>
      <c r="G107" s="148">
        <f t="shared" ref="G107:G109" si="47">E107*F107</f>
        <v>53571.179999999993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1610.2133572074063</v>
      </c>
      <c r="N107" s="152">
        <f>M107/L107</f>
        <v>76.676826533686011</v>
      </c>
      <c r="O107" s="154">
        <f>L107-I107</f>
        <v>0</v>
      </c>
      <c r="P107" s="155">
        <f>N107-K107</f>
        <v>-9.0374591805996971</v>
      </c>
      <c r="Q107" s="156">
        <f>N107/K107</f>
        <v>0.89456297622633685</v>
      </c>
      <c r="R107" s="322">
        <f>Q123</f>
        <v>0.92554926822515737</v>
      </c>
      <c r="S107" s="157">
        <v>0.70833333333333337</v>
      </c>
      <c r="T107" s="158">
        <v>0.73914351851851856</v>
      </c>
      <c r="U107" s="159"/>
      <c r="V107" s="160">
        <v>44.379212034318925</v>
      </c>
      <c r="W107" s="158"/>
      <c r="X107" s="169"/>
      <c r="Y107" s="196"/>
      <c r="Z107" s="197"/>
      <c r="AA107" s="325"/>
      <c r="AB107" s="326"/>
      <c r="AC107" s="196">
        <v>1</v>
      </c>
      <c r="AD107" s="197"/>
      <c r="AE107" s="115">
        <f>M107-J107</f>
        <v>-189.78664279259374</v>
      </c>
      <c r="AF107" s="156">
        <f>M107/J107</f>
        <v>0.89456297622633685</v>
      </c>
      <c r="AG107" s="327">
        <f>AF123</f>
        <v>0.89417471675989768</v>
      </c>
    </row>
    <row r="108" spans="1:33" ht="15.75" customHeight="1">
      <c r="A108" s="318"/>
      <c r="B108" s="163" t="s">
        <v>187</v>
      </c>
      <c r="C108" s="330" t="s">
        <v>235</v>
      </c>
      <c r="D108" s="331"/>
      <c r="E108" s="101">
        <v>50.67</v>
      </c>
      <c r="F108" s="102">
        <v>1676</v>
      </c>
      <c r="G108" s="103">
        <f t="shared" si="47"/>
        <v>84922.92</v>
      </c>
      <c r="H108" s="26"/>
      <c r="I108" s="104">
        <v>20</v>
      </c>
      <c r="J108" s="105">
        <v>2000</v>
      </c>
      <c r="K108" s="106">
        <f t="shared" ref="K108:K109" si="48">J108/I108</f>
        <v>100</v>
      </c>
      <c r="L108" s="107">
        <v>19</v>
      </c>
      <c r="M108" s="105">
        <f>F108/V108*60</f>
        <v>1788</v>
      </c>
      <c r="N108" s="106">
        <f>M108/L108</f>
        <v>94.10526315789474</v>
      </c>
      <c r="O108" s="108">
        <f>L108-I108</f>
        <v>-1</v>
      </c>
      <c r="P108" s="109">
        <f>N108-K108</f>
        <v>-5.8947368421052602</v>
      </c>
      <c r="Q108" s="110">
        <f>N108/K108</f>
        <v>0.94105263157894736</v>
      </c>
      <c r="R108" s="323"/>
      <c r="S108" s="47">
        <v>0.74305555555555558</v>
      </c>
      <c r="T108" s="48">
        <v>0.78210648148148154</v>
      </c>
      <c r="U108" s="111">
        <v>5.633333333333308</v>
      </c>
      <c r="V108" s="112">
        <v>56.241610738255034</v>
      </c>
      <c r="W108" s="113"/>
      <c r="X108" s="116"/>
      <c r="Y108" s="12"/>
      <c r="Z108" s="198"/>
      <c r="AA108" s="332"/>
      <c r="AB108" s="333"/>
      <c r="AC108" s="12">
        <v>1</v>
      </c>
      <c r="AD108" s="198"/>
      <c r="AE108" s="117">
        <f>M108-J108</f>
        <v>-212</v>
      </c>
      <c r="AF108" s="110">
        <f>M108/J108</f>
        <v>0.89400000000000002</v>
      </c>
      <c r="AG108" s="328"/>
    </row>
    <row r="109" spans="1:33" ht="15.75" customHeight="1">
      <c r="A109" s="318"/>
      <c r="B109" s="163" t="s">
        <v>187</v>
      </c>
      <c r="C109" s="330" t="s">
        <v>234</v>
      </c>
      <c r="D109" s="331"/>
      <c r="E109" s="101">
        <v>58.17</v>
      </c>
      <c r="F109" s="102">
        <v>2390</v>
      </c>
      <c r="G109" s="103">
        <f t="shared" si="47"/>
        <v>139026.30000000002</v>
      </c>
      <c r="H109" s="26"/>
      <c r="I109" s="104">
        <v>18</v>
      </c>
      <c r="J109" s="105">
        <v>2000</v>
      </c>
      <c r="K109" s="106">
        <f t="shared" si="48"/>
        <v>111.11111111111111</v>
      </c>
      <c r="L109" s="107">
        <v>17</v>
      </c>
      <c r="M109" s="105">
        <f>F109/V109*60</f>
        <v>1788</v>
      </c>
      <c r="N109" s="106">
        <f>M109/L109</f>
        <v>105.17647058823529</v>
      </c>
      <c r="O109" s="108">
        <f>L109-I109</f>
        <v>-1</v>
      </c>
      <c r="P109" s="109">
        <f>N109-K109</f>
        <v>-5.9346405228758243</v>
      </c>
      <c r="Q109" s="110">
        <f>N109/K109</f>
        <v>0.94658823529411762</v>
      </c>
      <c r="R109" s="323"/>
      <c r="S109" s="47">
        <v>0.78541666666666665</v>
      </c>
      <c r="T109" s="48">
        <v>0.84111111111111114</v>
      </c>
      <c r="U109" s="111">
        <v>4.7666666666665591</v>
      </c>
      <c r="V109" s="112">
        <v>80.201342281879192</v>
      </c>
      <c r="W109" s="113"/>
      <c r="X109" s="116"/>
      <c r="Y109" s="12"/>
      <c r="Z109" s="198"/>
      <c r="AA109" s="332"/>
      <c r="AB109" s="333"/>
      <c r="AC109" s="12">
        <v>2</v>
      </c>
      <c r="AD109" s="198"/>
      <c r="AE109" s="117">
        <f>M109-J109</f>
        <v>-212</v>
      </c>
      <c r="AF109" s="110">
        <f>M109/J109</f>
        <v>0.89400000000000002</v>
      </c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49">AVERAGE(I107:I122)</f>
        <v>19.666666666666668</v>
      </c>
      <c r="J123" s="137">
        <f t="shared" si="49"/>
        <v>1933.3333333333333</v>
      </c>
      <c r="K123" s="138">
        <f t="shared" ref="K123" si="50">J123/I123</f>
        <v>98.305084745762699</v>
      </c>
      <c r="L123" s="136">
        <f t="shared" ref="L123:M123" si="51">AVERAGE(L107:L122)</f>
        <v>19</v>
      </c>
      <c r="M123" s="137">
        <f t="shared" si="51"/>
        <v>1728.7377857358022</v>
      </c>
      <c r="N123" s="138">
        <f>M123/L123</f>
        <v>90.986199249252749</v>
      </c>
      <c r="O123" s="139">
        <f>L123-I123</f>
        <v>-0.66666666666666785</v>
      </c>
      <c r="P123" s="140">
        <f>N123-K123</f>
        <v>-7.3188854965099495</v>
      </c>
      <c r="Q123" s="141">
        <f>N123/K123</f>
        <v>0.92554926822515737</v>
      </c>
      <c r="R123" s="324"/>
      <c r="S123" s="142">
        <v>0.70833333333333337</v>
      </c>
      <c r="T123" s="143">
        <v>0.84111111111111114</v>
      </c>
      <c r="U123" s="144"/>
      <c r="V123" s="166"/>
      <c r="W123" s="167"/>
      <c r="X123" s="138"/>
      <c r="Y123" s="179">
        <f t="shared" ref="Y123:Z123" si="52">SUM(Y107:Y122)</f>
        <v>0</v>
      </c>
      <c r="Z123" s="180">
        <f t="shared" si="52"/>
        <v>0</v>
      </c>
      <c r="AA123" s="354"/>
      <c r="AB123" s="355"/>
      <c r="AC123" s="179">
        <f t="shared" ref="AC123" si="53">SUM(AC107:AC122)</f>
        <v>4</v>
      </c>
      <c r="AD123" s="180">
        <f t="shared" ref="AD123" si="54">SUM(AD107:AD122)</f>
        <v>0</v>
      </c>
      <c r="AE123" s="168">
        <f>M123-J123</f>
        <v>-204.59554759753109</v>
      </c>
      <c r="AF123" s="141">
        <f>M123/J123</f>
        <v>0.89417471675989768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231</v>
      </c>
      <c r="D124" s="321"/>
      <c r="E124" s="147">
        <v>47.6</v>
      </c>
      <c r="F124" s="159">
        <v>1628</v>
      </c>
      <c r="G124" s="148">
        <f t="shared" ref="G124:G126" si="55">E124*F124</f>
        <v>77492.800000000003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1786.2000000000003</v>
      </c>
      <c r="N124" s="152">
        <f>M124/L124</f>
        <v>77.660869565217396</v>
      </c>
      <c r="O124" s="154">
        <f>L124-I124</f>
        <v>0</v>
      </c>
      <c r="P124" s="155">
        <f>N124-K124</f>
        <v>-9.2956521739130409</v>
      </c>
      <c r="Q124" s="156">
        <f>N124/K124</f>
        <v>0.8931</v>
      </c>
      <c r="R124" s="322">
        <f>Q140</f>
        <v>0.89439346019010879</v>
      </c>
      <c r="S124" s="157">
        <v>0.70833333333333337</v>
      </c>
      <c r="T124" s="158">
        <v>0.74630787037037039</v>
      </c>
      <c r="U124" s="159"/>
      <c r="V124" s="160">
        <v>54.685925428283504</v>
      </c>
      <c r="W124" s="97"/>
      <c r="X124" s="98"/>
      <c r="Y124" s="196"/>
      <c r="Z124" s="197"/>
      <c r="AA124" s="325"/>
      <c r="AB124" s="326"/>
      <c r="AC124" s="196">
        <v>1</v>
      </c>
      <c r="AD124" s="197"/>
      <c r="AE124" s="115">
        <f>M124-J124</f>
        <v>-213.79999999999973</v>
      </c>
      <c r="AF124" s="156">
        <f>M124/J124</f>
        <v>0.89310000000000012</v>
      </c>
      <c r="AG124" s="376">
        <f>AF140</f>
        <v>0.89439346019010879</v>
      </c>
    </row>
    <row r="125" spans="1:33" ht="15.75" customHeight="1">
      <c r="A125" s="357"/>
      <c r="B125" s="163" t="s">
        <v>187</v>
      </c>
      <c r="C125" s="330" t="s">
        <v>229</v>
      </c>
      <c r="D125" s="331"/>
      <c r="E125" s="101">
        <v>56.87</v>
      </c>
      <c r="F125" s="111">
        <v>1302</v>
      </c>
      <c r="G125" s="103">
        <f t="shared" si="55"/>
        <v>74044.739999999991</v>
      </c>
      <c r="H125" s="26"/>
      <c r="I125" s="104">
        <v>23</v>
      </c>
      <c r="J125" s="105">
        <v>2000</v>
      </c>
      <c r="K125" s="106">
        <f t="shared" ref="K125:K126" si="56">J125/I125</f>
        <v>86.956521739130437</v>
      </c>
      <c r="L125" s="107">
        <v>23</v>
      </c>
      <c r="M125" s="105">
        <f>F125/V125*60</f>
        <v>1792.160761140655</v>
      </c>
      <c r="N125" s="106">
        <f>M125/L125</f>
        <v>77.920033093071964</v>
      </c>
      <c r="O125" s="108">
        <f>L125-I125</f>
        <v>0</v>
      </c>
      <c r="P125" s="109">
        <f>N125-K125</f>
        <v>-9.0364886460584728</v>
      </c>
      <c r="Q125" s="110">
        <f>N125/K125</f>
        <v>0.89608038057032757</v>
      </c>
      <c r="R125" s="323"/>
      <c r="S125" s="47">
        <v>0.75</v>
      </c>
      <c r="T125" s="48">
        <v>0.7802662037037037</v>
      </c>
      <c r="U125" s="111">
        <v>5.3166666666666451</v>
      </c>
      <c r="V125" s="112">
        <v>43.589839535533095</v>
      </c>
      <c r="W125" s="113"/>
      <c r="X125" s="116"/>
      <c r="Y125" s="12"/>
      <c r="Z125" s="198"/>
      <c r="AA125" s="332"/>
      <c r="AB125" s="333"/>
      <c r="AC125" s="12">
        <v>1</v>
      </c>
      <c r="AD125" s="198"/>
      <c r="AE125" s="117">
        <f>M125-J125</f>
        <v>-207.83923885934496</v>
      </c>
      <c r="AF125" s="110">
        <f>M125/J125</f>
        <v>0.89608038057032757</v>
      </c>
      <c r="AG125" s="369"/>
    </row>
    <row r="126" spans="1:33" ht="15.75" customHeight="1">
      <c r="A126" s="357"/>
      <c r="B126" s="163" t="s">
        <v>187</v>
      </c>
      <c r="C126" s="330" t="s">
        <v>230</v>
      </c>
      <c r="D126" s="331"/>
      <c r="E126" s="101">
        <v>56.79</v>
      </c>
      <c r="F126" s="111">
        <v>1837</v>
      </c>
      <c r="G126" s="103">
        <f t="shared" si="55"/>
        <v>104323.23</v>
      </c>
      <c r="H126" s="26"/>
      <c r="I126" s="104">
        <v>23</v>
      </c>
      <c r="J126" s="105">
        <v>2000</v>
      </c>
      <c r="K126" s="106">
        <f t="shared" si="56"/>
        <v>86.956521739130437</v>
      </c>
      <c r="L126" s="107">
        <v>23</v>
      </c>
      <c r="M126" s="105">
        <f>F126/V126*60</f>
        <v>1787.9999999999986</v>
      </c>
      <c r="N126" s="106">
        <f>M126/L126</f>
        <v>77.739130434782552</v>
      </c>
      <c r="O126" s="108">
        <f>L126-I126</f>
        <v>0</v>
      </c>
      <c r="P126" s="109">
        <f>N126-K126</f>
        <v>-9.2173913043478848</v>
      </c>
      <c r="Q126" s="110">
        <f>N126/K126</f>
        <v>0.89399999999999935</v>
      </c>
      <c r="R126" s="323"/>
      <c r="S126" s="47">
        <v>0.78333333333333333</v>
      </c>
      <c r="T126" s="48">
        <v>0.82613425925925921</v>
      </c>
      <c r="U126" s="111">
        <v>5</v>
      </c>
      <c r="V126" s="112">
        <v>61.644295302013475</v>
      </c>
      <c r="W126" s="113"/>
      <c r="X126" s="116"/>
      <c r="Y126" s="12"/>
      <c r="Z126" s="198"/>
      <c r="AA126" s="332"/>
      <c r="AB126" s="333"/>
      <c r="AC126" s="12">
        <v>1</v>
      </c>
      <c r="AD126" s="198"/>
      <c r="AE126" s="117">
        <f>M126-J126</f>
        <v>-212.00000000000136</v>
      </c>
      <c r="AF126" s="110">
        <f>M126/J126</f>
        <v>0.89399999999999935</v>
      </c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57">AVERAGE(I124:I139)</f>
        <v>23</v>
      </c>
      <c r="J140" s="137">
        <f t="shared" si="57"/>
        <v>2000</v>
      </c>
      <c r="K140" s="138">
        <f t="shared" ref="K140" si="58">J140/I140</f>
        <v>86.956521739130437</v>
      </c>
      <c r="L140" s="136">
        <f t="shared" ref="L140:M140" si="59">AVERAGE(L124:L139)</f>
        <v>23</v>
      </c>
      <c r="M140" s="137">
        <f t="shared" si="59"/>
        <v>1788.7869203802177</v>
      </c>
      <c r="N140" s="138">
        <f>M140/L140</f>
        <v>77.773344364357285</v>
      </c>
      <c r="O140" s="139">
        <f>L140-I140</f>
        <v>0</v>
      </c>
      <c r="P140" s="140">
        <f>N140-K140</f>
        <v>-9.1831773747731518</v>
      </c>
      <c r="Q140" s="141">
        <f>N140/K140</f>
        <v>0.89439346019010879</v>
      </c>
      <c r="R140" s="324"/>
      <c r="S140" s="142">
        <v>0.70833333333333337</v>
      </c>
      <c r="T140" s="143">
        <v>0.82613425925925921</v>
      </c>
      <c r="U140" s="144"/>
      <c r="V140" s="166"/>
      <c r="W140" s="187"/>
      <c r="X140" s="188"/>
      <c r="Y140" s="179">
        <f t="shared" ref="Y140:Z140" si="60">SUM(Y124:Y139)</f>
        <v>0</v>
      </c>
      <c r="Z140" s="180">
        <f t="shared" si="60"/>
        <v>0</v>
      </c>
      <c r="AA140" s="354"/>
      <c r="AB140" s="355"/>
      <c r="AC140" s="179">
        <f t="shared" ref="AC140" si="61">SUM(AC124:AC139)</f>
        <v>3</v>
      </c>
      <c r="AD140" s="180">
        <f t="shared" ref="AD140" si="62">SUM(AD124:AD139)</f>
        <v>0</v>
      </c>
      <c r="AE140" s="168">
        <f>M140-J140</f>
        <v>-211.21307961978232</v>
      </c>
      <c r="AF140" s="141">
        <f>M140/J140</f>
        <v>0.89439346019010879</v>
      </c>
      <c r="AG140" s="370"/>
    </row>
    <row r="142" spans="1:33">
      <c r="AA142" s="360" t="s">
        <v>163</v>
      </c>
      <c r="AB142" s="360"/>
    </row>
    <row r="143" spans="1:33">
      <c r="AA143" s="360" t="s">
        <v>164</v>
      </c>
      <c r="AB143" s="360"/>
    </row>
    <row r="144" spans="1:33">
      <c r="AA144" s="360" t="s">
        <v>165</v>
      </c>
      <c r="AB144" s="360"/>
    </row>
    <row r="145" spans="27:28">
      <c r="AA145" s="360" t="s">
        <v>166</v>
      </c>
      <c r="AB145" s="360"/>
    </row>
    <row r="146" spans="27:28">
      <c r="AA146" s="360" t="s">
        <v>167</v>
      </c>
      <c r="AB146" s="360"/>
    </row>
    <row r="147" spans="27:28">
      <c r="AA147" s="360" t="s">
        <v>168</v>
      </c>
      <c r="AB147" s="360"/>
    </row>
    <row r="148" spans="27:28">
      <c r="AA148" s="360" t="s">
        <v>169</v>
      </c>
      <c r="AB148" s="360"/>
    </row>
    <row r="149" spans="27:28">
      <c r="AA149" s="360" t="s">
        <v>170</v>
      </c>
      <c r="AB149" s="360"/>
    </row>
    <row r="150" spans="27:28">
      <c r="AA150" s="360" t="s">
        <v>171</v>
      </c>
      <c r="AB150" s="360"/>
    </row>
    <row r="151" spans="27:28">
      <c r="AA151" s="360" t="s">
        <v>172</v>
      </c>
      <c r="AB151" s="360"/>
    </row>
    <row r="152" spans="27:28">
      <c r="AA152" s="360" t="s">
        <v>173</v>
      </c>
      <c r="AB152" s="360"/>
    </row>
    <row r="153" spans="27:28">
      <c r="AA153" s="360" t="s">
        <v>174</v>
      </c>
      <c r="AB153" s="360"/>
    </row>
    <row r="154" spans="27:28">
      <c r="AA154" s="360" t="s">
        <v>175</v>
      </c>
      <c r="AB154" s="360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56" priority="2" operator="greaterThan">
      <formula>0</formula>
    </cfRule>
  </conditionalFormatting>
  <conditionalFormatting sqref="P5:P140 AE5:AE140">
    <cfRule type="cellIs" dxfId="55" priority="5" operator="lessThan">
      <formula>0</formula>
    </cfRule>
  </conditionalFormatting>
  <conditionalFormatting sqref="Q5:Q140 AF5:AF140">
    <cfRule type="cellIs" dxfId="54" priority="3" operator="greaterThan">
      <formula>1</formula>
    </cfRule>
    <cfRule type="cellIs" dxfId="53" priority="4" operator="lessThan">
      <formula>0.8</formula>
    </cfRule>
  </conditionalFormatting>
  <conditionalFormatting sqref="AG5 R5:R140 AG107:AG124">
    <cfRule type="cellIs" dxfId="52" priority="6" operator="lessThan">
      <formula>0.8</formula>
    </cfRule>
  </conditionalFormatting>
  <conditionalFormatting sqref="AG22">
    <cfRule type="cellIs" dxfId="51" priority="11" operator="lessThan">
      <formula>0.8</formula>
    </cfRule>
  </conditionalFormatting>
  <conditionalFormatting sqref="AG37">
    <cfRule type="cellIs" dxfId="50" priority="10" operator="lessThan">
      <formula>0.8</formula>
    </cfRule>
  </conditionalFormatting>
  <conditionalFormatting sqref="AG39:AG74">
    <cfRule type="cellIs" dxfId="49" priority="8" operator="lessThan">
      <formula>0.8</formula>
    </cfRule>
  </conditionalFormatting>
  <conditionalFormatting sqref="AG80:AG88">
    <cfRule type="cellIs" dxfId="48" priority="9" operator="lessThan">
      <formula>0.8</formula>
    </cfRule>
  </conditionalFormatting>
  <conditionalFormatting sqref="AG90:AG95">
    <cfRule type="cellIs" dxfId="47" priority="7" operator="lessThan">
      <formula>0.8</formula>
    </cfRule>
  </conditionalFormatting>
  <conditionalFormatting sqref="AG139">
    <cfRule type="cellIs" dxfId="46" priority="1" operator="lessThan">
      <formula>0.8</formula>
    </cfRule>
  </conditionalFormatting>
  <dataValidations count="1">
    <dataValidation type="list" allowBlank="1" showInputMessage="1" showErrorMessage="1" sqref="AA5:AB140" xr:uid="{125260CB-264F-46E8-BA6D-89831A5743C5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C89CE-66E8-4044-AC1A-1740D0AC1170}">
  <sheetPr>
    <tabColor theme="8" tint="0.59999389629810485"/>
  </sheetPr>
  <dimension ref="B1:AR42"/>
  <sheetViews>
    <sheetView zoomScale="70" zoomScaleNormal="70" workbookViewId="0">
      <selection activeCell="R15" sqref="R1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265</v>
      </c>
      <c r="D3" s="209"/>
      <c r="E3" s="3" t="s">
        <v>3</v>
      </c>
      <c r="F3" s="210">
        <f>'0602(18度C)'!D1+'0602(4度C)'!D1</f>
        <v>241153</v>
      </c>
      <c r="G3" s="211"/>
      <c r="H3" s="3" t="s">
        <v>4</v>
      </c>
      <c r="I3" s="212">
        <f>'0602(18度C)'!F1+'0602(4度C)'!F1</f>
        <v>7317703.0299999993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484.87682089043665</v>
      </c>
      <c r="F6" s="246" t="e">
        <f>AVERAGE(#REF!,D14:K14)</f>
        <v>#REF!</v>
      </c>
      <c r="G6" s="247">
        <f>AVERAGE(D14:K14)</f>
        <v>235.43473947550035</v>
      </c>
      <c r="H6" s="248"/>
      <c r="I6" s="247">
        <f>AVERAGE(L14:O14)</f>
        <v>92.630803242446575</v>
      </c>
      <c r="J6" s="248"/>
      <c r="K6" s="247">
        <f>AVERAGE(D32:O32)</f>
        <v>820.88068181818176</v>
      </c>
      <c r="L6" s="248"/>
      <c r="M6" s="247">
        <f>AVERAGE(P32:X32)</f>
        <v>719.15909090909088</v>
      </c>
      <c r="N6" s="248"/>
      <c r="O6" s="236">
        <f>'0602(4度C)'!Y2</f>
        <v>0</v>
      </c>
      <c r="P6" s="236">
        <f>'0602(4度C)'!Z2</f>
        <v>0</v>
      </c>
      <c r="Q6" s="236">
        <f>'0602(4度C)'!AC2</f>
        <v>57</v>
      </c>
      <c r="R6" s="236">
        <f>'0602(4度C)'!AD2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432.51148516277232</v>
      </c>
      <c r="F7" s="242" t="e">
        <f>AVERAGE(#REF!,D15:K15)</f>
        <v>#REF!</v>
      </c>
      <c r="G7" s="243">
        <f>AVERAGE(D15:K15)</f>
        <v>207.75371825124955</v>
      </c>
      <c r="H7" s="244"/>
      <c r="I7" s="243">
        <f>AVERAGE(L15:O15)</f>
        <v>84.379382790786707</v>
      </c>
      <c r="J7" s="244"/>
      <c r="K7" s="243">
        <f>AVERAGE(D33:O33)</f>
        <v>733.43346982716912</v>
      </c>
      <c r="L7" s="244"/>
      <c r="M7" s="243">
        <f>AVERAGE(P33:X33)</f>
        <v>642.79220205165234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0.8923643777315784</v>
      </c>
      <c r="F8" s="261" t="e">
        <f>AVERAGE(D16:K16,#REF!)</f>
        <v>#REF!</v>
      </c>
      <c r="G8" s="249">
        <f>AVERAGE(D16:K16)</f>
        <v>0.88774871211182871</v>
      </c>
      <c r="H8" s="250"/>
      <c r="I8" s="249">
        <f>AVERAGE(L16:O16)</f>
        <v>0.90997317908966568</v>
      </c>
      <c r="J8" s="250"/>
      <c r="K8" s="249">
        <f>AVERAGE(D34:O34)</f>
        <v>0.89021904716521294</v>
      </c>
      <c r="L8" s="250"/>
      <c r="M8" s="249">
        <f>AVERAGE(P34:X34)</f>
        <v>0.89262880604852501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92.222222222222229</v>
      </c>
      <c r="F14" s="28">
        <v>112.69841269841271</v>
      </c>
      <c r="G14" s="28">
        <v>88.888888888888886</v>
      </c>
      <c r="H14" s="28">
        <v>172.17391304347825</v>
      </c>
      <c r="I14" s="28">
        <v>513.29166666666663</v>
      </c>
      <c r="J14" s="28">
        <v>433.33333333333331</v>
      </c>
      <c r="K14" s="29" t="s">
        <v>43</v>
      </c>
      <c r="L14" s="27" t="s">
        <v>43</v>
      </c>
      <c r="M14" s="30">
        <v>98.305084745762699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83.764794476828044</v>
      </c>
      <c r="F15" s="35">
        <v>99.071976285778661</v>
      </c>
      <c r="G15" s="35">
        <v>79.590938114319115</v>
      </c>
      <c r="H15" s="35">
        <v>151.77037565134972</v>
      </c>
      <c r="I15" s="35">
        <v>440.99793126541243</v>
      </c>
      <c r="J15" s="35">
        <v>391.32629371380921</v>
      </c>
      <c r="K15" s="36" t="s">
        <v>43</v>
      </c>
      <c r="L15" s="34" t="s">
        <v>43</v>
      </c>
      <c r="M15" s="37">
        <v>90.976725565042216</v>
      </c>
      <c r="N15" s="35">
        <v>77.782040016531198</v>
      </c>
      <c r="O15" s="38" t="s">
        <v>43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0.90829295215837635</v>
      </c>
      <c r="F16" s="43">
        <f t="shared" si="0"/>
        <v>0.87908936704282459</v>
      </c>
      <c r="G16" s="43">
        <f t="shared" si="0"/>
        <v>0.89539805378609005</v>
      </c>
      <c r="H16" s="43">
        <f t="shared" si="0"/>
        <v>0.8814946060558192</v>
      </c>
      <c r="I16" s="43">
        <f t="shared" si="0"/>
        <v>0.8591566158267635</v>
      </c>
      <c r="J16" s="43">
        <f t="shared" si="0"/>
        <v>0.90306067780109822</v>
      </c>
      <c r="K16" s="44" t="s">
        <v>43</v>
      </c>
      <c r="L16" s="42" t="s">
        <v>43</v>
      </c>
      <c r="M16" s="45">
        <f t="shared" ref="M16:N16" si="1">M15/M14</f>
        <v>0.9254528979892227</v>
      </c>
      <c r="N16" s="43">
        <f t="shared" si="1"/>
        <v>0.89449346019010878</v>
      </c>
      <c r="O16" s="46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0.20833333333333334</v>
      </c>
      <c r="F17" s="48">
        <v>0.20833333333333334</v>
      </c>
      <c r="G17" s="48">
        <v>0.16666666666666666</v>
      </c>
      <c r="H17" s="48">
        <v>0.16666666666666666</v>
      </c>
      <c r="I17" s="48">
        <v>0.20833333333333334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0.59347222222222218</v>
      </c>
      <c r="F18" s="48">
        <v>0.644861111111111</v>
      </c>
      <c r="G18" s="48">
        <v>0.6504629629629628</v>
      </c>
      <c r="H18" s="48">
        <v>0.73756944444444428</v>
      </c>
      <c r="I18" s="48">
        <v>0.59130787037037036</v>
      </c>
      <c r="J18" s="48">
        <v>0.37166666666666665</v>
      </c>
      <c r="K18" s="48" t="s">
        <v>43</v>
      </c>
      <c r="L18" s="47" t="s">
        <v>43</v>
      </c>
      <c r="M18" s="49">
        <v>0.84964120370370366</v>
      </c>
      <c r="N18" s="48">
        <v>0.83960648148148143</v>
      </c>
      <c r="O18" s="50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>
        <v>8</v>
      </c>
      <c r="F21" s="52">
        <v>9</v>
      </c>
      <c r="G21" s="52">
        <v>12</v>
      </c>
      <c r="H21" s="52">
        <v>16</v>
      </c>
      <c r="I21" s="52">
        <v>3</v>
      </c>
      <c r="J21" s="52">
        <v>2</v>
      </c>
      <c r="K21" s="53"/>
      <c r="L21" s="54"/>
      <c r="M21" s="55">
        <v>4</v>
      </c>
      <c r="N21" s="52">
        <v>3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24.2</v>
      </c>
      <c r="F23" s="58">
        <v>18</v>
      </c>
      <c r="G23" s="58">
        <v>21</v>
      </c>
      <c r="H23" s="58">
        <v>20.90909090909091</v>
      </c>
      <c r="I23" s="58">
        <v>6</v>
      </c>
      <c r="J23" s="58">
        <v>6</v>
      </c>
      <c r="K23" s="59" t="s">
        <v>43</v>
      </c>
      <c r="L23" s="57" t="s">
        <v>43</v>
      </c>
      <c r="M23" s="60">
        <v>19</v>
      </c>
      <c r="N23" s="58">
        <v>23</v>
      </c>
      <c r="O23" s="61" t="s">
        <v>43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1100</v>
      </c>
      <c r="N32" s="28">
        <v>956.25</v>
      </c>
      <c r="O32" s="28">
        <v>900</v>
      </c>
      <c r="P32" s="27">
        <v>288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775</v>
      </c>
      <c r="W32" s="28">
        <v>913.63636363636363</v>
      </c>
      <c r="X32" s="31">
        <v>900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287.01001483000306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995.42476039923804</v>
      </c>
      <c r="N33" s="35">
        <v>853.85076169504714</v>
      </c>
      <c r="O33" s="35">
        <v>797.4483423843883</v>
      </c>
      <c r="P33" s="34">
        <v>254.82186790001876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700.59872848145244</v>
      </c>
      <c r="W33" s="35">
        <v>817.49183260011068</v>
      </c>
      <c r="X33" s="38">
        <v>798.25637922502744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0.87697504531389825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0.90493160036294362</v>
      </c>
      <c r="N34" s="43">
        <f>N33/N32</f>
        <v>0.89291582922357871</v>
      </c>
      <c r="O34" s="43">
        <f>O33/O32</f>
        <v>0.88605371376043141</v>
      </c>
      <c r="P34" s="42">
        <f>P33/P32</f>
        <v>0.88479815243062065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0.90399835933090633</v>
      </c>
      <c r="W34" s="43">
        <f>W33/W32</f>
        <v>0.89476717996032018</v>
      </c>
      <c r="X34" s="46">
        <f>X33/X32</f>
        <v>0.88695153247225267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0.20833333333333334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0.39583333333333331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0.59130787037037036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0.4400810185185185</v>
      </c>
      <c r="N36" s="48">
        <v>0.66135416666666669</v>
      </c>
      <c r="O36" s="48">
        <v>0.65165509259259269</v>
      </c>
      <c r="P36" s="47">
        <v>0.75060185185185191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0.79203703703703709</v>
      </c>
      <c r="W36" s="48">
        <v>1.2133796296296293</v>
      </c>
      <c r="X36" s="50">
        <v>1.1840856481481477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3</v>
      </c>
      <c r="N37" s="58">
        <v>3.5555555555555554</v>
      </c>
      <c r="O37" s="58">
        <v>4</v>
      </c>
      <c r="P37" s="57">
        <v>12.5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</v>
      </c>
      <c r="W37" s="58">
        <v>3.6666666666666665</v>
      </c>
      <c r="X37" s="61">
        <v>4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17EB1-ADD4-4BCD-B8A1-B19D17425CD8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X42" sqref="X42"/>
      <selection activeCell="X42" sqref="X4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126173</v>
      </c>
      <c r="E1" s="88" t="s">
        <v>4</v>
      </c>
      <c r="F1" s="89">
        <f>SUM(G5:G140)</f>
        <v>2472193.629999999</v>
      </c>
      <c r="G1" s="90" t="s">
        <v>85</v>
      </c>
      <c r="H1" s="91">
        <f>L21+L38+L55+L72+L89+L106+L123+L140</f>
        <v>45.722222222222221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46175</v>
      </c>
      <c r="B2" s="295"/>
      <c r="C2" s="92" t="s">
        <v>41</v>
      </c>
      <c r="D2" s="93">
        <f>AVERAGE(N21,N38,N55,N72,N89,N106,N123,N140)</f>
        <v>688.11283593941073</v>
      </c>
      <c r="E2" s="93" t="s">
        <v>92</v>
      </c>
      <c r="F2" s="94">
        <f>F1/D1</f>
        <v>19.593681928780317</v>
      </c>
      <c r="G2" s="95" t="s">
        <v>93</v>
      </c>
      <c r="H2" s="96">
        <f>COUNT(H5:H140)</f>
        <v>17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1839</v>
      </c>
      <c r="G5" s="148">
        <f t="shared" ref="G5:G8" si="0">E5*F5</f>
        <v>47151.96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3211.2955911828867</v>
      </c>
      <c r="N5" s="152">
        <f>M5/L5</f>
        <v>321.12955911828868</v>
      </c>
      <c r="O5" s="154">
        <f>L5-I5</f>
        <v>0</v>
      </c>
      <c r="P5" s="155">
        <f>N5-K5</f>
        <v>-38.870440881711318</v>
      </c>
      <c r="Q5" s="156">
        <f>N5/K5</f>
        <v>0.89202655310635748</v>
      </c>
      <c r="R5" s="322">
        <f>Q21</f>
        <v>0.87697504531389825</v>
      </c>
      <c r="S5" s="157">
        <v>0.20833333333333334</v>
      </c>
      <c r="T5" s="158">
        <v>0.23218750000000002</v>
      </c>
      <c r="U5" s="159"/>
      <c r="V5" s="160">
        <v>34.35996371774548</v>
      </c>
      <c r="W5" s="161"/>
      <c r="X5" s="162"/>
      <c r="Y5" s="325"/>
      <c r="Z5" s="326"/>
      <c r="AA5" s="115">
        <f>M5-J5</f>
        <v>-388.70440881711329</v>
      </c>
      <c r="AB5" s="156">
        <f>M5/J5</f>
        <v>0.89202655310635737</v>
      </c>
      <c r="AC5" s="327">
        <f>AB21</f>
        <v>0.87697504531389814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3341</v>
      </c>
      <c r="G6" s="103">
        <f t="shared" si="0"/>
        <v>98626.319999999992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3151.3979899710635</v>
      </c>
      <c r="N6" s="106">
        <f>M6/L6</f>
        <v>286.49072636100578</v>
      </c>
      <c r="O6" s="108">
        <f>L6-I6</f>
        <v>0</v>
      </c>
      <c r="P6" s="109">
        <f>N6-K6</f>
        <v>-40.782000911721468</v>
      </c>
      <c r="Q6" s="110">
        <f>N6/K6</f>
        <v>0.87538833054751775</v>
      </c>
      <c r="R6" s="323"/>
      <c r="S6" s="47">
        <v>0.23541666666666666</v>
      </c>
      <c r="T6" s="48">
        <v>0.27958333333333335</v>
      </c>
      <c r="U6" s="111">
        <v>4.6499999999999675</v>
      </c>
      <c r="V6" s="112">
        <v>63.609864776819457</v>
      </c>
      <c r="W6" s="113"/>
      <c r="X6" s="116"/>
      <c r="Y6" s="332"/>
      <c r="Z6" s="333"/>
      <c r="AA6" s="117">
        <f>M6-J6</f>
        <v>-448.60201002893655</v>
      </c>
      <c r="AB6" s="110">
        <f>M6/J6</f>
        <v>0.87538833054751763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3784</v>
      </c>
      <c r="G7" s="103">
        <f t="shared" si="0"/>
        <v>112952.40000000001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3151.4235951957403</v>
      </c>
      <c r="N7" s="106">
        <f>M7/L7</f>
        <v>286.49305410870369</v>
      </c>
      <c r="O7" s="108">
        <f>L7-I7</f>
        <v>0</v>
      </c>
      <c r="P7" s="109">
        <f>N7-K7</f>
        <v>-40.779673164023563</v>
      </c>
      <c r="Q7" s="110">
        <f>N7/K7</f>
        <v>0.87539544310992801</v>
      </c>
      <c r="R7" s="323"/>
      <c r="S7" s="47">
        <v>0.28333333333333333</v>
      </c>
      <c r="T7" s="48">
        <v>0.33335648148148145</v>
      </c>
      <c r="U7" s="111">
        <v>5.3999999999999648</v>
      </c>
      <c r="V7" s="112">
        <v>72.043631438857133</v>
      </c>
      <c r="W7" s="113"/>
      <c r="X7" s="116"/>
      <c r="Y7" s="332"/>
      <c r="Z7" s="333"/>
      <c r="AA7" s="117">
        <f>M7-J7</f>
        <v>-448.57640480425971</v>
      </c>
      <c r="AB7" s="110">
        <f>M7/J7</f>
        <v>0.8753954431099279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2220</v>
      </c>
      <c r="G8" s="103">
        <f t="shared" si="0"/>
        <v>63425.4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3114.3234761704439</v>
      </c>
      <c r="N8" s="106">
        <f>M8/L8</f>
        <v>259.52695634753701</v>
      </c>
      <c r="O8" s="108">
        <f>L8-I8</f>
        <v>0</v>
      </c>
      <c r="P8" s="109">
        <f>N8-K8</f>
        <v>-40.473043652462991</v>
      </c>
      <c r="Q8" s="110">
        <f>N8/K8</f>
        <v>0.86508985449178999</v>
      </c>
      <c r="R8" s="323"/>
      <c r="S8" s="47">
        <v>0.33680555555555552</v>
      </c>
      <c r="T8" s="48">
        <v>0.3665046296296296</v>
      </c>
      <c r="U8" s="111">
        <v>4.9666666666666703</v>
      </c>
      <c r="V8" s="112">
        <v>42.770123598011914</v>
      </c>
      <c r="W8" s="113"/>
      <c r="X8" s="116"/>
      <c r="Y8" s="332"/>
      <c r="Z8" s="333"/>
      <c r="AA8" s="117">
        <f>M8-J8</f>
        <v>-485.67652382955612</v>
      </c>
      <c r="AB8" s="110">
        <f>M8/J8</f>
        <v>0.86508985449178999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3157.1101631300335</v>
      </c>
      <c r="N21" s="138">
        <f>M21/L21</f>
        <v>287.01001483000306</v>
      </c>
      <c r="O21" s="139">
        <f>L21-I21</f>
        <v>0</v>
      </c>
      <c r="P21" s="140">
        <f>N21-K21</f>
        <v>-40.262712442724194</v>
      </c>
      <c r="Q21" s="141">
        <f>N21/K21</f>
        <v>0.87697504531389825</v>
      </c>
      <c r="R21" s="324"/>
      <c r="S21" s="142">
        <v>0.20833333333333334</v>
      </c>
      <c r="T21" s="143">
        <v>0.59130787037037036</v>
      </c>
      <c r="U21" s="144"/>
      <c r="V21" s="166"/>
      <c r="W21" s="167"/>
      <c r="X21" s="138"/>
      <c r="Y21" s="354"/>
      <c r="Z21" s="355"/>
      <c r="AA21" s="168">
        <f>M21-J21</f>
        <v>-442.88983686996653</v>
      </c>
      <c r="AB21" s="141">
        <f>M21/J21</f>
        <v>0.87697504531389814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3172</v>
      </c>
      <c r="G22" s="148">
        <f t="shared" ref="G22" si="5">E22*F22</f>
        <v>58777.16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2986.2742811977141</v>
      </c>
      <c r="N22" s="152">
        <f>M22/L22</f>
        <v>995.42476039923804</v>
      </c>
      <c r="O22" s="154">
        <f>L22-I22</f>
        <v>0</v>
      </c>
      <c r="P22" s="155">
        <f>N22-K22</f>
        <v>-104.57523960076196</v>
      </c>
      <c r="Q22" s="156">
        <f>N22/K22</f>
        <v>0.90493160036294362</v>
      </c>
      <c r="R22" s="322">
        <f>Q38</f>
        <v>0.90493160036294362</v>
      </c>
      <c r="S22" s="157">
        <v>0.39583333333333331</v>
      </c>
      <c r="T22" s="158">
        <v>0.4400810185185185</v>
      </c>
      <c r="U22" s="159"/>
      <c r="V22" s="112">
        <v>63.731587281951811</v>
      </c>
      <c r="W22" s="161"/>
      <c r="X22" s="162"/>
      <c r="Y22" s="325"/>
      <c r="Z22" s="326"/>
      <c r="AA22" s="115">
        <f>M22-J22</f>
        <v>-313.72571880228588</v>
      </c>
      <c r="AB22" s="156">
        <f>M22/J22</f>
        <v>0.90493160036294362</v>
      </c>
      <c r="AC22" s="327">
        <f>AB38</f>
        <v>0.90493160036294362</v>
      </c>
    </row>
    <row r="23" spans="1:29" ht="15.75" customHeight="1">
      <c r="A23" s="357"/>
      <c r="B23" s="100"/>
      <c r="C23" s="330"/>
      <c r="D23" s="331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323"/>
      <c r="S23" s="47"/>
      <c r="T23" s="48"/>
      <c r="U23" s="111"/>
      <c r="V23" s="112"/>
      <c r="W23" s="113"/>
      <c r="X23" s="116"/>
      <c r="Y23" s="332"/>
      <c r="Z23" s="333"/>
      <c r="AA23" s="117"/>
      <c r="AB23" s="110"/>
      <c r="AC23" s="328"/>
    </row>
    <row r="24" spans="1:29" ht="15.75" customHeight="1">
      <c r="A24" s="357"/>
      <c r="B24" s="100"/>
      <c r="C24" s="330"/>
      <c r="D24" s="33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23"/>
      <c r="S24" s="47"/>
      <c r="T24" s="48"/>
      <c r="U24" s="111"/>
      <c r="V24" s="112"/>
      <c r="W24" s="113"/>
      <c r="X24" s="116"/>
      <c r="Y24" s="332"/>
      <c r="Z24" s="333"/>
      <c r="AA24" s="117"/>
      <c r="AB24" s="110"/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2986.2742811977141</v>
      </c>
      <c r="N38" s="138">
        <f t="shared" ref="N38:N47" si="9">M38/L38</f>
        <v>995.42476039923804</v>
      </c>
      <c r="O38" s="139">
        <f t="shared" ref="O38:O47" si="10">L38-I38</f>
        <v>0</v>
      </c>
      <c r="P38" s="140">
        <f t="shared" ref="P38:P47" si="11">N38-K38</f>
        <v>-104.57523960076196</v>
      </c>
      <c r="Q38" s="141">
        <f t="shared" ref="Q38:Q47" si="12">N38/K38</f>
        <v>0.90493160036294362</v>
      </c>
      <c r="R38" s="324"/>
      <c r="S38" s="142">
        <v>0.39583333333333331</v>
      </c>
      <c r="T38" s="143">
        <v>0.4400810185185185</v>
      </c>
      <c r="U38" s="144"/>
      <c r="V38" s="166"/>
      <c r="W38" s="99"/>
      <c r="X38" s="69"/>
      <c r="Y38" s="354"/>
      <c r="Z38" s="355"/>
      <c r="AA38" s="168">
        <f t="shared" ref="AA38:AA47" si="13">M38-J38</f>
        <v>-313.72571880228588</v>
      </c>
      <c r="AB38" s="141">
        <f t="shared" ref="AB38:AB47" si="14">M38/J38</f>
        <v>0.90493160036294362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132</v>
      </c>
      <c r="D39" s="321"/>
      <c r="E39" s="147">
        <v>14.03</v>
      </c>
      <c r="F39" s="97">
        <v>1636</v>
      </c>
      <c r="G39" s="148">
        <f t="shared" ref="G39:G47" si="15">E39*F39</f>
        <v>22953.079999999998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6">F39/V39*60</f>
        <v>2712.410033754476</v>
      </c>
      <c r="N39" s="152">
        <f t="shared" si="9"/>
        <v>904.13667791815863</v>
      </c>
      <c r="O39" s="154">
        <f t="shared" si="10"/>
        <v>0</v>
      </c>
      <c r="P39" s="155">
        <f t="shared" si="11"/>
        <v>-95.863322081841375</v>
      </c>
      <c r="Q39" s="156">
        <f t="shared" si="12"/>
        <v>0.90413667791815866</v>
      </c>
      <c r="R39" s="322">
        <f>Q55</f>
        <v>0.89291582922357871</v>
      </c>
      <c r="S39" s="157">
        <v>0.25</v>
      </c>
      <c r="T39" s="158">
        <v>0.27512731481481484</v>
      </c>
      <c r="U39" s="159"/>
      <c r="V39" s="160">
        <v>36.189218731110664</v>
      </c>
      <c r="W39" s="161"/>
      <c r="X39" s="162"/>
      <c r="Y39" s="325"/>
      <c r="Z39" s="326"/>
      <c r="AA39" s="115">
        <f t="shared" si="13"/>
        <v>-287.58996624552401</v>
      </c>
      <c r="AB39" s="156">
        <f t="shared" si="14"/>
        <v>0.90413667791815866</v>
      </c>
      <c r="AC39" s="327">
        <f>AB55</f>
        <v>0.89291582922357871</v>
      </c>
    </row>
    <row r="40" spans="1:29" ht="15.75" customHeight="1">
      <c r="A40" s="318"/>
      <c r="B40" s="100" t="s">
        <v>120</v>
      </c>
      <c r="C40" s="330" t="s">
        <v>131</v>
      </c>
      <c r="D40" s="331"/>
      <c r="E40" s="101">
        <v>14.28</v>
      </c>
      <c r="F40" s="102">
        <v>2328</v>
      </c>
      <c r="G40" s="103">
        <f t="shared" si="15"/>
        <v>33243.839999999997</v>
      </c>
      <c r="H40" s="26">
        <v>2</v>
      </c>
      <c r="I40" s="104">
        <v>3</v>
      </c>
      <c r="J40" s="105">
        <v>3600</v>
      </c>
      <c r="K40" s="106">
        <f t="shared" ref="K40:K74" si="17">J40/I40</f>
        <v>1200</v>
      </c>
      <c r="L40" s="107">
        <v>3</v>
      </c>
      <c r="M40" s="105">
        <f t="shared" si="16"/>
        <v>3185.4040921512019</v>
      </c>
      <c r="N40" s="106">
        <f t="shared" si="9"/>
        <v>1061.8013640504007</v>
      </c>
      <c r="O40" s="108">
        <f t="shared" si="10"/>
        <v>0</v>
      </c>
      <c r="P40" s="109">
        <f t="shared" si="11"/>
        <v>-138.19863594959929</v>
      </c>
      <c r="Q40" s="110">
        <f t="shared" si="12"/>
        <v>0.88483447004200055</v>
      </c>
      <c r="R40" s="323"/>
      <c r="S40" s="47">
        <v>0.28541666666666671</v>
      </c>
      <c r="T40" s="48">
        <v>0.31586805555555558</v>
      </c>
      <c r="U40" s="111">
        <v>14.816666666666691</v>
      </c>
      <c r="V40" s="112">
        <v>43.850009593498633</v>
      </c>
      <c r="W40" s="113"/>
      <c r="X40" s="116"/>
      <c r="Y40" s="332"/>
      <c r="Z40" s="333"/>
      <c r="AA40" s="117">
        <f t="shared" si="13"/>
        <v>-414.59590784879811</v>
      </c>
      <c r="AB40" s="110">
        <f t="shared" si="14"/>
        <v>0.88483447004200055</v>
      </c>
      <c r="AC40" s="328"/>
    </row>
    <row r="41" spans="1:29" ht="15.75" customHeight="1">
      <c r="A41" s="318"/>
      <c r="B41" s="100" t="s">
        <v>120</v>
      </c>
      <c r="C41" s="330" t="s">
        <v>137</v>
      </c>
      <c r="D41" s="331"/>
      <c r="E41" s="101">
        <v>30</v>
      </c>
      <c r="F41" s="102">
        <v>2844</v>
      </c>
      <c r="G41" s="103">
        <f t="shared" si="15"/>
        <v>85320</v>
      </c>
      <c r="H41" s="26"/>
      <c r="I41" s="104">
        <v>4</v>
      </c>
      <c r="J41" s="105">
        <v>3600</v>
      </c>
      <c r="K41" s="106">
        <f t="shared" si="17"/>
        <v>900</v>
      </c>
      <c r="L41" s="107">
        <v>4</v>
      </c>
      <c r="M41" s="105">
        <f t="shared" si="16"/>
        <v>3190.3200000000029</v>
      </c>
      <c r="N41" s="106">
        <f t="shared" si="9"/>
        <v>797.58000000000072</v>
      </c>
      <c r="O41" s="108">
        <f t="shared" si="10"/>
        <v>0</v>
      </c>
      <c r="P41" s="109">
        <f t="shared" si="11"/>
        <v>-102.41999999999928</v>
      </c>
      <c r="Q41" s="110">
        <f t="shared" si="12"/>
        <v>0.88620000000000076</v>
      </c>
      <c r="R41" s="323"/>
      <c r="S41" s="47">
        <v>0.32569444444444451</v>
      </c>
      <c r="T41" s="48">
        <v>0.36283564814814823</v>
      </c>
      <c r="U41" s="111">
        <v>15</v>
      </c>
      <c r="V41" s="112">
        <v>53.486797562626897</v>
      </c>
      <c r="W41" s="113"/>
      <c r="X41" s="116"/>
      <c r="Y41" s="332"/>
      <c r="Z41" s="333"/>
      <c r="AA41" s="117">
        <f t="shared" si="13"/>
        <v>-409.67999999999711</v>
      </c>
      <c r="AB41" s="110">
        <f t="shared" si="14"/>
        <v>0.88620000000000076</v>
      </c>
      <c r="AC41" s="328"/>
    </row>
    <row r="42" spans="1:29" ht="15.75" customHeight="1">
      <c r="A42" s="318"/>
      <c r="B42" s="100" t="s">
        <v>120</v>
      </c>
      <c r="C42" s="330" t="s">
        <v>128</v>
      </c>
      <c r="D42" s="331"/>
      <c r="E42" s="101">
        <v>25.03</v>
      </c>
      <c r="F42" s="102">
        <v>1703</v>
      </c>
      <c r="G42" s="103">
        <f t="shared" si="15"/>
        <v>42626.090000000004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3187.0620141427166</v>
      </c>
      <c r="N42" s="106">
        <f t="shared" si="9"/>
        <v>637.41240282854335</v>
      </c>
      <c r="O42" s="108">
        <f t="shared" si="10"/>
        <v>0</v>
      </c>
      <c r="P42" s="109">
        <f t="shared" si="11"/>
        <v>-82.58759717145665</v>
      </c>
      <c r="Q42" s="110">
        <f t="shared" si="12"/>
        <v>0.88529500392853244</v>
      </c>
      <c r="R42" s="323"/>
      <c r="S42" s="47">
        <v>0.37291666666666673</v>
      </c>
      <c r="T42" s="48">
        <v>0.39517361111111116</v>
      </c>
      <c r="U42" s="111">
        <v>14.516666666666644</v>
      </c>
      <c r="V42" s="112">
        <v>32.060875987530871</v>
      </c>
      <c r="W42" s="113"/>
      <c r="X42" s="116"/>
      <c r="Y42" s="332"/>
      <c r="Z42" s="333"/>
      <c r="AA42" s="117">
        <f t="shared" si="13"/>
        <v>-412.93798585728337</v>
      </c>
      <c r="AB42" s="110">
        <f t="shared" si="14"/>
        <v>0.88529500392853244</v>
      </c>
      <c r="AC42" s="328"/>
    </row>
    <row r="43" spans="1:29" ht="15.75" customHeight="1">
      <c r="A43" s="318"/>
      <c r="B43" s="100" t="s">
        <v>120</v>
      </c>
      <c r="C43" s="330" t="s">
        <v>125</v>
      </c>
      <c r="D43" s="331"/>
      <c r="E43" s="101">
        <v>22.28</v>
      </c>
      <c r="F43" s="102">
        <v>1238</v>
      </c>
      <c r="G43" s="103">
        <f t="shared" si="15"/>
        <v>27582.640000000003</v>
      </c>
      <c r="H43" s="13"/>
      <c r="I43" s="104">
        <v>5</v>
      </c>
      <c r="J43" s="105">
        <v>3300</v>
      </c>
      <c r="K43" s="106">
        <f t="shared" si="17"/>
        <v>660</v>
      </c>
      <c r="L43" s="107">
        <v>5</v>
      </c>
      <c r="M43" s="105">
        <f t="shared" si="16"/>
        <v>2979.4250897444572</v>
      </c>
      <c r="N43" s="106">
        <f t="shared" si="9"/>
        <v>595.88501794889146</v>
      </c>
      <c r="O43" s="108">
        <f t="shared" si="10"/>
        <v>0</v>
      </c>
      <c r="P43" s="109">
        <f t="shared" si="11"/>
        <v>-64.114982051108541</v>
      </c>
      <c r="Q43" s="110">
        <f t="shared" si="12"/>
        <v>0.90285608780135074</v>
      </c>
      <c r="R43" s="323"/>
      <c r="S43" s="47">
        <v>0.40555555555555561</v>
      </c>
      <c r="T43" s="48">
        <v>0.42285879629629636</v>
      </c>
      <c r="U43" s="111">
        <v>14.950000000000019</v>
      </c>
      <c r="V43" s="112">
        <v>24.930984254539837</v>
      </c>
      <c r="W43" s="113"/>
      <c r="X43" s="116"/>
      <c r="Y43" s="332"/>
      <c r="Z43" s="333"/>
      <c r="AA43" s="117">
        <f t="shared" si="13"/>
        <v>-320.57491025554282</v>
      </c>
      <c r="AB43" s="110">
        <f t="shared" si="14"/>
        <v>0.90285608780135063</v>
      </c>
      <c r="AC43" s="328"/>
    </row>
    <row r="44" spans="1:29" ht="15.75" customHeight="1">
      <c r="A44" s="318"/>
      <c r="B44" s="100" t="s">
        <v>120</v>
      </c>
      <c r="C44" s="330" t="s">
        <v>129</v>
      </c>
      <c r="D44" s="331"/>
      <c r="E44" s="101">
        <v>18.18</v>
      </c>
      <c r="F44" s="102">
        <v>1347</v>
      </c>
      <c r="G44" s="121">
        <f t="shared" si="15"/>
        <v>24488.46</v>
      </c>
      <c r="H44" s="122"/>
      <c r="I44" s="104">
        <v>3</v>
      </c>
      <c r="J44" s="105">
        <v>3600</v>
      </c>
      <c r="K44" s="106">
        <f t="shared" si="17"/>
        <v>1200</v>
      </c>
      <c r="L44" s="107">
        <v>3</v>
      </c>
      <c r="M44" s="105">
        <f t="shared" si="16"/>
        <v>3194.5459073571728</v>
      </c>
      <c r="N44" s="106">
        <f t="shared" si="9"/>
        <v>1064.8486357857244</v>
      </c>
      <c r="O44" s="108">
        <f t="shared" si="10"/>
        <v>0</v>
      </c>
      <c r="P44" s="109">
        <f t="shared" si="11"/>
        <v>-135.15136421427565</v>
      </c>
      <c r="Q44" s="110">
        <f t="shared" si="12"/>
        <v>0.88737386315477029</v>
      </c>
      <c r="R44" s="323"/>
      <c r="S44" s="47">
        <v>0.43263888888888896</v>
      </c>
      <c r="T44" s="120">
        <v>0.45019675925925934</v>
      </c>
      <c r="U44" s="111">
        <v>15</v>
      </c>
      <c r="V44" s="112">
        <v>25.299370346773905</v>
      </c>
      <c r="W44" s="113"/>
      <c r="X44" s="116"/>
      <c r="Y44" s="332"/>
      <c r="Z44" s="333"/>
      <c r="AA44" s="117">
        <f t="shared" si="13"/>
        <v>-405.45409264282716</v>
      </c>
      <c r="AB44" s="110">
        <f t="shared" si="14"/>
        <v>0.88737386315477018</v>
      </c>
      <c r="AC44" s="328"/>
    </row>
    <row r="45" spans="1:29" ht="15.75" customHeight="1">
      <c r="A45" s="318"/>
      <c r="B45" s="100" t="s">
        <v>120</v>
      </c>
      <c r="C45" s="330" t="s">
        <v>133</v>
      </c>
      <c r="D45" s="331"/>
      <c r="E45" s="101">
        <v>17.07</v>
      </c>
      <c r="F45" s="102">
        <v>4022</v>
      </c>
      <c r="G45" s="121">
        <f t="shared" si="15"/>
        <v>68655.540000000008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2976.2431111858004</v>
      </c>
      <c r="N45" s="106">
        <f t="shared" si="9"/>
        <v>992.08103706193344</v>
      </c>
      <c r="O45" s="123">
        <f t="shared" si="10"/>
        <v>0</v>
      </c>
      <c r="P45" s="124">
        <f t="shared" si="11"/>
        <v>-107.91896293806656</v>
      </c>
      <c r="Q45" s="125">
        <f t="shared" si="12"/>
        <v>0.90189185187448495</v>
      </c>
      <c r="R45" s="323"/>
      <c r="S45" s="47">
        <v>0.46041666666666675</v>
      </c>
      <c r="T45" s="120">
        <v>0.5167129629629631</v>
      </c>
      <c r="U45" s="111">
        <v>14.716666666666676</v>
      </c>
      <c r="V45" s="112">
        <v>81.082086034246316</v>
      </c>
      <c r="W45" s="113"/>
      <c r="X45" s="116"/>
      <c r="Y45" s="332"/>
      <c r="Z45" s="333"/>
      <c r="AA45" s="117">
        <f t="shared" si="13"/>
        <v>-323.75688881419956</v>
      </c>
      <c r="AB45" s="110">
        <f t="shared" si="14"/>
        <v>0.90189185187448495</v>
      </c>
      <c r="AC45" s="328"/>
    </row>
    <row r="46" spans="1:29" ht="15.75" customHeight="1">
      <c r="A46" s="318"/>
      <c r="B46" s="100" t="s">
        <v>120</v>
      </c>
      <c r="C46" s="330" t="s">
        <v>132</v>
      </c>
      <c r="D46" s="331"/>
      <c r="E46" s="101">
        <v>14.03</v>
      </c>
      <c r="F46" s="102">
        <v>3584</v>
      </c>
      <c r="G46" s="121">
        <f t="shared" si="15"/>
        <v>50283.519999999997</v>
      </c>
      <c r="H46" s="62"/>
      <c r="I46" s="104">
        <v>3</v>
      </c>
      <c r="J46" s="105">
        <v>3000</v>
      </c>
      <c r="K46" s="106">
        <f t="shared" si="17"/>
        <v>1000</v>
      </c>
      <c r="L46" s="118">
        <v>3</v>
      </c>
      <c r="M46" s="105">
        <f t="shared" si="16"/>
        <v>2712.4100337544764</v>
      </c>
      <c r="N46" s="106">
        <f t="shared" si="9"/>
        <v>904.13667791815885</v>
      </c>
      <c r="O46" s="123">
        <f t="shared" si="10"/>
        <v>0</v>
      </c>
      <c r="P46" s="124">
        <f t="shared" si="11"/>
        <v>-95.863322081841147</v>
      </c>
      <c r="Q46" s="125">
        <f t="shared" si="12"/>
        <v>0.90413667791815888</v>
      </c>
      <c r="R46" s="323"/>
      <c r="S46" s="47">
        <v>0.52708333333333335</v>
      </c>
      <c r="T46" s="120">
        <v>0.58212962962962966</v>
      </c>
      <c r="U46" s="111">
        <v>14.933333333333163</v>
      </c>
      <c r="V46" s="112">
        <v>79.280048858374457</v>
      </c>
      <c r="W46" s="113"/>
      <c r="X46" s="116"/>
      <c r="Y46" s="332"/>
      <c r="Z46" s="333"/>
      <c r="AA46" s="117">
        <f t="shared" si="13"/>
        <v>-287.58996624552356</v>
      </c>
      <c r="AB46" s="110">
        <f t="shared" si="14"/>
        <v>0.90413667791815877</v>
      </c>
      <c r="AC46" s="328"/>
    </row>
    <row r="47" spans="1:29" ht="15.75" customHeight="1">
      <c r="A47" s="318"/>
      <c r="B47" s="100" t="s">
        <v>120</v>
      </c>
      <c r="C47" s="330" t="s">
        <v>131</v>
      </c>
      <c r="D47" s="331"/>
      <c r="E47" s="101">
        <v>14.28</v>
      </c>
      <c r="F47" s="102">
        <v>5275</v>
      </c>
      <c r="G47" s="121">
        <f t="shared" si="15"/>
        <v>75327</v>
      </c>
      <c r="H47" s="62"/>
      <c r="I47" s="104">
        <v>3</v>
      </c>
      <c r="J47" s="105">
        <v>3600</v>
      </c>
      <c r="K47" s="106">
        <f t="shared" si="17"/>
        <v>1200</v>
      </c>
      <c r="L47" s="118">
        <v>3</v>
      </c>
      <c r="M47" s="105">
        <f t="shared" si="16"/>
        <v>3185.404092151201</v>
      </c>
      <c r="N47" s="106">
        <f t="shared" si="9"/>
        <v>1061.8013640504003</v>
      </c>
      <c r="O47" s="123">
        <f t="shared" si="10"/>
        <v>0</v>
      </c>
      <c r="P47" s="124">
        <f t="shared" si="11"/>
        <v>-138.19863594959975</v>
      </c>
      <c r="Q47" s="125">
        <f t="shared" si="12"/>
        <v>0.88483447004200022</v>
      </c>
      <c r="R47" s="323"/>
      <c r="S47" s="47">
        <v>0.59236111111111112</v>
      </c>
      <c r="T47" s="120">
        <v>0.66135416666666669</v>
      </c>
      <c r="U47" s="111">
        <v>14.733333333333292</v>
      </c>
      <c r="V47" s="112">
        <v>99.35945043200401</v>
      </c>
      <c r="W47" s="113"/>
      <c r="X47" s="116"/>
      <c r="Y47" s="332"/>
      <c r="Z47" s="333"/>
      <c r="AA47" s="117">
        <f t="shared" si="13"/>
        <v>-414.59590784879902</v>
      </c>
      <c r="AB47" s="110">
        <f t="shared" si="14"/>
        <v>0.88483447004200022</v>
      </c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8">AVERAGE(I39:I54)</f>
        <v>3.5555555555555554</v>
      </c>
      <c r="J55" s="137">
        <f t="shared" si="18"/>
        <v>3400</v>
      </c>
      <c r="K55" s="138">
        <f t="shared" ref="K55" si="19">J55/I55</f>
        <v>956.25</v>
      </c>
      <c r="L55" s="136">
        <f t="shared" ref="L55:M55" si="20">AVERAGE(L39:L54)</f>
        <v>3.5555555555555554</v>
      </c>
      <c r="M55" s="137">
        <f t="shared" si="20"/>
        <v>3035.9138193601675</v>
      </c>
      <c r="N55" s="138">
        <f t="shared" ref="N55:N65" si="21">M55/L55</f>
        <v>853.85076169504714</v>
      </c>
      <c r="O55" s="139">
        <f t="shared" ref="O55:O65" si="22">L55-I55</f>
        <v>0</v>
      </c>
      <c r="P55" s="140">
        <f t="shared" ref="P55:P65" si="23">N55-K55</f>
        <v>-102.39923830495286</v>
      </c>
      <c r="Q55" s="141">
        <f t="shared" ref="Q55:Q65" si="24">N55/K55</f>
        <v>0.89291582922357871</v>
      </c>
      <c r="R55" s="324"/>
      <c r="S55" s="142">
        <v>0.25</v>
      </c>
      <c r="T55" s="143">
        <v>0.66135416666666669</v>
      </c>
      <c r="U55" s="144"/>
      <c r="V55" s="166"/>
      <c r="W55" s="99"/>
      <c r="X55" s="69"/>
      <c r="Y55" s="354"/>
      <c r="Z55" s="355"/>
      <c r="AA55" s="168">
        <f t="shared" ref="AA55:AA65" si="25">M55-J55</f>
        <v>-364.08618063983249</v>
      </c>
      <c r="AB55" s="141">
        <f t="shared" ref="AB55:AB65" si="26">M55/J55</f>
        <v>0.89291582922357871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134</v>
      </c>
      <c r="D56" s="321"/>
      <c r="E56" s="147">
        <v>20.72</v>
      </c>
      <c r="F56" s="97">
        <v>1319</v>
      </c>
      <c r="G56" s="148">
        <f t="shared" ref="G56:G65" si="27">E56*F56</f>
        <v>27329.68</v>
      </c>
      <c r="H56" s="149">
        <v>2</v>
      </c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5" si="28">F56/V56*60</f>
        <v>3193.237982169383</v>
      </c>
      <c r="N56" s="152">
        <f t="shared" si="21"/>
        <v>1064.4126607231276</v>
      </c>
      <c r="O56" s="154">
        <f t="shared" si="22"/>
        <v>0</v>
      </c>
      <c r="P56" s="155">
        <f t="shared" si="23"/>
        <v>-135.5873392768724</v>
      </c>
      <c r="Q56" s="156">
        <f t="shared" si="24"/>
        <v>0.88701055060260636</v>
      </c>
      <c r="R56" s="322">
        <f>Q72</f>
        <v>0.88605371376043141</v>
      </c>
      <c r="S56" s="157">
        <v>0.25</v>
      </c>
      <c r="T56" s="158">
        <v>0.26721064814814816</v>
      </c>
      <c r="U56" s="159"/>
      <c r="V56" s="160">
        <v>24.783621027279285</v>
      </c>
      <c r="W56" s="158"/>
      <c r="X56" s="169"/>
      <c r="Y56" s="325"/>
      <c r="Z56" s="326"/>
      <c r="AA56" s="115">
        <f t="shared" si="25"/>
        <v>-406.76201783061697</v>
      </c>
      <c r="AB56" s="156">
        <f t="shared" si="26"/>
        <v>0.88701055060260636</v>
      </c>
      <c r="AC56" s="327">
        <f>AB72</f>
        <v>0.88605371376043141</v>
      </c>
    </row>
    <row r="57" spans="1:29" ht="15.75" customHeight="1">
      <c r="A57" s="357"/>
      <c r="B57" s="100" t="s">
        <v>120</v>
      </c>
      <c r="C57" s="330" t="s">
        <v>138</v>
      </c>
      <c r="D57" s="331"/>
      <c r="E57" s="101">
        <v>16.66</v>
      </c>
      <c r="F57" s="102">
        <v>1988</v>
      </c>
      <c r="G57" s="103">
        <f t="shared" si="27"/>
        <v>33120.080000000002</v>
      </c>
      <c r="H57" s="26">
        <v>2</v>
      </c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3195.1358276693354</v>
      </c>
      <c r="N57" s="106">
        <f t="shared" si="21"/>
        <v>639.02716553386711</v>
      </c>
      <c r="O57" s="108">
        <f t="shared" si="22"/>
        <v>0</v>
      </c>
      <c r="P57" s="109">
        <f t="shared" si="23"/>
        <v>-80.972834466132895</v>
      </c>
      <c r="Q57" s="110">
        <f t="shared" si="24"/>
        <v>0.88753772990814872</v>
      </c>
      <c r="R57" s="323"/>
      <c r="S57" s="47">
        <v>0.27708333333333335</v>
      </c>
      <c r="T57" s="48">
        <v>0.30299768518518522</v>
      </c>
      <c r="U57" s="111">
        <v>15</v>
      </c>
      <c r="V57" s="112">
        <v>37.331746264761385</v>
      </c>
      <c r="W57" s="113"/>
      <c r="X57" s="13"/>
      <c r="Y57" s="332"/>
      <c r="Z57" s="333"/>
      <c r="AA57" s="117">
        <f t="shared" si="25"/>
        <v>-404.86417233066459</v>
      </c>
      <c r="AB57" s="110">
        <f t="shared" si="26"/>
        <v>0.88753772990814872</v>
      </c>
      <c r="AC57" s="328"/>
    </row>
    <row r="58" spans="1:29" ht="15.75" customHeight="1">
      <c r="A58" s="357"/>
      <c r="B58" s="100" t="s">
        <v>120</v>
      </c>
      <c r="C58" s="330" t="s">
        <v>126</v>
      </c>
      <c r="D58" s="331"/>
      <c r="E58" s="101">
        <v>17.89</v>
      </c>
      <c r="F58" s="102">
        <v>1060</v>
      </c>
      <c r="G58" s="103">
        <f t="shared" si="27"/>
        <v>18963.400000000001</v>
      </c>
      <c r="H58" s="26">
        <v>2</v>
      </c>
      <c r="I58" s="104">
        <v>4</v>
      </c>
      <c r="J58" s="105">
        <v>3600</v>
      </c>
      <c r="K58" s="106">
        <f t="shared" si="17"/>
        <v>900</v>
      </c>
      <c r="L58" s="107">
        <v>4</v>
      </c>
      <c r="M58" s="105">
        <f t="shared" si="28"/>
        <v>3187.5586706454751</v>
      </c>
      <c r="N58" s="106">
        <f t="shared" si="21"/>
        <v>796.88966766136878</v>
      </c>
      <c r="O58" s="108">
        <f t="shared" si="22"/>
        <v>0</v>
      </c>
      <c r="P58" s="109">
        <f t="shared" si="23"/>
        <v>-103.11033233863122</v>
      </c>
      <c r="Q58" s="110">
        <f t="shared" si="24"/>
        <v>0.8854329640681875</v>
      </c>
      <c r="R58" s="323"/>
      <c r="S58" s="47">
        <v>0.3131944444444445</v>
      </c>
      <c r="T58" s="48">
        <v>0.32704861111111116</v>
      </c>
      <c r="U58" s="111">
        <v>14.683333333333364</v>
      </c>
      <c r="V58" s="112">
        <v>19.952573919877405</v>
      </c>
      <c r="W58" s="113"/>
      <c r="X58" s="13"/>
      <c r="Y58" s="332"/>
      <c r="Z58" s="333"/>
      <c r="AA58" s="117">
        <f t="shared" si="25"/>
        <v>-412.4413293545249</v>
      </c>
      <c r="AB58" s="110">
        <f t="shared" si="26"/>
        <v>0.8854329640681875</v>
      </c>
      <c r="AC58" s="328"/>
    </row>
    <row r="59" spans="1:29" ht="15.75" customHeight="1">
      <c r="A59" s="357"/>
      <c r="B59" s="100" t="s">
        <v>120</v>
      </c>
      <c r="C59" s="330" t="s">
        <v>135</v>
      </c>
      <c r="D59" s="331"/>
      <c r="E59" s="101">
        <v>24.82</v>
      </c>
      <c r="F59" s="102">
        <v>2085</v>
      </c>
      <c r="G59" s="103">
        <f t="shared" si="27"/>
        <v>51749.7</v>
      </c>
      <c r="H59" s="26"/>
      <c r="I59" s="104">
        <v>5</v>
      </c>
      <c r="J59" s="105">
        <v>3600</v>
      </c>
      <c r="K59" s="106">
        <f t="shared" si="17"/>
        <v>720</v>
      </c>
      <c r="L59" s="107">
        <v>5</v>
      </c>
      <c r="M59" s="105">
        <f t="shared" si="28"/>
        <v>3186.7433287546223</v>
      </c>
      <c r="N59" s="106">
        <f t="shared" si="21"/>
        <v>637.34866575092451</v>
      </c>
      <c r="O59" s="108">
        <f t="shared" si="22"/>
        <v>0</v>
      </c>
      <c r="P59" s="109">
        <f t="shared" si="23"/>
        <v>-82.651334249075489</v>
      </c>
      <c r="Q59" s="110">
        <f t="shared" si="24"/>
        <v>0.88520648020961734</v>
      </c>
      <c r="R59" s="323"/>
      <c r="S59" s="47">
        <v>0.33680555555555564</v>
      </c>
      <c r="T59" s="48">
        <v>0.36406250000000007</v>
      </c>
      <c r="U59" s="111">
        <v>15</v>
      </c>
      <c r="V59" s="112">
        <v>39.256377779533636</v>
      </c>
      <c r="W59" s="113"/>
      <c r="X59" s="116"/>
      <c r="Y59" s="332"/>
      <c r="Z59" s="333"/>
      <c r="AA59" s="117">
        <f t="shared" si="25"/>
        <v>-413.25667124537767</v>
      </c>
      <c r="AB59" s="110">
        <f t="shared" si="26"/>
        <v>0.88520648020961734</v>
      </c>
      <c r="AC59" s="328"/>
    </row>
    <row r="60" spans="1:29" ht="15.75" customHeight="1">
      <c r="A60" s="358"/>
      <c r="B60" s="100" t="s">
        <v>120</v>
      </c>
      <c r="C60" s="330" t="s">
        <v>136</v>
      </c>
      <c r="D60" s="331"/>
      <c r="E60" s="101">
        <v>18.18</v>
      </c>
      <c r="F60" s="102">
        <v>2507</v>
      </c>
      <c r="G60" s="103">
        <f t="shared" si="27"/>
        <v>45577.26</v>
      </c>
      <c r="H60" s="13"/>
      <c r="I60" s="104">
        <v>3</v>
      </c>
      <c r="J60" s="105">
        <v>3600</v>
      </c>
      <c r="K60" s="106">
        <f t="shared" si="17"/>
        <v>1200</v>
      </c>
      <c r="L60" s="107">
        <v>3</v>
      </c>
      <c r="M60" s="105">
        <f t="shared" si="28"/>
        <v>3191.9982864460012</v>
      </c>
      <c r="N60" s="106">
        <f t="shared" si="21"/>
        <v>1063.9994288153337</v>
      </c>
      <c r="O60" s="108">
        <f t="shared" si="22"/>
        <v>0</v>
      </c>
      <c r="P60" s="109">
        <f t="shared" si="23"/>
        <v>-136.00057118466634</v>
      </c>
      <c r="Q60" s="110">
        <f t="shared" si="24"/>
        <v>0.88666619067944474</v>
      </c>
      <c r="R60" s="323"/>
      <c r="S60" s="47">
        <v>0.37430555555555567</v>
      </c>
      <c r="T60" s="48">
        <v>0.40702546296296305</v>
      </c>
      <c r="U60" s="111">
        <v>14.750000000000068</v>
      </c>
      <c r="V60" s="112">
        <v>47.124085447890053</v>
      </c>
      <c r="W60" s="113"/>
      <c r="X60" s="116"/>
      <c r="Y60" s="332"/>
      <c r="Z60" s="333"/>
      <c r="AA60" s="117">
        <f t="shared" si="25"/>
        <v>-408.0017135539988</v>
      </c>
      <c r="AB60" s="110">
        <f t="shared" si="26"/>
        <v>0.88666619067944474</v>
      </c>
      <c r="AC60" s="328"/>
    </row>
    <row r="61" spans="1:29" ht="15.75" customHeight="1">
      <c r="A61" s="358"/>
      <c r="B61" s="100" t="s">
        <v>120</v>
      </c>
      <c r="C61" s="330" t="s">
        <v>130</v>
      </c>
      <c r="D61" s="331"/>
      <c r="E61" s="101">
        <v>23.72</v>
      </c>
      <c r="F61" s="102">
        <v>2348</v>
      </c>
      <c r="G61" s="121">
        <f t="shared" si="27"/>
        <v>55694.559999999998</v>
      </c>
      <c r="H61" s="122"/>
      <c r="I61" s="104">
        <v>5</v>
      </c>
      <c r="J61" s="105">
        <v>3600</v>
      </c>
      <c r="K61" s="106">
        <f t="shared" si="17"/>
        <v>720</v>
      </c>
      <c r="L61" s="107">
        <v>5</v>
      </c>
      <c r="M61" s="105">
        <f t="shared" si="28"/>
        <v>3182.5247171221181</v>
      </c>
      <c r="N61" s="106">
        <f t="shared" si="21"/>
        <v>636.50494342442357</v>
      </c>
      <c r="O61" s="108">
        <f t="shared" si="22"/>
        <v>0</v>
      </c>
      <c r="P61" s="109">
        <f t="shared" si="23"/>
        <v>-83.495056575576427</v>
      </c>
      <c r="Q61" s="110">
        <f t="shared" si="24"/>
        <v>0.8840346436450327</v>
      </c>
      <c r="R61" s="323"/>
      <c r="S61" s="47">
        <v>0.41736111111111124</v>
      </c>
      <c r="T61" s="120">
        <v>0.44810185185185197</v>
      </c>
      <c r="U61" s="111">
        <v>14.883333333333395</v>
      </c>
      <c r="V61" s="112">
        <v>44.266741823577867</v>
      </c>
      <c r="W61" s="113"/>
      <c r="X61" s="50"/>
      <c r="Y61" s="332"/>
      <c r="Z61" s="333"/>
      <c r="AA61" s="117">
        <f t="shared" si="25"/>
        <v>-417.47528287788191</v>
      </c>
      <c r="AB61" s="110">
        <f t="shared" si="26"/>
        <v>0.88403464364503281</v>
      </c>
      <c r="AC61" s="328"/>
    </row>
    <row r="62" spans="1:29" ht="15.75" customHeight="1">
      <c r="A62" s="358"/>
      <c r="B62" s="100" t="s">
        <v>120</v>
      </c>
      <c r="C62" s="330" t="s">
        <v>127</v>
      </c>
      <c r="D62" s="331"/>
      <c r="E62" s="101">
        <v>25.2</v>
      </c>
      <c r="F62" s="102">
        <v>2296</v>
      </c>
      <c r="G62" s="121">
        <f t="shared" si="27"/>
        <v>57859.199999999997</v>
      </c>
      <c r="H62" s="62"/>
      <c r="I62" s="104">
        <v>3</v>
      </c>
      <c r="J62" s="105">
        <v>3600</v>
      </c>
      <c r="K62" s="106">
        <f t="shared" si="17"/>
        <v>1200</v>
      </c>
      <c r="L62" s="107">
        <v>3</v>
      </c>
      <c r="M62" s="105">
        <f t="shared" si="28"/>
        <v>3184.8024020844032</v>
      </c>
      <c r="N62" s="106">
        <f t="shared" si="21"/>
        <v>1061.6008006948011</v>
      </c>
      <c r="O62" s="123">
        <f t="shared" si="22"/>
        <v>0</v>
      </c>
      <c r="P62" s="124">
        <f t="shared" si="23"/>
        <v>-138.39919930519886</v>
      </c>
      <c r="Q62" s="125">
        <f t="shared" si="24"/>
        <v>0.88466733391233432</v>
      </c>
      <c r="R62" s="323"/>
      <c r="S62" s="47">
        <v>0.45833333333333348</v>
      </c>
      <c r="T62" s="120">
        <v>0.48836805555555568</v>
      </c>
      <c r="U62" s="111">
        <v>14.733333333333372</v>
      </c>
      <c r="V62" s="112">
        <v>43.255430826678051</v>
      </c>
      <c r="W62" s="113"/>
      <c r="X62" s="116"/>
      <c r="Y62" s="332"/>
      <c r="Z62" s="333"/>
      <c r="AA62" s="117">
        <f t="shared" si="25"/>
        <v>-415.19759791559682</v>
      </c>
      <c r="AB62" s="110">
        <f t="shared" si="26"/>
        <v>0.88466733391233421</v>
      </c>
      <c r="AC62" s="328"/>
    </row>
    <row r="63" spans="1:29" ht="15.75" customHeight="1">
      <c r="A63" s="358"/>
      <c r="B63" s="100" t="s">
        <v>120</v>
      </c>
      <c r="C63" s="330" t="s">
        <v>126</v>
      </c>
      <c r="D63" s="331"/>
      <c r="E63" s="101">
        <v>17.89</v>
      </c>
      <c r="F63" s="102">
        <v>2523</v>
      </c>
      <c r="G63" s="121">
        <f t="shared" si="27"/>
        <v>45136.47</v>
      </c>
      <c r="H63" s="62"/>
      <c r="I63" s="104">
        <v>4</v>
      </c>
      <c r="J63" s="105">
        <v>3600</v>
      </c>
      <c r="K63" s="106">
        <f t="shared" si="17"/>
        <v>900</v>
      </c>
      <c r="L63" s="118">
        <v>4</v>
      </c>
      <c r="M63" s="105">
        <f t="shared" si="28"/>
        <v>3187.5586706454756</v>
      </c>
      <c r="N63" s="106">
        <f t="shared" si="21"/>
        <v>796.88966766136889</v>
      </c>
      <c r="O63" s="123">
        <f t="shared" si="22"/>
        <v>0</v>
      </c>
      <c r="P63" s="124">
        <f t="shared" si="23"/>
        <v>-103.11033233863111</v>
      </c>
      <c r="Q63" s="125">
        <f t="shared" si="24"/>
        <v>0.88543296406818761</v>
      </c>
      <c r="R63" s="323"/>
      <c r="S63" s="47">
        <v>0.49861111111111128</v>
      </c>
      <c r="T63" s="120">
        <v>0.53158564814814835</v>
      </c>
      <c r="U63" s="111">
        <v>14.750000000000068</v>
      </c>
      <c r="V63" s="112">
        <v>47.490890565896876</v>
      </c>
      <c r="W63" s="113"/>
      <c r="X63" s="116"/>
      <c r="Y63" s="332"/>
      <c r="Z63" s="333"/>
      <c r="AA63" s="117">
        <f t="shared" si="25"/>
        <v>-412.44132935452444</v>
      </c>
      <c r="AB63" s="110">
        <f t="shared" si="26"/>
        <v>0.88543296406818761</v>
      </c>
      <c r="AC63" s="328"/>
    </row>
    <row r="64" spans="1:29" ht="15.75" customHeight="1">
      <c r="A64" s="358"/>
      <c r="B64" s="100" t="s">
        <v>120</v>
      </c>
      <c r="C64" s="330" t="s">
        <v>134</v>
      </c>
      <c r="D64" s="331"/>
      <c r="E64" s="101">
        <v>20.72</v>
      </c>
      <c r="F64" s="102">
        <v>3344</v>
      </c>
      <c r="G64" s="121">
        <f t="shared" si="27"/>
        <v>69287.679999999993</v>
      </c>
      <c r="H64" s="62"/>
      <c r="I64" s="104">
        <v>3</v>
      </c>
      <c r="J64" s="105">
        <v>3600</v>
      </c>
      <c r="K64" s="106">
        <f t="shared" si="17"/>
        <v>1200</v>
      </c>
      <c r="L64" s="118">
        <v>3</v>
      </c>
      <c r="M64" s="105">
        <f t="shared" si="28"/>
        <v>3193.2379821693835</v>
      </c>
      <c r="N64" s="106">
        <f t="shared" si="21"/>
        <v>1064.4126607231278</v>
      </c>
      <c r="O64" s="123">
        <f t="shared" si="22"/>
        <v>0</v>
      </c>
      <c r="P64" s="124">
        <f t="shared" si="23"/>
        <v>-135.58733927687217</v>
      </c>
      <c r="Q64" s="125">
        <f t="shared" si="24"/>
        <v>0.88701055060260647</v>
      </c>
      <c r="R64" s="323"/>
      <c r="S64" s="47">
        <v>0.54166666666666685</v>
      </c>
      <c r="T64" s="120">
        <v>0.58528935185185205</v>
      </c>
      <c r="U64" s="111">
        <v>14.516666666666644</v>
      </c>
      <c r="V64" s="112">
        <v>62.832773855361573</v>
      </c>
      <c r="W64" s="126"/>
      <c r="X64" s="127"/>
      <c r="Y64" s="332"/>
      <c r="Z64" s="333"/>
      <c r="AA64" s="117">
        <f t="shared" si="25"/>
        <v>-406.76201783061651</v>
      </c>
      <c r="AB64" s="110">
        <f t="shared" si="26"/>
        <v>0.88701055060260647</v>
      </c>
      <c r="AC64" s="328"/>
    </row>
    <row r="65" spans="1:29" ht="15.75" customHeight="1">
      <c r="A65" s="358"/>
      <c r="B65" s="100" t="s">
        <v>120</v>
      </c>
      <c r="C65" s="330" t="s">
        <v>138</v>
      </c>
      <c r="D65" s="331"/>
      <c r="E65" s="101">
        <v>16.66</v>
      </c>
      <c r="F65" s="102">
        <v>4334</v>
      </c>
      <c r="G65" s="121">
        <f t="shared" si="27"/>
        <v>72204.44</v>
      </c>
      <c r="H65" s="62"/>
      <c r="I65" s="104">
        <v>5</v>
      </c>
      <c r="J65" s="105">
        <v>3600</v>
      </c>
      <c r="K65" s="106">
        <f t="shared" si="17"/>
        <v>720</v>
      </c>
      <c r="L65" s="118">
        <v>5</v>
      </c>
      <c r="M65" s="105">
        <f t="shared" si="28"/>
        <v>3195.1358276693359</v>
      </c>
      <c r="N65" s="106">
        <f t="shared" si="21"/>
        <v>639.02716553386722</v>
      </c>
      <c r="O65" s="123">
        <f t="shared" si="22"/>
        <v>0</v>
      </c>
      <c r="P65" s="124">
        <f t="shared" si="23"/>
        <v>-80.972834466132781</v>
      </c>
      <c r="Q65" s="125">
        <f t="shared" si="24"/>
        <v>0.88753772990814894</v>
      </c>
      <c r="R65" s="323"/>
      <c r="S65" s="47">
        <v>0.59513888888888899</v>
      </c>
      <c r="T65" s="120">
        <v>0.65165509259259269</v>
      </c>
      <c r="U65" s="111">
        <v>15</v>
      </c>
      <c r="V65" s="112">
        <v>81.386211424283616</v>
      </c>
      <c r="W65" s="126"/>
      <c r="X65" s="127"/>
      <c r="Y65" s="332"/>
      <c r="Z65" s="333"/>
      <c r="AA65" s="117">
        <f t="shared" si="25"/>
        <v>-404.86417233066413</v>
      </c>
      <c r="AB65" s="110">
        <f t="shared" si="26"/>
        <v>0.88753772990814883</v>
      </c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29">AVERAGE(I56:I71)</f>
        <v>4</v>
      </c>
      <c r="J72" s="137">
        <f t="shared" si="29"/>
        <v>3600</v>
      </c>
      <c r="K72" s="138">
        <f t="shared" ref="K72" si="30">J72/I72</f>
        <v>900</v>
      </c>
      <c r="L72" s="136">
        <f t="shared" ref="L72:M72" si="31">AVERAGE(L56:L71)</f>
        <v>4</v>
      </c>
      <c r="M72" s="137">
        <f t="shared" si="31"/>
        <v>3189.7933695375532</v>
      </c>
      <c r="N72" s="138">
        <f>M72/L72</f>
        <v>797.4483423843883</v>
      </c>
      <c r="O72" s="139">
        <f>L72-I72</f>
        <v>0</v>
      </c>
      <c r="P72" s="140">
        <f>N72-K72</f>
        <v>-102.5516576156117</v>
      </c>
      <c r="Q72" s="141">
        <f>N72/K72</f>
        <v>0.88605371376043141</v>
      </c>
      <c r="R72" s="324"/>
      <c r="S72" s="142">
        <v>0.25</v>
      </c>
      <c r="T72" s="143">
        <v>0.65165509259259269</v>
      </c>
      <c r="U72" s="144"/>
      <c r="V72" s="166"/>
      <c r="W72" s="167"/>
      <c r="X72" s="138"/>
      <c r="Y72" s="354"/>
      <c r="Z72" s="355"/>
      <c r="AA72" s="168">
        <f>M72-J72</f>
        <v>-410.20663046244681</v>
      </c>
      <c r="AB72" s="141">
        <f>M72/J72</f>
        <v>0.88605371376043141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1920</v>
      </c>
      <c r="G73" s="148">
        <f t="shared" ref="G73:G74" si="32">E73*F73</f>
        <v>54854.400000000001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3113.2029290740725</v>
      </c>
      <c r="N73" s="152">
        <f>M73/L73</f>
        <v>259.43357742283939</v>
      </c>
      <c r="O73" s="154">
        <f>L73-I73</f>
        <v>0</v>
      </c>
      <c r="P73" s="155">
        <f>N73-K73</f>
        <v>-40.566422577160608</v>
      </c>
      <c r="Q73" s="156">
        <f>N73/K73</f>
        <v>0.86477859140946467</v>
      </c>
      <c r="R73" s="322">
        <f>Q89</f>
        <v>0.88479815243062065</v>
      </c>
      <c r="S73" s="157">
        <v>0.70833333333333337</v>
      </c>
      <c r="T73" s="158">
        <v>0.73402777777777783</v>
      </c>
      <c r="U73" s="159"/>
      <c r="V73" s="160">
        <v>37.003691254480074</v>
      </c>
      <c r="W73" s="158"/>
      <c r="X73" s="169"/>
      <c r="Y73" s="325"/>
      <c r="Z73" s="326"/>
      <c r="AA73" s="115">
        <f>M73-J73</f>
        <v>-486.79707092592753</v>
      </c>
      <c r="AB73" s="156">
        <f>M73/J73</f>
        <v>0.86477859140946456</v>
      </c>
      <c r="AC73" s="327">
        <f>AB89</f>
        <v>0.88479815243062077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970</v>
      </c>
      <c r="G74" s="103">
        <f t="shared" si="32"/>
        <v>19807.400000000001</v>
      </c>
      <c r="H74" s="26"/>
      <c r="I74" s="104">
        <v>13</v>
      </c>
      <c r="J74" s="105">
        <v>3600</v>
      </c>
      <c r="K74" s="106">
        <f t="shared" si="17"/>
        <v>276.92307692307691</v>
      </c>
      <c r="L74" s="107">
        <v>13</v>
      </c>
      <c r="M74" s="105">
        <f>F74/V74*60</f>
        <v>3257.3437684263968</v>
      </c>
      <c r="N74" s="106">
        <f>M74/L74</f>
        <v>250.56490526356899</v>
      </c>
      <c r="O74" s="108">
        <f>L74-I74</f>
        <v>0</v>
      </c>
      <c r="P74" s="109">
        <f>N74-K74</f>
        <v>-26.358171659507917</v>
      </c>
      <c r="Q74" s="110">
        <f>N74/K74</f>
        <v>0.90481771345177697</v>
      </c>
      <c r="R74" s="323"/>
      <c r="S74" s="47">
        <v>0.73819444444444449</v>
      </c>
      <c r="T74" s="48">
        <v>0.75060185185185191</v>
      </c>
      <c r="U74" s="111">
        <v>5.9999999999999787</v>
      </c>
      <c r="V74" s="112">
        <v>17.867318937637361</v>
      </c>
      <c r="W74" s="113"/>
      <c r="X74" s="13"/>
      <c r="Y74" s="332"/>
      <c r="Z74" s="333"/>
      <c r="AA74" s="117">
        <f>M74-J74</f>
        <v>-342.65623157360324</v>
      </c>
      <c r="AB74" s="110">
        <f>M74/J74</f>
        <v>0.90481771345177686</v>
      </c>
      <c r="AC74" s="328"/>
    </row>
    <row r="75" spans="1:29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3"/>
      <c r="Y75" s="332"/>
      <c r="Z75" s="333"/>
      <c r="AA75" s="117"/>
      <c r="AB75" s="110"/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3">AVERAGE(I73:I88)</f>
        <v>12.5</v>
      </c>
      <c r="J89" s="137">
        <f t="shared" si="33"/>
        <v>3600</v>
      </c>
      <c r="K89" s="138">
        <f t="shared" ref="K89" si="34">J89/I89</f>
        <v>288</v>
      </c>
      <c r="L89" s="136">
        <f t="shared" ref="L89:M89" si="35">AVERAGE(L73:L88)</f>
        <v>12.5</v>
      </c>
      <c r="M89" s="137">
        <f t="shared" si="35"/>
        <v>3185.2733487502346</v>
      </c>
      <c r="N89" s="138">
        <f>M89/L89</f>
        <v>254.82186790001876</v>
      </c>
      <c r="O89" s="139">
        <f>L89-I89</f>
        <v>0</v>
      </c>
      <c r="P89" s="140">
        <f>N89-K89</f>
        <v>-33.178132099981241</v>
      </c>
      <c r="Q89" s="141">
        <f>N89/K89</f>
        <v>0.88479815243062065</v>
      </c>
      <c r="R89" s="324"/>
      <c r="S89" s="142">
        <v>0.70833333333333337</v>
      </c>
      <c r="T89" s="143">
        <v>0.75060185185185191</v>
      </c>
      <c r="U89" s="144"/>
      <c r="V89" s="166"/>
      <c r="W89" s="167"/>
      <c r="X89" s="138"/>
      <c r="Y89" s="354"/>
      <c r="Z89" s="355"/>
      <c r="AA89" s="168">
        <f>M89-J89</f>
        <v>-414.72665124976538</v>
      </c>
      <c r="AB89" s="141">
        <f>M89/J89</f>
        <v>0.88479815243062077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145</v>
      </c>
      <c r="D90" s="321"/>
      <c r="E90" s="147">
        <v>17.22</v>
      </c>
      <c r="F90" s="97">
        <v>1654</v>
      </c>
      <c r="G90" s="148">
        <f t="shared" ref="G90:G92" si="36">E90*F90</f>
        <v>28481.879999999997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2989.4188307323966</v>
      </c>
      <c r="N90" s="152">
        <f>M90/L90</f>
        <v>996.47294357746557</v>
      </c>
      <c r="O90" s="154">
        <f>L90-I90</f>
        <v>0</v>
      </c>
      <c r="P90" s="155">
        <f>N90-K90</f>
        <v>-103.52705642253443</v>
      </c>
      <c r="Q90" s="156">
        <f>N90/K90</f>
        <v>0.90588449416133232</v>
      </c>
      <c r="R90" s="322">
        <f>Q106</f>
        <v>0.90399835933090633</v>
      </c>
      <c r="S90" s="157">
        <v>0.70833333333333337</v>
      </c>
      <c r="T90" s="158">
        <v>0.73137731481481483</v>
      </c>
      <c r="U90" s="159"/>
      <c r="V90" s="160">
        <v>33.197088002448481</v>
      </c>
      <c r="W90" s="161"/>
      <c r="X90" s="162"/>
      <c r="Y90" s="325"/>
      <c r="Z90" s="326"/>
      <c r="AA90" s="115">
        <f>M90-J90</f>
        <v>-310.5811692676034</v>
      </c>
      <c r="AB90" s="156">
        <f>M90/J90</f>
        <v>0.90588449416133232</v>
      </c>
      <c r="AC90" s="327">
        <f>AB106</f>
        <v>0.90399835933090633</v>
      </c>
    </row>
    <row r="91" spans="1:29" ht="15.75" customHeight="1">
      <c r="A91" s="357"/>
      <c r="B91" s="100" t="s">
        <v>120</v>
      </c>
      <c r="C91" s="330" t="s">
        <v>148</v>
      </c>
      <c r="D91" s="331"/>
      <c r="E91" s="101">
        <v>24.54</v>
      </c>
      <c r="F91" s="102">
        <v>1864</v>
      </c>
      <c r="G91" s="103">
        <f t="shared" si="36"/>
        <v>45742.559999999998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2708.8175020317399</v>
      </c>
      <c r="N91" s="106">
        <f>M91/L91</f>
        <v>677.20437550793497</v>
      </c>
      <c r="O91" s="108">
        <f>L91-I91</f>
        <v>0</v>
      </c>
      <c r="P91" s="109">
        <f>N91-K91</f>
        <v>-72.795624492065031</v>
      </c>
      <c r="Q91" s="110">
        <f>N91/K91</f>
        <v>0.90293916734391333</v>
      </c>
      <c r="R91" s="323"/>
      <c r="S91" s="47">
        <v>0.73472222222222228</v>
      </c>
      <c r="T91" s="48">
        <v>0.76339120370370372</v>
      </c>
      <c r="U91" s="111">
        <v>4.8166666666667268</v>
      </c>
      <c r="V91" s="112">
        <v>41.287388285152012</v>
      </c>
      <c r="W91" s="113"/>
      <c r="X91" s="116"/>
      <c r="Y91" s="332"/>
      <c r="Z91" s="333"/>
      <c r="AA91" s="117">
        <f>M91-J91</f>
        <v>-291.18249796826012</v>
      </c>
      <c r="AB91" s="110">
        <f>M91/J91</f>
        <v>0.90293916734391333</v>
      </c>
      <c r="AC91" s="328"/>
    </row>
    <row r="92" spans="1:29" ht="15.75" customHeight="1">
      <c r="A92" s="357"/>
      <c r="B92" s="100" t="s">
        <v>120</v>
      </c>
      <c r="C92" s="330" t="s">
        <v>149</v>
      </c>
      <c r="D92" s="331"/>
      <c r="E92" s="101">
        <v>23.27</v>
      </c>
      <c r="F92" s="102">
        <v>1605</v>
      </c>
      <c r="G92" s="103">
        <f t="shared" si="36"/>
        <v>37348.35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2708.9484090132946</v>
      </c>
      <c r="N92" s="106">
        <f>M92/L92</f>
        <v>541.78968180265895</v>
      </c>
      <c r="O92" s="108">
        <f>L92-I92</f>
        <v>0</v>
      </c>
      <c r="P92" s="109">
        <f>N92-K92</f>
        <v>-58.210318197341053</v>
      </c>
      <c r="Q92" s="110">
        <f>N92/K92</f>
        <v>0.90298280300443157</v>
      </c>
      <c r="R92" s="323"/>
      <c r="S92" s="47">
        <v>0.76736111111111116</v>
      </c>
      <c r="T92" s="48">
        <v>0.79203703703703709</v>
      </c>
      <c r="U92" s="111">
        <v>5.7166666666667076</v>
      </c>
      <c r="V92" s="112">
        <v>35.548849760145949</v>
      </c>
      <c r="W92" s="113"/>
      <c r="X92" s="116"/>
      <c r="Y92" s="332"/>
      <c r="Z92" s="333"/>
      <c r="AA92" s="117">
        <f>M92-J92</f>
        <v>-291.05159098670538</v>
      </c>
      <c r="AB92" s="110">
        <f>M92/J92</f>
        <v>0.90298280300443157</v>
      </c>
      <c r="AC92" s="328"/>
    </row>
    <row r="93" spans="1:29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332"/>
      <c r="Z93" s="333"/>
      <c r="AA93" s="117"/>
      <c r="AB93" s="110"/>
      <c r="AC93" s="328"/>
    </row>
    <row r="94" spans="1:29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16"/>
      <c r="Y94" s="332"/>
      <c r="Z94" s="333"/>
      <c r="AA94" s="117"/>
      <c r="AB94" s="110"/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2802.3949139258098</v>
      </c>
      <c r="N106" s="138">
        <f t="shared" ref="N106:N118" si="41">M106/L106</f>
        <v>700.59872848145244</v>
      </c>
      <c r="O106" s="139">
        <f t="shared" ref="O106:O118" si="42">L106-I106</f>
        <v>0</v>
      </c>
      <c r="P106" s="140">
        <f t="shared" ref="P106:P118" si="43">N106-K106</f>
        <v>-74.40127151854756</v>
      </c>
      <c r="Q106" s="141">
        <f t="shared" ref="Q106:Q118" si="44">N106/K106</f>
        <v>0.90399835933090633</v>
      </c>
      <c r="R106" s="324"/>
      <c r="S106" s="142">
        <v>0.70833333333333337</v>
      </c>
      <c r="T106" s="143">
        <v>0.79203703703703709</v>
      </c>
      <c r="U106" s="144"/>
      <c r="V106" s="166"/>
      <c r="W106" s="99"/>
      <c r="X106" s="69"/>
      <c r="Y106" s="354"/>
      <c r="Z106" s="355"/>
      <c r="AA106" s="168">
        <f t="shared" ref="AA106:AA118" si="45">M106-J106</f>
        <v>-297.60508607419024</v>
      </c>
      <c r="AB106" s="141">
        <f t="shared" ref="AB106:AB118" si="46">M106/J106</f>
        <v>0.90399835933090633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146</v>
      </c>
      <c r="D107" s="321"/>
      <c r="E107" s="147">
        <v>22.28</v>
      </c>
      <c r="F107" s="97">
        <v>530</v>
      </c>
      <c r="G107" s="148">
        <f t="shared" ref="G107:G118" si="47">E107*F107</f>
        <v>11808.400000000001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2978.9765926178497</v>
      </c>
      <c r="N107" s="152">
        <f t="shared" si="41"/>
        <v>595.7953185235699</v>
      </c>
      <c r="O107" s="154">
        <f t="shared" si="42"/>
        <v>0</v>
      </c>
      <c r="P107" s="155">
        <f t="shared" si="43"/>
        <v>-64.204681476430096</v>
      </c>
      <c r="Q107" s="156">
        <f t="shared" si="44"/>
        <v>0.90272017958116657</v>
      </c>
      <c r="R107" s="322">
        <f>Q123</f>
        <v>0.89476717996032018</v>
      </c>
      <c r="S107" s="157">
        <v>0.70833333333333337</v>
      </c>
      <c r="T107" s="158">
        <v>0.71574074074074079</v>
      </c>
      <c r="U107" s="159"/>
      <c r="V107" s="160">
        <v>10.674806938330105</v>
      </c>
      <c r="W107" s="161"/>
      <c r="X107" s="162"/>
      <c r="Y107" s="325"/>
      <c r="Z107" s="326"/>
      <c r="AA107" s="115">
        <f t="shared" si="45"/>
        <v>-321.02340738215025</v>
      </c>
      <c r="AB107" s="156">
        <f t="shared" si="46"/>
        <v>0.90272017958116657</v>
      </c>
      <c r="AC107" s="327">
        <f>AB123</f>
        <v>0.89476717996032007</v>
      </c>
    </row>
    <row r="108" spans="1:29" ht="15.75" customHeight="1">
      <c r="A108" s="318"/>
      <c r="B108" s="100" t="s">
        <v>120</v>
      </c>
      <c r="C108" s="330" t="s">
        <v>154</v>
      </c>
      <c r="D108" s="331"/>
      <c r="E108" s="101">
        <v>25.03</v>
      </c>
      <c r="F108" s="102">
        <v>727</v>
      </c>
      <c r="G108" s="103">
        <f t="shared" si="47"/>
        <v>18196.810000000001</v>
      </c>
      <c r="H108" s="26">
        <v>2</v>
      </c>
      <c r="I108" s="104">
        <v>5</v>
      </c>
      <c r="J108" s="105">
        <v>3600</v>
      </c>
      <c r="K108" s="106">
        <f t="shared" si="37"/>
        <v>720</v>
      </c>
      <c r="L108" s="107">
        <v>5</v>
      </c>
      <c r="M108" s="105">
        <f t="shared" si="48"/>
        <v>3198.4174918322192</v>
      </c>
      <c r="N108" s="106">
        <f t="shared" si="41"/>
        <v>639.68349836644381</v>
      </c>
      <c r="O108" s="108">
        <f t="shared" si="42"/>
        <v>0</v>
      </c>
      <c r="P108" s="109">
        <f t="shared" si="43"/>
        <v>-80.316501633556186</v>
      </c>
      <c r="Q108" s="110">
        <f t="shared" si="44"/>
        <v>0.88844930328672755</v>
      </c>
      <c r="R108" s="323"/>
      <c r="S108" s="47">
        <v>0.72569444444444442</v>
      </c>
      <c r="T108" s="48">
        <v>0.73516203703703698</v>
      </c>
      <c r="U108" s="111">
        <v>15</v>
      </c>
      <c r="V108" s="112">
        <v>13.637994449252528</v>
      </c>
      <c r="W108" s="113"/>
      <c r="X108" s="116"/>
      <c r="Y108" s="332"/>
      <c r="Z108" s="333"/>
      <c r="AA108" s="117">
        <f t="shared" si="45"/>
        <v>-401.58250816778082</v>
      </c>
      <c r="AB108" s="110">
        <f t="shared" si="46"/>
        <v>0.88844930328672755</v>
      </c>
      <c r="AC108" s="328"/>
    </row>
    <row r="109" spans="1:29" ht="15.75" customHeight="1">
      <c r="A109" s="318"/>
      <c r="B109" s="100" t="s">
        <v>120</v>
      </c>
      <c r="C109" s="330" t="s">
        <v>160</v>
      </c>
      <c r="D109" s="331"/>
      <c r="E109" s="101">
        <v>18.18</v>
      </c>
      <c r="F109" s="102">
        <v>410</v>
      </c>
      <c r="G109" s="103">
        <f t="shared" si="47"/>
        <v>7453.8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3195.5960598015236</v>
      </c>
      <c r="N109" s="106">
        <f t="shared" si="41"/>
        <v>1065.1986866005079</v>
      </c>
      <c r="O109" s="108">
        <f t="shared" si="42"/>
        <v>0</v>
      </c>
      <c r="P109" s="109">
        <f t="shared" si="43"/>
        <v>-134.80131339949207</v>
      </c>
      <c r="Q109" s="110">
        <f t="shared" si="44"/>
        <v>0.88766557216708997</v>
      </c>
      <c r="R109" s="323"/>
      <c r="S109" s="47">
        <v>0.7451388888888888</v>
      </c>
      <c r="T109" s="48">
        <v>0.75047453703703693</v>
      </c>
      <c r="U109" s="111">
        <v>15</v>
      </c>
      <c r="V109" s="112">
        <v>7.6980943584990804</v>
      </c>
      <c r="W109" s="113"/>
      <c r="X109" s="116"/>
      <c r="Y109" s="332"/>
      <c r="Z109" s="333"/>
      <c r="AA109" s="117">
        <f t="shared" si="45"/>
        <v>-404.40394019847645</v>
      </c>
      <c r="AB109" s="110">
        <f t="shared" si="46"/>
        <v>0.88766557216708986</v>
      </c>
      <c r="AC109" s="328"/>
    </row>
    <row r="110" spans="1:29" ht="15.75" customHeight="1">
      <c r="A110" s="318"/>
      <c r="B110" s="100" t="s">
        <v>120</v>
      </c>
      <c r="C110" s="330" t="s">
        <v>155</v>
      </c>
      <c r="D110" s="331"/>
      <c r="E110" s="101">
        <v>18.18</v>
      </c>
      <c r="F110" s="102">
        <v>698</v>
      </c>
      <c r="G110" s="103">
        <f t="shared" si="47"/>
        <v>12689.64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2713.6606521991653</v>
      </c>
      <c r="N110" s="106">
        <f t="shared" si="41"/>
        <v>904.55355073305509</v>
      </c>
      <c r="O110" s="108">
        <f t="shared" si="42"/>
        <v>0</v>
      </c>
      <c r="P110" s="109">
        <f t="shared" si="43"/>
        <v>-95.44644926694491</v>
      </c>
      <c r="Q110" s="110">
        <f t="shared" si="44"/>
        <v>0.9045535507330551</v>
      </c>
      <c r="R110" s="323"/>
      <c r="S110" s="47">
        <v>0.76041666666666652</v>
      </c>
      <c r="T110" s="48">
        <v>0.77112268518518501</v>
      </c>
      <c r="U110" s="111">
        <v>15</v>
      </c>
      <c r="V110" s="112">
        <v>15.433027694918383</v>
      </c>
      <c r="W110" s="113"/>
      <c r="X110" s="116"/>
      <c r="Y110" s="332"/>
      <c r="Z110" s="333"/>
      <c r="AA110" s="117">
        <f t="shared" si="45"/>
        <v>-286.33934780083473</v>
      </c>
      <c r="AB110" s="110">
        <f t="shared" si="46"/>
        <v>0.9045535507330551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2537</v>
      </c>
      <c r="G111" s="103">
        <f t="shared" si="47"/>
        <v>35594.11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2714.1250361065113</v>
      </c>
      <c r="N111" s="106">
        <f t="shared" si="41"/>
        <v>904.70834536883706</v>
      </c>
      <c r="O111" s="108">
        <f t="shared" si="42"/>
        <v>0</v>
      </c>
      <c r="P111" s="109">
        <f t="shared" si="43"/>
        <v>-95.291654631162942</v>
      </c>
      <c r="Q111" s="110">
        <f t="shared" si="44"/>
        <v>0.90470834536883704</v>
      </c>
      <c r="R111" s="323"/>
      <c r="S111" s="47">
        <v>0.78124999999999978</v>
      </c>
      <c r="T111" s="48">
        <v>0.82019675925925906</v>
      </c>
      <c r="U111" s="111">
        <v>14.583333333333268</v>
      </c>
      <c r="V111" s="112">
        <v>56.084372670746177</v>
      </c>
      <c r="W111" s="113"/>
      <c r="X111" s="116"/>
      <c r="Y111" s="332"/>
      <c r="Z111" s="333"/>
      <c r="AA111" s="117">
        <f t="shared" si="45"/>
        <v>-285.87496389348871</v>
      </c>
      <c r="AB111" s="110">
        <f t="shared" si="46"/>
        <v>0.90470834536883704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3236</v>
      </c>
      <c r="G112" s="121">
        <f t="shared" si="47"/>
        <v>46210.079999999994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3184.0444846451651</v>
      </c>
      <c r="N112" s="106">
        <f t="shared" si="41"/>
        <v>1061.3481615483884</v>
      </c>
      <c r="O112" s="108">
        <f t="shared" si="42"/>
        <v>0</v>
      </c>
      <c r="P112" s="109">
        <f t="shared" si="43"/>
        <v>-138.65183845161164</v>
      </c>
      <c r="Q112" s="110">
        <f t="shared" si="44"/>
        <v>0.88445680129032367</v>
      </c>
      <c r="R112" s="323"/>
      <c r="S112" s="47">
        <v>0.83055555555555527</v>
      </c>
      <c r="T112" s="120">
        <v>0.87289351851851826</v>
      </c>
      <c r="U112" s="111">
        <v>14.916666666666547</v>
      </c>
      <c r="V112" s="112">
        <v>60.979047540423259</v>
      </c>
      <c r="W112" s="113"/>
      <c r="X112" s="116"/>
      <c r="Y112" s="332"/>
      <c r="Z112" s="333"/>
      <c r="AA112" s="117">
        <f t="shared" si="45"/>
        <v>-415.95551535483492</v>
      </c>
      <c r="AB112" s="110">
        <f t="shared" si="46"/>
        <v>0.88445680129032367</v>
      </c>
      <c r="AC112" s="328"/>
    </row>
    <row r="113" spans="1:29" ht="15.75" customHeight="1">
      <c r="A113" s="318"/>
      <c r="B113" s="100" t="s">
        <v>120</v>
      </c>
      <c r="C113" s="330" t="s">
        <v>146</v>
      </c>
      <c r="D113" s="331"/>
      <c r="E113" s="101">
        <v>22.28</v>
      </c>
      <c r="F113" s="102">
        <v>1391</v>
      </c>
      <c r="G113" s="121">
        <f t="shared" si="47"/>
        <v>30991.480000000003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2978.9765926178497</v>
      </c>
      <c r="N113" s="106">
        <f t="shared" si="41"/>
        <v>595.7953185235699</v>
      </c>
      <c r="O113" s="123">
        <f t="shared" si="42"/>
        <v>0</v>
      </c>
      <c r="P113" s="124">
        <f t="shared" si="43"/>
        <v>-64.204681476430096</v>
      </c>
      <c r="Q113" s="125">
        <f t="shared" si="44"/>
        <v>0.90272017958116657</v>
      </c>
      <c r="R113" s="323"/>
      <c r="S113" s="47">
        <v>0.88263888888888853</v>
      </c>
      <c r="T113" s="120">
        <v>0.90208333333333302</v>
      </c>
      <c r="U113" s="111">
        <v>15</v>
      </c>
      <c r="V113" s="112">
        <v>28.016332926824862</v>
      </c>
      <c r="W113" s="113"/>
      <c r="X113" s="116"/>
      <c r="Y113" s="332"/>
      <c r="Z113" s="333"/>
      <c r="AA113" s="117">
        <f t="shared" si="45"/>
        <v>-321.02340738215025</v>
      </c>
      <c r="AB113" s="110">
        <f t="shared" si="46"/>
        <v>0.90272017958116657</v>
      </c>
      <c r="AC113" s="328"/>
    </row>
    <row r="114" spans="1:29" ht="15.75" customHeight="1">
      <c r="A114" s="318"/>
      <c r="B114" s="100" t="s">
        <v>120</v>
      </c>
      <c r="C114" s="330" t="s">
        <v>154</v>
      </c>
      <c r="D114" s="331"/>
      <c r="E114" s="101">
        <v>25.03</v>
      </c>
      <c r="F114" s="102">
        <v>1508</v>
      </c>
      <c r="G114" s="121">
        <f t="shared" si="47"/>
        <v>37745.240000000005</v>
      </c>
      <c r="H114" s="26"/>
      <c r="I114" s="104">
        <v>5</v>
      </c>
      <c r="J114" s="105">
        <v>3600</v>
      </c>
      <c r="K114" s="106">
        <f t="shared" si="37"/>
        <v>720</v>
      </c>
      <c r="L114" s="118">
        <v>5</v>
      </c>
      <c r="M114" s="105">
        <f t="shared" si="48"/>
        <v>3198.4174918322196</v>
      </c>
      <c r="N114" s="106">
        <f t="shared" si="41"/>
        <v>639.68349836644393</v>
      </c>
      <c r="O114" s="123">
        <f t="shared" si="42"/>
        <v>0</v>
      </c>
      <c r="P114" s="124">
        <f t="shared" si="43"/>
        <v>-80.316501633556072</v>
      </c>
      <c r="Q114" s="125">
        <f t="shared" si="44"/>
        <v>0.88844930328672767</v>
      </c>
      <c r="R114" s="323"/>
      <c r="S114" s="47">
        <v>0.91249999999999964</v>
      </c>
      <c r="T114" s="120">
        <v>0.93214120370370335</v>
      </c>
      <c r="U114" s="111">
        <v>14.999999999999947</v>
      </c>
      <c r="V114" s="112">
        <v>28.288989861723259</v>
      </c>
      <c r="W114" s="113"/>
      <c r="X114" s="116"/>
      <c r="Y114" s="332"/>
      <c r="Z114" s="333"/>
      <c r="AA114" s="117">
        <f t="shared" si="45"/>
        <v>-401.58250816778036</v>
      </c>
      <c r="AB114" s="110">
        <f t="shared" si="46"/>
        <v>0.88844930328672767</v>
      </c>
      <c r="AC114" s="328"/>
    </row>
    <row r="115" spans="1:29" ht="15.75" customHeight="1">
      <c r="A115" s="318"/>
      <c r="B115" s="100" t="s">
        <v>120</v>
      </c>
      <c r="C115" s="330" t="s">
        <v>160</v>
      </c>
      <c r="D115" s="331"/>
      <c r="E115" s="101">
        <v>18.18</v>
      </c>
      <c r="F115" s="102">
        <v>924</v>
      </c>
      <c r="G115" s="121">
        <f t="shared" si="47"/>
        <v>16798.32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3195.5960598015236</v>
      </c>
      <c r="N115" s="106">
        <f t="shared" si="41"/>
        <v>1065.1986866005079</v>
      </c>
      <c r="O115" s="123">
        <f t="shared" si="42"/>
        <v>0</v>
      </c>
      <c r="P115" s="124">
        <f t="shared" si="43"/>
        <v>-134.80131339949207</v>
      </c>
      <c r="Q115" s="125">
        <f t="shared" si="44"/>
        <v>0.88766557216708997</v>
      </c>
      <c r="R115" s="323"/>
      <c r="S115" s="47">
        <v>0.94236111111111076</v>
      </c>
      <c r="T115" s="120">
        <v>0.95439814814814783</v>
      </c>
      <c r="U115" s="111">
        <v>14.716666666666676</v>
      </c>
      <c r="V115" s="112">
        <v>17.348876066471099</v>
      </c>
      <c r="W115" s="113"/>
      <c r="X115" s="116"/>
      <c r="Y115" s="332"/>
      <c r="Z115" s="333"/>
      <c r="AA115" s="117">
        <f t="shared" si="45"/>
        <v>-404.40394019847645</v>
      </c>
      <c r="AB115" s="110">
        <f t="shared" si="46"/>
        <v>0.88766557216708986</v>
      </c>
      <c r="AC115" s="328"/>
    </row>
    <row r="116" spans="1:29" ht="15.75" customHeight="1">
      <c r="A116" s="318"/>
      <c r="B116" s="100" t="s">
        <v>120</v>
      </c>
      <c r="C116" s="330" t="s">
        <v>155</v>
      </c>
      <c r="D116" s="331"/>
      <c r="E116" s="101">
        <v>18.18</v>
      </c>
      <c r="F116" s="102">
        <v>1393</v>
      </c>
      <c r="G116" s="121">
        <f t="shared" si="47"/>
        <v>25324.739999999998</v>
      </c>
      <c r="H116" s="62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2713.6606521991644</v>
      </c>
      <c r="N116" s="106">
        <f t="shared" si="41"/>
        <v>904.55355073305475</v>
      </c>
      <c r="O116" s="123">
        <f t="shared" si="42"/>
        <v>0</v>
      </c>
      <c r="P116" s="124">
        <f t="shared" si="43"/>
        <v>-95.446449266945251</v>
      </c>
      <c r="Q116" s="125">
        <f t="shared" si="44"/>
        <v>0.90455355073305477</v>
      </c>
      <c r="R116" s="323"/>
      <c r="S116" s="47">
        <v>0.9645833333333329</v>
      </c>
      <c r="T116" s="120">
        <v>0.98596064814814777</v>
      </c>
      <c r="U116" s="111">
        <v>14.666666666666508</v>
      </c>
      <c r="V116" s="112">
        <v>30.799724325245435</v>
      </c>
      <c r="W116" s="113"/>
      <c r="X116" s="116"/>
      <c r="Y116" s="332"/>
      <c r="Z116" s="333"/>
      <c r="AA116" s="117">
        <f t="shared" si="45"/>
        <v>-286.33934780083564</v>
      </c>
      <c r="AB116" s="110">
        <f t="shared" si="46"/>
        <v>0.90455355073305477</v>
      </c>
      <c r="AC116" s="328"/>
    </row>
    <row r="117" spans="1:29" ht="15.75" customHeight="1">
      <c r="A117" s="318"/>
      <c r="B117" s="100" t="s">
        <v>120</v>
      </c>
      <c r="C117" s="330" t="s">
        <v>152</v>
      </c>
      <c r="D117" s="331"/>
      <c r="E117" s="101">
        <v>14.03</v>
      </c>
      <c r="F117" s="102">
        <v>6389</v>
      </c>
      <c r="G117" s="121">
        <f t="shared" si="47"/>
        <v>89637.67</v>
      </c>
      <c r="H117" s="62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2714.1250361065108</v>
      </c>
      <c r="N117" s="106">
        <f t="shared" si="41"/>
        <v>904.70834536883694</v>
      </c>
      <c r="O117" s="123">
        <f t="shared" si="42"/>
        <v>0</v>
      </c>
      <c r="P117" s="124">
        <f t="shared" si="43"/>
        <v>-95.291654631163055</v>
      </c>
      <c r="Q117" s="125">
        <f t="shared" si="44"/>
        <v>0.90470834536883693</v>
      </c>
      <c r="R117" s="323"/>
      <c r="S117" s="47">
        <v>0.9958333333333329</v>
      </c>
      <c r="T117" s="120">
        <v>1.0939120370370365</v>
      </c>
      <c r="U117" s="111">
        <v>15</v>
      </c>
      <c r="V117" s="112">
        <v>141.23888726582473</v>
      </c>
      <c r="W117" s="126"/>
      <c r="X117" s="127"/>
      <c r="Y117" s="332"/>
      <c r="Z117" s="333"/>
      <c r="AA117" s="117">
        <f t="shared" si="45"/>
        <v>-285.87496389348917</v>
      </c>
      <c r="AB117" s="110">
        <f t="shared" si="46"/>
        <v>0.90470834536883693</v>
      </c>
      <c r="AC117" s="328"/>
    </row>
    <row r="118" spans="1:29" ht="15.75" customHeight="1">
      <c r="A118" s="318"/>
      <c r="B118" s="100" t="s">
        <v>120</v>
      </c>
      <c r="C118" s="330" t="s">
        <v>153</v>
      </c>
      <c r="D118" s="331"/>
      <c r="E118" s="101">
        <v>14.28</v>
      </c>
      <c r="F118" s="102">
        <v>8346</v>
      </c>
      <c r="G118" s="121">
        <f t="shared" si="47"/>
        <v>119180.87999999999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3184.0444846451655</v>
      </c>
      <c r="N118" s="106">
        <f t="shared" si="41"/>
        <v>1061.3481615483886</v>
      </c>
      <c r="O118" s="123">
        <f t="shared" si="42"/>
        <v>0</v>
      </c>
      <c r="P118" s="124">
        <f t="shared" si="43"/>
        <v>-138.65183845161141</v>
      </c>
      <c r="Q118" s="125">
        <f t="shared" si="44"/>
        <v>0.88445680129032378</v>
      </c>
      <c r="R118" s="323"/>
      <c r="S118" s="47">
        <v>1.1041666666666663</v>
      </c>
      <c r="T118" s="120">
        <v>1.2133796296296293</v>
      </c>
      <c r="U118" s="111">
        <v>14.766666666666843</v>
      </c>
      <c r="V118" s="112">
        <v>157.27167205573932</v>
      </c>
      <c r="W118" s="126"/>
      <c r="X118" s="127"/>
      <c r="Y118" s="332"/>
      <c r="Z118" s="333"/>
      <c r="AA118" s="117">
        <f t="shared" si="45"/>
        <v>-415.95551535483446</v>
      </c>
      <c r="AB118" s="110">
        <f t="shared" si="46"/>
        <v>0.88445680129032378</v>
      </c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49">AVERAGE(I107:I122)</f>
        <v>3.6666666666666665</v>
      </c>
      <c r="J123" s="137">
        <f t="shared" si="49"/>
        <v>3350</v>
      </c>
      <c r="K123" s="138">
        <f t="shared" ref="K123" si="50">J123/I123</f>
        <v>913.63636363636363</v>
      </c>
      <c r="L123" s="136">
        <f t="shared" ref="L123:M123" si="51">AVERAGE(L107:L122)</f>
        <v>3.6666666666666665</v>
      </c>
      <c r="M123" s="137">
        <f t="shared" si="51"/>
        <v>2997.4700528670724</v>
      </c>
      <c r="N123" s="138">
        <f t="shared" ref="N123:N135" si="52">M123/L123</f>
        <v>817.49183260011068</v>
      </c>
      <c r="O123" s="139">
        <f t="shared" ref="O123:O135" si="53">L123-I123</f>
        <v>0</v>
      </c>
      <c r="P123" s="140">
        <f t="shared" ref="P123:P135" si="54">N123-K123</f>
        <v>-96.144531036252943</v>
      </c>
      <c r="Q123" s="141">
        <f t="shared" ref="Q123:Q135" si="55">N123/K123</f>
        <v>0.89476717996032018</v>
      </c>
      <c r="R123" s="324"/>
      <c r="S123" s="142">
        <v>0.70833333333333337</v>
      </c>
      <c r="T123" s="143">
        <v>1.2133796296296293</v>
      </c>
      <c r="U123" s="144"/>
      <c r="V123" s="166"/>
      <c r="W123" s="99"/>
      <c r="X123" s="69"/>
      <c r="Y123" s="354"/>
      <c r="Z123" s="355"/>
      <c r="AA123" s="168">
        <f t="shared" ref="AA123:AA135" si="56">M123-J123</f>
        <v>-352.52994713292765</v>
      </c>
      <c r="AB123" s="141">
        <f t="shared" ref="AB123:AB135" si="57">M123/J123</f>
        <v>0.89476717996032007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158</v>
      </c>
      <c r="D124" s="321"/>
      <c r="E124" s="147">
        <v>30</v>
      </c>
      <c r="F124" s="97">
        <v>923</v>
      </c>
      <c r="G124" s="148">
        <f t="shared" ref="G124:G135" si="58">E124*F124</f>
        <v>27690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3192.8399999999983</v>
      </c>
      <c r="N124" s="152">
        <f t="shared" si="52"/>
        <v>798.20999999999958</v>
      </c>
      <c r="O124" s="154">
        <f t="shared" si="53"/>
        <v>0</v>
      </c>
      <c r="P124" s="155">
        <f t="shared" si="54"/>
        <v>-101.79000000000042</v>
      </c>
      <c r="Q124" s="156">
        <f t="shared" si="55"/>
        <v>0.88689999999999958</v>
      </c>
      <c r="R124" s="322">
        <f>Q140</f>
        <v>0.88695153247225267</v>
      </c>
      <c r="S124" s="157">
        <v>0.70833333333333337</v>
      </c>
      <c r="T124" s="158">
        <v>0.72037037037037044</v>
      </c>
      <c r="U124" s="159"/>
      <c r="V124" s="160">
        <v>17.345059570789651</v>
      </c>
      <c r="W124" s="158"/>
      <c r="X124" s="169"/>
      <c r="Y124" s="325"/>
      <c r="Z124" s="326"/>
      <c r="AA124" s="171">
        <f t="shared" si="56"/>
        <v>-407.16000000000167</v>
      </c>
      <c r="AB124" s="156">
        <f t="shared" si="57"/>
        <v>0.88689999999999958</v>
      </c>
      <c r="AC124" s="327">
        <f>AB140</f>
        <v>0.88695153247225267</v>
      </c>
    </row>
    <row r="125" spans="1:29" ht="15.75" customHeight="1">
      <c r="A125" s="357"/>
      <c r="B125" s="100" t="s">
        <v>120</v>
      </c>
      <c r="C125" s="330" t="s">
        <v>162</v>
      </c>
      <c r="D125" s="331"/>
      <c r="E125" s="101">
        <v>18.18</v>
      </c>
      <c r="F125" s="102">
        <v>1089</v>
      </c>
      <c r="G125" s="103">
        <f t="shared" si="58"/>
        <v>19798.02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3193.9234037646656</v>
      </c>
      <c r="N125" s="106">
        <f t="shared" si="52"/>
        <v>1064.6411345882218</v>
      </c>
      <c r="O125" s="108">
        <f t="shared" si="53"/>
        <v>0</v>
      </c>
      <c r="P125" s="109">
        <f t="shared" si="54"/>
        <v>-135.3588654117782</v>
      </c>
      <c r="Q125" s="110">
        <f t="shared" si="55"/>
        <v>0.8872009454901848</v>
      </c>
      <c r="R125" s="323"/>
      <c r="S125" s="47">
        <v>0.73055555555555551</v>
      </c>
      <c r="T125" s="48">
        <v>0.7447569444444444</v>
      </c>
      <c r="U125" s="111">
        <v>14.666666666666508</v>
      </c>
      <c r="V125" s="112">
        <v>20.45759767531807</v>
      </c>
      <c r="W125" s="113"/>
      <c r="X125" s="13"/>
      <c r="Y125" s="332"/>
      <c r="Z125" s="333"/>
      <c r="AA125" s="172">
        <f t="shared" si="56"/>
        <v>-406.07659623533436</v>
      </c>
      <c r="AB125" s="110">
        <f t="shared" si="57"/>
        <v>0.88720094549018491</v>
      </c>
      <c r="AC125" s="328"/>
    </row>
    <row r="126" spans="1:29" ht="15.75" customHeight="1">
      <c r="A126" s="357"/>
      <c r="B126" s="100" t="s">
        <v>120</v>
      </c>
      <c r="C126" s="330" t="s">
        <v>161</v>
      </c>
      <c r="D126" s="331"/>
      <c r="E126" s="101">
        <v>16.7</v>
      </c>
      <c r="F126" s="102">
        <v>661</v>
      </c>
      <c r="G126" s="103">
        <f t="shared" si="58"/>
        <v>11038.699999999999</v>
      </c>
      <c r="H126" s="26">
        <v>2</v>
      </c>
      <c r="I126" s="104">
        <v>3</v>
      </c>
      <c r="J126" s="105">
        <v>3600</v>
      </c>
      <c r="K126" s="106">
        <f t="shared" si="37"/>
        <v>1200</v>
      </c>
      <c r="L126" s="107">
        <v>3</v>
      </c>
      <c r="M126" s="105">
        <f t="shared" si="59"/>
        <v>3199.4023507222041</v>
      </c>
      <c r="N126" s="106">
        <f t="shared" si="52"/>
        <v>1066.4674502407347</v>
      </c>
      <c r="O126" s="108">
        <f t="shared" si="53"/>
        <v>0</v>
      </c>
      <c r="P126" s="109">
        <f t="shared" si="54"/>
        <v>-133.53254975926529</v>
      </c>
      <c r="Q126" s="110">
        <f t="shared" si="55"/>
        <v>0.88872287520061222</v>
      </c>
      <c r="R126" s="323"/>
      <c r="S126" s="47">
        <v>0.75486111111111098</v>
      </c>
      <c r="T126" s="48">
        <v>0.76346064814814807</v>
      </c>
      <c r="U126" s="111">
        <v>14.549999999999876</v>
      </c>
      <c r="V126" s="112">
        <v>12.396065156058759</v>
      </c>
      <c r="W126" s="113"/>
      <c r="X126" s="13"/>
      <c r="Y126" s="332"/>
      <c r="Z126" s="333"/>
      <c r="AA126" s="172">
        <f t="shared" si="56"/>
        <v>-400.59764927779588</v>
      </c>
      <c r="AB126" s="110">
        <f t="shared" si="57"/>
        <v>0.88872287520061222</v>
      </c>
      <c r="AC126" s="328"/>
    </row>
    <row r="127" spans="1:29" ht="15.75" customHeight="1">
      <c r="A127" s="357"/>
      <c r="B127" s="100" t="s">
        <v>120</v>
      </c>
      <c r="C127" s="330" t="s">
        <v>159</v>
      </c>
      <c r="D127" s="331"/>
      <c r="E127" s="101">
        <v>24.82</v>
      </c>
      <c r="F127" s="102">
        <v>952</v>
      </c>
      <c r="G127" s="103">
        <f t="shared" si="58"/>
        <v>23628.639999999999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3189.7517796373836</v>
      </c>
      <c r="N127" s="106">
        <f t="shared" si="52"/>
        <v>637.95035592747672</v>
      </c>
      <c r="O127" s="108">
        <f t="shared" si="53"/>
        <v>0</v>
      </c>
      <c r="P127" s="109">
        <f t="shared" si="54"/>
        <v>-82.049644072523279</v>
      </c>
      <c r="Q127" s="110">
        <f t="shared" si="55"/>
        <v>0.88604216101038435</v>
      </c>
      <c r="R127" s="323"/>
      <c r="S127" s="47">
        <v>0.77361111111111092</v>
      </c>
      <c r="T127" s="48">
        <v>0.78604166666666653</v>
      </c>
      <c r="U127" s="111">
        <v>14.6166666666665</v>
      </c>
      <c r="V127" s="112">
        <v>17.90734951999729</v>
      </c>
      <c r="W127" s="113"/>
      <c r="X127" s="13"/>
      <c r="Y127" s="332"/>
      <c r="Z127" s="333"/>
      <c r="AA127" s="172">
        <f t="shared" si="56"/>
        <v>-410.24822036261639</v>
      </c>
      <c r="AB127" s="110">
        <f t="shared" si="57"/>
        <v>0.88604216101038435</v>
      </c>
      <c r="AC127" s="328"/>
    </row>
    <row r="128" spans="1:29" ht="15.75" customHeight="1">
      <c r="A128" s="358"/>
      <c r="B128" s="100" t="s">
        <v>120</v>
      </c>
      <c r="C128" s="330" t="s">
        <v>147</v>
      </c>
      <c r="D128" s="331"/>
      <c r="E128" s="101">
        <v>17.89</v>
      </c>
      <c r="F128" s="102">
        <v>1709</v>
      </c>
      <c r="G128" s="103">
        <f t="shared" si="58"/>
        <v>30574.010000000002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3191.2476699049475</v>
      </c>
      <c r="N128" s="106">
        <f t="shared" si="52"/>
        <v>797.81191747623689</v>
      </c>
      <c r="O128" s="108">
        <f t="shared" si="53"/>
        <v>0</v>
      </c>
      <c r="P128" s="109">
        <f t="shared" si="54"/>
        <v>-102.18808252376311</v>
      </c>
      <c r="Q128" s="110">
        <f t="shared" si="55"/>
        <v>0.88645768608470765</v>
      </c>
      <c r="R128" s="323"/>
      <c r="S128" s="47">
        <v>0.79583333333333306</v>
      </c>
      <c r="T128" s="48">
        <v>0.81813657407407381</v>
      </c>
      <c r="U128" s="111">
        <v>15</v>
      </c>
      <c r="V128" s="112">
        <v>32.131633331691297</v>
      </c>
      <c r="W128" s="113"/>
      <c r="X128" s="116"/>
      <c r="Y128" s="332"/>
      <c r="Z128" s="333"/>
      <c r="AA128" s="172">
        <f t="shared" si="56"/>
        <v>-408.75233009505246</v>
      </c>
      <c r="AB128" s="110">
        <f t="shared" si="57"/>
        <v>0.88645768608470765</v>
      </c>
      <c r="AC128" s="328"/>
    </row>
    <row r="129" spans="1:29" ht="15.75" customHeight="1">
      <c r="A129" s="358"/>
      <c r="B129" s="100" t="s">
        <v>120</v>
      </c>
      <c r="C129" s="330" t="s">
        <v>157</v>
      </c>
      <c r="D129" s="331"/>
      <c r="E129" s="101">
        <v>16.66</v>
      </c>
      <c r="F129" s="102">
        <v>2712</v>
      </c>
      <c r="G129" s="121">
        <f t="shared" si="58"/>
        <v>45181.919999999998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3190.9878973714549</v>
      </c>
      <c r="N129" s="106">
        <f t="shared" si="52"/>
        <v>638.19757947429093</v>
      </c>
      <c r="O129" s="108">
        <f t="shared" si="53"/>
        <v>0</v>
      </c>
      <c r="P129" s="109">
        <f t="shared" si="54"/>
        <v>-81.802420525709067</v>
      </c>
      <c r="Q129" s="110">
        <f t="shared" si="55"/>
        <v>0.8863855270476263</v>
      </c>
      <c r="R129" s="323"/>
      <c r="S129" s="47">
        <v>0.82847222222222194</v>
      </c>
      <c r="T129" s="120">
        <v>0.86387731481481456</v>
      </c>
      <c r="U129" s="111">
        <v>14.883333333333315</v>
      </c>
      <c r="V129" s="112">
        <v>50.993612396348794</v>
      </c>
      <c r="W129" s="113"/>
      <c r="X129" s="50"/>
      <c r="Y129" s="332"/>
      <c r="Z129" s="333"/>
      <c r="AA129" s="172">
        <f t="shared" si="56"/>
        <v>-409.01210262854511</v>
      </c>
      <c r="AB129" s="110">
        <f t="shared" si="57"/>
        <v>0.88638552704762641</v>
      </c>
      <c r="AC129" s="328"/>
    </row>
    <row r="130" spans="1:29" ht="15.75" customHeight="1">
      <c r="A130" s="358"/>
      <c r="B130" s="100" t="s">
        <v>120</v>
      </c>
      <c r="C130" s="330" t="s">
        <v>158</v>
      </c>
      <c r="D130" s="331"/>
      <c r="E130" s="101">
        <v>30</v>
      </c>
      <c r="F130" s="102">
        <v>2253</v>
      </c>
      <c r="G130" s="121">
        <f t="shared" si="58"/>
        <v>67590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3192.8399999999979</v>
      </c>
      <c r="N130" s="106">
        <f t="shared" si="52"/>
        <v>798.20999999999947</v>
      </c>
      <c r="O130" s="123">
        <f t="shared" si="53"/>
        <v>0</v>
      </c>
      <c r="P130" s="124">
        <f t="shared" si="54"/>
        <v>-101.79000000000053</v>
      </c>
      <c r="Q130" s="125">
        <f t="shared" si="55"/>
        <v>0.88689999999999936</v>
      </c>
      <c r="R130" s="323"/>
      <c r="S130" s="47">
        <v>0.87361111111111078</v>
      </c>
      <c r="T130" s="120">
        <v>0.9030092592592589</v>
      </c>
      <c r="U130" s="111">
        <v>15</v>
      </c>
      <c r="V130" s="112">
        <v>42.338482354267704</v>
      </c>
      <c r="W130" s="113"/>
      <c r="X130" s="116"/>
      <c r="Y130" s="332"/>
      <c r="Z130" s="333"/>
      <c r="AA130" s="172">
        <f t="shared" si="56"/>
        <v>-407.16000000000213</v>
      </c>
      <c r="AB130" s="110">
        <f t="shared" si="57"/>
        <v>0.88689999999999936</v>
      </c>
      <c r="AC130" s="328"/>
    </row>
    <row r="131" spans="1:29" ht="15.75" customHeight="1">
      <c r="A131" s="358"/>
      <c r="B131" s="100" t="s">
        <v>120</v>
      </c>
      <c r="C131" s="330" t="s">
        <v>162</v>
      </c>
      <c r="D131" s="331"/>
      <c r="E131" s="101">
        <v>18.18</v>
      </c>
      <c r="F131" s="102">
        <v>2835</v>
      </c>
      <c r="G131" s="121">
        <f t="shared" si="58"/>
        <v>51540.299999999996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3193.9234037646656</v>
      </c>
      <c r="N131" s="106">
        <f t="shared" si="52"/>
        <v>1064.6411345882218</v>
      </c>
      <c r="O131" s="123">
        <f t="shared" si="53"/>
        <v>0</v>
      </c>
      <c r="P131" s="124">
        <f t="shared" si="54"/>
        <v>-135.3588654117782</v>
      </c>
      <c r="Q131" s="125">
        <f t="shared" si="55"/>
        <v>0.8872009454901848</v>
      </c>
      <c r="R131" s="323"/>
      <c r="S131" s="47">
        <v>0.91319444444444409</v>
      </c>
      <c r="T131" s="120">
        <v>0.95017361111111076</v>
      </c>
      <c r="U131" s="111">
        <v>14.666666666666668</v>
      </c>
      <c r="V131" s="112">
        <v>53.257382377894153</v>
      </c>
      <c r="W131" s="113"/>
      <c r="X131" s="116"/>
      <c r="Y131" s="332"/>
      <c r="Z131" s="333"/>
      <c r="AA131" s="172">
        <f t="shared" si="56"/>
        <v>-406.07659623533436</v>
      </c>
      <c r="AB131" s="110">
        <f t="shared" si="57"/>
        <v>0.88720094549018491</v>
      </c>
      <c r="AC131" s="328"/>
    </row>
    <row r="132" spans="1:29" ht="15.75" customHeight="1">
      <c r="A132" s="358"/>
      <c r="B132" s="100" t="s">
        <v>120</v>
      </c>
      <c r="C132" s="330" t="s">
        <v>161</v>
      </c>
      <c r="D132" s="331"/>
      <c r="E132" s="101">
        <v>16.7</v>
      </c>
      <c r="F132" s="102">
        <v>1584</v>
      </c>
      <c r="G132" s="121">
        <f t="shared" si="58"/>
        <v>26452.799999999999</v>
      </c>
      <c r="H132" s="26"/>
      <c r="I132" s="104">
        <v>3</v>
      </c>
      <c r="J132" s="105">
        <v>3600</v>
      </c>
      <c r="K132" s="106">
        <f t="shared" si="37"/>
        <v>1200</v>
      </c>
      <c r="L132" s="118">
        <v>3</v>
      </c>
      <c r="M132" s="105">
        <f t="shared" si="59"/>
        <v>3199.4023507222041</v>
      </c>
      <c r="N132" s="106">
        <f t="shared" si="52"/>
        <v>1066.4674502407347</v>
      </c>
      <c r="O132" s="123">
        <f t="shared" si="53"/>
        <v>0</v>
      </c>
      <c r="P132" s="124">
        <f t="shared" si="54"/>
        <v>-133.53254975926529</v>
      </c>
      <c r="Q132" s="125">
        <f t="shared" si="55"/>
        <v>0.88872287520061222</v>
      </c>
      <c r="R132" s="323"/>
      <c r="S132" s="47">
        <v>0.96041666666666625</v>
      </c>
      <c r="T132" s="120">
        <v>0.98104166666666626</v>
      </c>
      <c r="U132" s="111">
        <v>14.749999999999908</v>
      </c>
      <c r="V132" s="112">
        <v>29.705547968528101</v>
      </c>
      <c r="W132" s="126"/>
      <c r="X132" s="127"/>
      <c r="Y132" s="332"/>
      <c r="Z132" s="333"/>
      <c r="AA132" s="172">
        <f t="shared" si="56"/>
        <v>-400.59764927779588</v>
      </c>
      <c r="AB132" s="110">
        <f t="shared" si="57"/>
        <v>0.88872287520061222</v>
      </c>
      <c r="AC132" s="328"/>
    </row>
    <row r="133" spans="1:29" ht="15.75" customHeight="1">
      <c r="A133" s="358"/>
      <c r="B133" s="100" t="s">
        <v>120</v>
      </c>
      <c r="C133" s="330" t="s">
        <v>159</v>
      </c>
      <c r="D133" s="331"/>
      <c r="E133" s="101">
        <v>24.82</v>
      </c>
      <c r="F133" s="102">
        <v>2084</v>
      </c>
      <c r="G133" s="121">
        <f t="shared" si="58"/>
        <v>51724.88</v>
      </c>
      <c r="H133" s="62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3189.7517796373836</v>
      </c>
      <c r="N133" s="106">
        <f t="shared" si="52"/>
        <v>637.95035592747672</v>
      </c>
      <c r="O133" s="123">
        <f t="shared" si="53"/>
        <v>0</v>
      </c>
      <c r="P133" s="124">
        <f t="shared" si="54"/>
        <v>-82.049644072523279</v>
      </c>
      <c r="Q133" s="125">
        <f t="shared" si="55"/>
        <v>0.88604216101038435</v>
      </c>
      <c r="R133" s="323"/>
      <c r="S133" s="47">
        <v>0.99097222222222181</v>
      </c>
      <c r="T133" s="120">
        <v>1.018194444444444</v>
      </c>
      <c r="U133" s="111">
        <v>15</v>
      </c>
      <c r="V133" s="112">
        <v>39.200542436632723</v>
      </c>
      <c r="W133" s="126"/>
      <c r="X133" s="127"/>
      <c r="Y133" s="332"/>
      <c r="Z133" s="333"/>
      <c r="AA133" s="172">
        <f t="shared" si="56"/>
        <v>-410.24822036261639</v>
      </c>
      <c r="AB133" s="110">
        <f t="shared" si="57"/>
        <v>0.88604216101038435</v>
      </c>
      <c r="AC133" s="328"/>
    </row>
    <row r="134" spans="1:29" ht="15.75" customHeight="1">
      <c r="A134" s="358"/>
      <c r="B134" s="100" t="s">
        <v>120</v>
      </c>
      <c r="C134" s="330" t="s">
        <v>147</v>
      </c>
      <c r="D134" s="331"/>
      <c r="E134" s="101">
        <v>17.89</v>
      </c>
      <c r="F134" s="102">
        <v>4320</v>
      </c>
      <c r="G134" s="121">
        <f t="shared" si="58"/>
        <v>77284.800000000003</v>
      </c>
      <c r="H134" s="62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3191.247669904948</v>
      </c>
      <c r="N134" s="106">
        <f t="shared" si="52"/>
        <v>797.811917476237</v>
      </c>
      <c r="O134" s="123">
        <f t="shared" si="53"/>
        <v>0</v>
      </c>
      <c r="P134" s="124">
        <f t="shared" si="54"/>
        <v>-102.188082523763</v>
      </c>
      <c r="Q134" s="125">
        <f t="shared" si="55"/>
        <v>0.88645768608470776</v>
      </c>
      <c r="R134" s="323"/>
      <c r="S134" s="47">
        <v>1.0284722222222218</v>
      </c>
      <c r="T134" s="120">
        <v>1.0848726851851846</v>
      </c>
      <c r="U134" s="111">
        <v>14.800000000000075</v>
      </c>
      <c r="V134" s="112">
        <v>81.22215096132615</v>
      </c>
      <c r="W134" s="126"/>
      <c r="X134" s="127"/>
      <c r="Y134" s="332"/>
      <c r="Z134" s="333"/>
      <c r="AA134" s="172">
        <f t="shared" si="56"/>
        <v>-408.752330095052</v>
      </c>
      <c r="AB134" s="110">
        <f t="shared" si="57"/>
        <v>0.88645768608470776</v>
      </c>
      <c r="AC134" s="328"/>
    </row>
    <row r="135" spans="1:29" ht="15.75" customHeight="1">
      <c r="A135" s="358"/>
      <c r="B135" s="100" t="s">
        <v>120</v>
      </c>
      <c r="C135" s="330" t="s">
        <v>157</v>
      </c>
      <c r="D135" s="331"/>
      <c r="E135" s="101">
        <v>16.66</v>
      </c>
      <c r="F135" s="102">
        <v>6812</v>
      </c>
      <c r="G135" s="121">
        <f t="shared" si="58"/>
        <v>113487.92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3190.9878973714558</v>
      </c>
      <c r="N135" s="106">
        <f t="shared" si="52"/>
        <v>638.19757947429116</v>
      </c>
      <c r="O135" s="123">
        <f t="shared" si="53"/>
        <v>0</v>
      </c>
      <c r="P135" s="124">
        <f t="shared" si="54"/>
        <v>-81.80242052570884</v>
      </c>
      <c r="Q135" s="125">
        <f t="shared" si="55"/>
        <v>0.88638552704762663</v>
      </c>
      <c r="R135" s="323"/>
      <c r="S135" s="47">
        <v>1.0951388888888884</v>
      </c>
      <c r="T135" s="120">
        <v>1.1840856481481477</v>
      </c>
      <c r="U135" s="111">
        <v>14.783333333333459</v>
      </c>
      <c r="V135" s="112">
        <v>128.0857255324218</v>
      </c>
      <c r="W135" s="126"/>
      <c r="X135" s="127"/>
      <c r="Y135" s="332"/>
      <c r="Z135" s="333"/>
      <c r="AA135" s="172">
        <f t="shared" si="56"/>
        <v>-409.0121026285442</v>
      </c>
      <c r="AB135" s="110">
        <f t="shared" si="57"/>
        <v>0.88638552704762663</v>
      </c>
      <c r="AC135" s="328"/>
    </row>
    <row r="136" spans="1:29" ht="15.75" customHeight="1">
      <c r="A136" s="358"/>
      <c r="B136" s="100"/>
      <c r="C136" s="330"/>
      <c r="D136" s="33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26"/>
      <c r="X136" s="127"/>
      <c r="Y136" s="332"/>
      <c r="Z136" s="333"/>
      <c r="AA136" s="172"/>
      <c r="AB136" s="110"/>
      <c r="AC136" s="328"/>
    </row>
    <row r="137" spans="1:29" ht="15.75" customHeight="1">
      <c r="A137" s="358"/>
      <c r="B137" s="100"/>
      <c r="C137" s="330"/>
      <c r="D137" s="33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13"/>
      <c r="X137" s="116"/>
      <c r="Y137" s="332"/>
      <c r="Z137" s="333"/>
      <c r="AA137" s="172"/>
      <c r="AB137" s="110"/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0">AVERAGE(I124:I139)</f>
        <v>4</v>
      </c>
      <c r="J140" s="137">
        <f t="shared" si="60"/>
        <v>3600</v>
      </c>
      <c r="K140" s="138">
        <f t="shared" ref="K140" si="61">J140/I140</f>
        <v>900</v>
      </c>
      <c r="L140" s="136">
        <f t="shared" ref="L140:M140" si="62">AVERAGE(L124:L139)</f>
        <v>4</v>
      </c>
      <c r="M140" s="137">
        <f t="shared" si="62"/>
        <v>3193.0255169001098</v>
      </c>
      <c r="N140" s="138">
        <f>M140/L140</f>
        <v>798.25637922502744</v>
      </c>
      <c r="O140" s="139">
        <f>L140-I140</f>
        <v>0</v>
      </c>
      <c r="P140" s="140">
        <f>N140-K140</f>
        <v>-101.74362077497256</v>
      </c>
      <c r="Q140" s="141">
        <f>N140/K140</f>
        <v>0.88695153247225267</v>
      </c>
      <c r="R140" s="324"/>
      <c r="S140" s="142">
        <v>0.70833333333333337</v>
      </c>
      <c r="T140" s="143">
        <v>1.1840856481481477</v>
      </c>
      <c r="U140" s="144"/>
      <c r="V140" s="166"/>
      <c r="W140" s="167"/>
      <c r="X140" s="138"/>
      <c r="Y140" s="354"/>
      <c r="Z140" s="355"/>
      <c r="AA140" s="174">
        <f>M140-J140</f>
        <v>-406.97448309989022</v>
      </c>
      <c r="AB140" s="141">
        <f>M140/J140</f>
        <v>0.88695153247225267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dataConsolidate/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45" priority="1" operator="greaterThan">
      <formula>0</formula>
    </cfRule>
  </conditionalFormatting>
  <conditionalFormatting sqref="P5:P140 AA5:AA140">
    <cfRule type="cellIs" dxfId="44" priority="4" operator="lessThan">
      <formula>0</formula>
    </cfRule>
  </conditionalFormatting>
  <conditionalFormatting sqref="Q5:Q140 AB5:AB140">
    <cfRule type="cellIs" dxfId="43" priority="2" operator="greaterThan">
      <formula>1</formula>
    </cfRule>
    <cfRule type="cellIs" dxfId="42" priority="3" operator="lessThan">
      <formula>0.8</formula>
    </cfRule>
  </conditionalFormatting>
  <conditionalFormatting sqref="AC5:AC6 R5:R140 AC73:AC78">
    <cfRule type="cellIs" dxfId="41" priority="5" operator="lessThan">
      <formula>0.8</formula>
    </cfRule>
  </conditionalFormatting>
  <conditionalFormatting sqref="AC12:AC20">
    <cfRule type="cellIs" dxfId="40" priority="12" operator="lessThan">
      <formula>0.8</formula>
    </cfRule>
  </conditionalFormatting>
  <conditionalFormatting sqref="AC22">
    <cfRule type="cellIs" dxfId="39" priority="11" operator="lessThan">
      <formula>0.8</formula>
    </cfRule>
  </conditionalFormatting>
  <conditionalFormatting sqref="AC39">
    <cfRule type="cellIs" dxfId="38" priority="7" operator="lessThan">
      <formula>0.8</formula>
    </cfRule>
  </conditionalFormatting>
  <conditionalFormatting sqref="AC56:AC61">
    <cfRule type="cellIs" dxfId="37" priority="6" operator="lessThan">
      <formula>0.8</formula>
    </cfRule>
  </conditionalFormatting>
  <conditionalFormatting sqref="AC90">
    <cfRule type="cellIs" dxfId="36" priority="10" operator="lessThan">
      <formula>0.8</formula>
    </cfRule>
  </conditionalFormatting>
  <conditionalFormatting sqref="AC107">
    <cfRule type="cellIs" dxfId="35" priority="9" operator="lessThan">
      <formula>0.8</formula>
    </cfRule>
  </conditionalFormatting>
  <conditionalFormatting sqref="AC124:AC129">
    <cfRule type="cellIs" dxfId="34" priority="8" operator="lessThan">
      <formula>0.8</formula>
    </cfRule>
  </conditionalFormatting>
  <dataValidations count="1">
    <dataValidation type="list" allowBlank="1" showInputMessage="1" showErrorMessage="1" sqref="Y5:Z140" xr:uid="{B7860F27-73B2-48AC-9F3F-AA15A54F84A3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409FE-BBD5-42D6-BBF4-0727814CCFF4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P35" sqref="P35"/>
      <selection activeCell="X42" sqref="X4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SUM(F5:F140)</f>
        <v>114980</v>
      </c>
      <c r="E1" s="88" t="s">
        <v>4</v>
      </c>
      <c r="F1" s="89">
        <f>SUM(G5:G140)</f>
        <v>4845509.4000000004</v>
      </c>
      <c r="G1" s="90" t="s">
        <v>85</v>
      </c>
      <c r="H1" s="91">
        <f>L21+L38+L55+L72+L89+L106+L123+L140</f>
        <v>138.10909090909092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46175</v>
      </c>
      <c r="B2" s="295"/>
      <c r="C2" s="92" t="s">
        <v>41</v>
      </c>
      <c r="D2" s="93">
        <f>AVERAGE(N21,N38,N55,N72,N89,N106,N123,N140)</f>
        <v>176.91013438613385</v>
      </c>
      <c r="E2" s="93" t="s">
        <v>92</v>
      </c>
      <c r="F2" s="94">
        <f>F1/D1</f>
        <v>42.142193424943471</v>
      </c>
      <c r="G2" s="95" t="s">
        <v>93</v>
      </c>
      <c r="H2" s="96">
        <f>COUNT(H5:H140)</f>
        <v>6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SUM(Y21,Y38,Y55,Y72,Y89,Y106,Y123,Y140)</f>
        <v>0</v>
      </c>
      <c r="Z2" s="193">
        <f>SUM(Z21,Z38,Z55,Z72,Z89,Z106,Z123,Z140)</f>
        <v>0</v>
      </c>
      <c r="AA2" s="363"/>
      <c r="AB2" s="364"/>
      <c r="AC2" s="201">
        <f>SUM(AC21,AC38,AC55,AC72,AC89,AC106,AC123,AC140)</f>
        <v>57</v>
      </c>
      <c r="AD2" s="202">
        <f>SUM(AD21,AD38,AD55,AD72,AD89,AD106,AD123,AD140)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201</v>
      </c>
      <c r="C5" s="367" t="s">
        <v>202</v>
      </c>
      <c r="D5" s="367"/>
      <c r="E5" s="147">
        <v>29.97</v>
      </c>
      <c r="F5" s="151">
        <v>2850</v>
      </c>
      <c r="G5" s="148">
        <f t="shared" ref="G5:G9" si="0">E5*F5</f>
        <v>85414.5</v>
      </c>
      <c r="H5" s="149"/>
      <c r="I5" s="150">
        <v>21</v>
      </c>
      <c r="J5" s="151">
        <v>2790</v>
      </c>
      <c r="K5" s="152">
        <f>J5/I5</f>
        <v>132.85714285714286</v>
      </c>
      <c r="L5" s="153">
        <v>25</v>
      </c>
      <c r="M5" s="151">
        <f>F5/V5*60</f>
        <v>2964.9807692307691</v>
      </c>
      <c r="N5" s="152">
        <f>M5/L5</f>
        <v>118.59923076923076</v>
      </c>
      <c r="O5" s="154">
        <f>L5-I5</f>
        <v>4</v>
      </c>
      <c r="P5" s="155">
        <f>N5-K5</f>
        <v>-14.257912087912104</v>
      </c>
      <c r="Q5" s="156">
        <f>N5/K5</f>
        <v>0.89268238213399498</v>
      </c>
      <c r="R5" s="322">
        <f>Q21</f>
        <v>0.90829295215837635</v>
      </c>
      <c r="S5" s="157">
        <v>0.20833333333333334</v>
      </c>
      <c r="T5" s="158">
        <v>0.24837962962962964</v>
      </c>
      <c r="U5" s="159"/>
      <c r="V5" s="160">
        <v>57.673223979919449</v>
      </c>
      <c r="W5" s="181"/>
      <c r="X5" s="152"/>
      <c r="Y5" s="12"/>
      <c r="Z5" s="198"/>
      <c r="AA5" s="325"/>
      <c r="AB5" s="326"/>
      <c r="AC5" s="12">
        <v>0</v>
      </c>
      <c r="AD5" s="198"/>
      <c r="AE5" s="178">
        <f>M5-J5</f>
        <v>174.98076923076906</v>
      </c>
      <c r="AF5" s="132">
        <f>M5/J5</f>
        <v>1.0627171215880893</v>
      </c>
      <c r="AG5" s="368">
        <f>AF21</f>
        <v>0.93934570265951733</v>
      </c>
    </row>
    <row r="6" spans="1:33" ht="15.75" customHeight="1">
      <c r="A6" s="318"/>
      <c r="B6" s="100" t="s">
        <v>187</v>
      </c>
      <c r="C6" s="371" t="s">
        <v>188</v>
      </c>
      <c r="D6" s="371"/>
      <c r="E6" s="101">
        <v>56.77</v>
      </c>
      <c r="F6" s="102">
        <v>3737</v>
      </c>
      <c r="G6" s="103">
        <f t="shared" si="0"/>
        <v>212149.49000000002</v>
      </c>
      <c r="H6" s="26"/>
      <c r="I6" s="104">
        <v>24</v>
      </c>
      <c r="J6" s="105">
        <v>2000</v>
      </c>
      <c r="K6" s="106">
        <f t="shared" ref="K6:K44" si="1">J6/I6</f>
        <v>83.333333333333329</v>
      </c>
      <c r="L6" s="107">
        <v>24</v>
      </c>
      <c r="M6" s="105">
        <f>F6/V6*60</f>
        <v>1791.3622576585778</v>
      </c>
      <c r="N6" s="106">
        <f>M6/L6</f>
        <v>74.640094069107406</v>
      </c>
      <c r="O6" s="108">
        <f>L6-I6</f>
        <v>0</v>
      </c>
      <c r="P6" s="109">
        <f>N6-K6</f>
        <v>-8.6932392642259231</v>
      </c>
      <c r="Q6" s="110">
        <f>N6/K6</f>
        <v>0.89568112882928896</v>
      </c>
      <c r="R6" s="323"/>
      <c r="S6" s="47">
        <v>0.25208333333333333</v>
      </c>
      <c r="T6" s="48">
        <v>0.33900462962962963</v>
      </c>
      <c r="U6" s="111">
        <v>5.3333333333333011</v>
      </c>
      <c r="V6" s="112">
        <v>125.16731277629434</v>
      </c>
      <c r="W6" s="113"/>
      <c r="X6" s="116"/>
      <c r="Y6" s="12"/>
      <c r="Z6" s="198"/>
      <c r="AA6" s="332"/>
      <c r="AB6" s="333"/>
      <c r="AC6" s="12">
        <v>2</v>
      </c>
      <c r="AD6" s="198"/>
      <c r="AE6" s="117">
        <f>M6-J6</f>
        <v>-208.63774234142215</v>
      </c>
      <c r="AF6" s="110">
        <f>M6/J6</f>
        <v>0.89568112882928896</v>
      </c>
      <c r="AG6" s="369"/>
    </row>
    <row r="7" spans="1:33" ht="15.75" customHeight="1">
      <c r="A7" s="318"/>
      <c r="B7" s="100" t="s">
        <v>189</v>
      </c>
      <c r="C7" s="371" t="s">
        <v>190</v>
      </c>
      <c r="D7" s="371"/>
      <c r="E7" s="101">
        <v>77.349999999999994</v>
      </c>
      <c r="F7" s="102">
        <v>1377</v>
      </c>
      <c r="G7" s="103">
        <f t="shared" si="0"/>
        <v>106510.95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1792.9662025924165</v>
      </c>
      <c r="N7" s="106">
        <f>M7/L7</f>
        <v>71.718648103696665</v>
      </c>
      <c r="O7" s="108">
        <f>L7-I7</f>
        <v>0</v>
      </c>
      <c r="P7" s="109">
        <f>N7-K7</f>
        <v>-8.2813518963033346</v>
      </c>
      <c r="Q7" s="110">
        <f>N7/K7</f>
        <v>0.89648310129620834</v>
      </c>
      <c r="R7" s="323"/>
      <c r="S7" s="47">
        <v>0.34236111111111112</v>
      </c>
      <c r="T7" s="48">
        <v>0.37435185185185188</v>
      </c>
      <c r="U7" s="111">
        <v>4.8333333333333428</v>
      </c>
      <c r="V7" s="112">
        <v>46.080065469466895</v>
      </c>
      <c r="W7" s="113"/>
      <c r="X7" s="116"/>
      <c r="Y7" s="12"/>
      <c r="Z7" s="198"/>
      <c r="AA7" s="332"/>
      <c r="AB7" s="333"/>
      <c r="AC7" s="12">
        <v>1</v>
      </c>
      <c r="AD7" s="198"/>
      <c r="AE7" s="117">
        <f>M7-J7</f>
        <v>-207.03379740758351</v>
      </c>
      <c r="AF7" s="110">
        <f>M7/J7</f>
        <v>0.89648310129620823</v>
      </c>
      <c r="AG7" s="369"/>
    </row>
    <row r="8" spans="1:33" ht="15.75" customHeight="1">
      <c r="A8" s="318"/>
      <c r="B8" s="100" t="s">
        <v>189</v>
      </c>
      <c r="C8" s="371" t="s">
        <v>192</v>
      </c>
      <c r="D8" s="371"/>
      <c r="E8" s="101">
        <v>77.34</v>
      </c>
      <c r="F8" s="102">
        <v>2588</v>
      </c>
      <c r="G8" s="103">
        <f t="shared" si="0"/>
        <v>200155.92</v>
      </c>
      <c r="H8" s="26"/>
      <c r="I8" s="104">
        <v>23</v>
      </c>
      <c r="J8" s="105">
        <v>2000</v>
      </c>
      <c r="K8" s="106">
        <f t="shared" si="1"/>
        <v>86.956521739130437</v>
      </c>
      <c r="L8" s="107">
        <v>23</v>
      </c>
      <c r="M8" s="105">
        <f>F8/V8*60</f>
        <v>1791.2192297084644</v>
      </c>
      <c r="N8" s="106">
        <f>M8/L8</f>
        <v>77.879096943846278</v>
      </c>
      <c r="O8" s="108">
        <f>L8-I8</f>
        <v>0</v>
      </c>
      <c r="P8" s="109">
        <f>N8-K8</f>
        <v>-9.0774247952841591</v>
      </c>
      <c r="Q8" s="110">
        <f>N8/K8</f>
        <v>0.89560961485423218</v>
      </c>
      <c r="R8" s="323"/>
      <c r="S8" s="47">
        <v>0.37847222222222221</v>
      </c>
      <c r="T8" s="48">
        <v>0.43866898148148148</v>
      </c>
      <c r="U8" s="111">
        <v>5.933333333333275</v>
      </c>
      <c r="V8" s="112">
        <v>86.689556155151976</v>
      </c>
      <c r="W8" s="113">
        <v>0.43866898148148148</v>
      </c>
      <c r="X8" s="116">
        <v>0.47638888888888886</v>
      </c>
      <c r="Y8" s="12"/>
      <c r="Z8" s="198"/>
      <c r="AA8" s="332"/>
      <c r="AB8" s="333"/>
      <c r="AC8" s="12">
        <v>2</v>
      </c>
      <c r="AD8" s="198"/>
      <c r="AE8" s="117">
        <f>M8-J8</f>
        <v>-208.78077029153565</v>
      </c>
      <c r="AF8" s="110">
        <f>M8/J8</f>
        <v>0.89560961485423218</v>
      </c>
      <c r="AG8" s="369"/>
    </row>
    <row r="9" spans="1:33" ht="15.75" customHeight="1">
      <c r="A9" s="318"/>
      <c r="B9" s="100" t="s">
        <v>189</v>
      </c>
      <c r="C9" s="371" t="s">
        <v>193</v>
      </c>
      <c r="D9" s="371"/>
      <c r="E9" s="101">
        <v>59.52</v>
      </c>
      <c r="F9" s="102">
        <v>5044</v>
      </c>
      <c r="G9" s="103">
        <f t="shared" si="0"/>
        <v>300218.88</v>
      </c>
      <c r="H9" s="13"/>
      <c r="I9" s="104">
        <v>24</v>
      </c>
      <c r="J9" s="105">
        <v>2000</v>
      </c>
      <c r="K9" s="106">
        <f t="shared" si="1"/>
        <v>83.333333333333329</v>
      </c>
      <c r="L9" s="107">
        <v>24</v>
      </c>
      <c r="M9" s="105">
        <f>F9/V9*60</f>
        <v>1795.0116725059652</v>
      </c>
      <c r="N9" s="106">
        <f>M9/L9</f>
        <v>74.792153021081887</v>
      </c>
      <c r="O9" s="108">
        <f>L9-I9</f>
        <v>0</v>
      </c>
      <c r="P9" s="109">
        <f>N9-K9</f>
        <v>-8.5411803122514414</v>
      </c>
      <c r="Q9" s="110">
        <f>N9/K9</f>
        <v>0.89750583625298275</v>
      </c>
      <c r="R9" s="323"/>
      <c r="S9" s="47">
        <v>0.47638888888888886</v>
      </c>
      <c r="T9" s="48">
        <v>0.59347222222222218</v>
      </c>
      <c r="U9" s="111">
        <v>55</v>
      </c>
      <c r="V9" s="112">
        <v>168.60057493525534</v>
      </c>
      <c r="W9" s="113"/>
      <c r="X9" s="116"/>
      <c r="Y9" s="12"/>
      <c r="Z9" s="198"/>
      <c r="AA9" s="332"/>
      <c r="AB9" s="333"/>
      <c r="AC9" s="12">
        <v>3</v>
      </c>
      <c r="AD9" s="198"/>
      <c r="AE9" s="117">
        <f>M9-J9</f>
        <v>-204.98832749403482</v>
      </c>
      <c r="AF9" s="110">
        <f>M9/J9</f>
        <v>0.89750583625298264</v>
      </c>
      <c r="AG9" s="369"/>
    </row>
    <row r="10" spans="1:33" ht="15.75" customHeight="1">
      <c r="A10" s="318"/>
      <c r="B10" s="100"/>
      <c r="C10" s="371"/>
      <c r="D10" s="37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12"/>
      <c r="Z10" s="198"/>
      <c r="AA10" s="332"/>
      <c r="AB10" s="333"/>
      <c r="AC10" s="12"/>
      <c r="AD10" s="198"/>
      <c r="AE10" s="117"/>
      <c r="AF10" s="110"/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23.4</v>
      </c>
      <c r="J21" s="137">
        <f t="shared" si="2"/>
        <v>2158</v>
      </c>
      <c r="K21" s="138">
        <f t="shared" ref="K21" si="3">J21/I21</f>
        <v>92.222222222222229</v>
      </c>
      <c r="L21" s="136">
        <f t="shared" ref="L21:M21" si="4">AVERAGE(L5:L20)</f>
        <v>24.2</v>
      </c>
      <c r="M21" s="137">
        <f t="shared" si="4"/>
        <v>2027.1080263392384</v>
      </c>
      <c r="N21" s="138">
        <f t="shared" ref="N21:N28" si="5">M21/L21</f>
        <v>83.764794476828044</v>
      </c>
      <c r="O21" s="139">
        <f t="shared" ref="O21:O28" si="6">L21-I21</f>
        <v>0.80000000000000071</v>
      </c>
      <c r="P21" s="140">
        <f t="shared" ref="P21:P28" si="7">N21-K21</f>
        <v>-8.4574277453941846</v>
      </c>
      <c r="Q21" s="141">
        <f t="shared" ref="Q21:Q28" si="8">N21/K21</f>
        <v>0.90829295215837635</v>
      </c>
      <c r="R21" s="324"/>
      <c r="S21" s="142">
        <v>0.20833333333333334</v>
      </c>
      <c r="T21" s="143">
        <v>0.59347222222222218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8</v>
      </c>
      <c r="AD21" s="180">
        <f>SUM(AD5:AD20)</f>
        <v>0</v>
      </c>
      <c r="AE21" s="168">
        <f t="shared" ref="AE21:AE28" si="9">M21-J21</f>
        <v>-130.89197366076155</v>
      </c>
      <c r="AF21" s="141">
        <f t="shared" ref="AF21:AF28" si="10">M21/J21</f>
        <v>0.93934570265951733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1408</v>
      </c>
      <c r="G22" s="148">
        <f t="shared" ref="G22:G28" si="11">E22*F22</f>
        <v>51321.600000000006</v>
      </c>
      <c r="H22" s="149">
        <v>2</v>
      </c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8" si="12">F22/V22*60</f>
        <v>1895.1158710424929</v>
      </c>
      <c r="N22" s="152">
        <f t="shared" si="5"/>
        <v>94.755793552124643</v>
      </c>
      <c r="O22" s="154">
        <f t="shared" si="6"/>
        <v>0</v>
      </c>
      <c r="P22" s="155">
        <f t="shared" si="7"/>
        <v>-10.244206447875357</v>
      </c>
      <c r="Q22" s="156">
        <f t="shared" si="8"/>
        <v>0.90243612906785375</v>
      </c>
      <c r="R22" s="322">
        <f>Q38</f>
        <v>0.87908936704282459</v>
      </c>
      <c r="S22" s="157">
        <v>0.20833333333333334</v>
      </c>
      <c r="T22" s="158">
        <v>0.23928240740740742</v>
      </c>
      <c r="U22" s="159"/>
      <c r="V22" s="160">
        <v>44.577749197745895</v>
      </c>
      <c r="W22" s="97"/>
      <c r="X22" s="98"/>
      <c r="Y22" s="12"/>
      <c r="Z22" s="198"/>
      <c r="AA22" s="325"/>
      <c r="AB22" s="326"/>
      <c r="AC22" s="12">
        <v>0</v>
      </c>
      <c r="AD22" s="198"/>
      <c r="AE22" s="115">
        <f t="shared" si="9"/>
        <v>-204.88412895750707</v>
      </c>
      <c r="AF22" s="156">
        <f t="shared" si="10"/>
        <v>0.90243612906785375</v>
      </c>
      <c r="AG22" s="376">
        <f>AF38</f>
        <v>0.8790893670428247</v>
      </c>
    </row>
    <row r="23" spans="1:33" ht="15.75" customHeight="1">
      <c r="A23" s="357"/>
      <c r="B23" s="163" t="s">
        <v>185</v>
      </c>
      <c r="C23" s="330" t="s">
        <v>199</v>
      </c>
      <c r="D23" s="331"/>
      <c r="E23" s="101">
        <v>33.200000000000003</v>
      </c>
      <c r="F23" s="111">
        <v>3345</v>
      </c>
      <c r="G23" s="103">
        <f t="shared" si="11"/>
        <v>111054.00000000001</v>
      </c>
      <c r="H23" s="26"/>
      <c r="I23" s="107">
        <v>11</v>
      </c>
      <c r="J23" s="105">
        <v>2000</v>
      </c>
      <c r="K23" s="106">
        <f t="shared" si="1"/>
        <v>181.81818181818181</v>
      </c>
      <c r="L23" s="107">
        <v>11</v>
      </c>
      <c r="M23" s="105">
        <f t="shared" si="12"/>
        <v>1710.2193683708856</v>
      </c>
      <c r="N23" s="106">
        <f t="shared" si="5"/>
        <v>155.47448803371688</v>
      </c>
      <c r="O23" s="108">
        <f t="shared" si="6"/>
        <v>0</v>
      </c>
      <c r="P23" s="109">
        <f t="shared" si="7"/>
        <v>-26.343693784464932</v>
      </c>
      <c r="Q23" s="110">
        <f t="shared" si="8"/>
        <v>0.85510968418544286</v>
      </c>
      <c r="R23" s="323"/>
      <c r="S23" s="47">
        <v>0.24305555555555558</v>
      </c>
      <c r="T23" s="48">
        <v>0.32454861111111111</v>
      </c>
      <c r="U23" s="111">
        <v>5.4333333333333567</v>
      </c>
      <c r="V23" s="112">
        <v>117.35336630597399</v>
      </c>
      <c r="W23" s="113"/>
      <c r="X23" s="116"/>
      <c r="Y23" s="12"/>
      <c r="Z23" s="198"/>
      <c r="AA23" s="332"/>
      <c r="AB23" s="333"/>
      <c r="AC23" s="12">
        <v>1</v>
      </c>
      <c r="AD23" s="198"/>
      <c r="AE23" s="117">
        <f t="shared" si="9"/>
        <v>-289.7806316291144</v>
      </c>
      <c r="AF23" s="110">
        <f t="shared" si="10"/>
        <v>0.85510968418544275</v>
      </c>
      <c r="AG23" s="369"/>
    </row>
    <row r="24" spans="1:33" ht="15.75" customHeight="1">
      <c r="A24" s="357"/>
      <c r="B24" s="163" t="s">
        <v>185</v>
      </c>
      <c r="C24" s="330" t="s">
        <v>197</v>
      </c>
      <c r="D24" s="331"/>
      <c r="E24" s="101">
        <v>31.72</v>
      </c>
      <c r="F24" s="111">
        <v>2067</v>
      </c>
      <c r="G24" s="103">
        <f t="shared" si="11"/>
        <v>65565.239999999991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 t="shared" si="12"/>
        <v>1696.6802400000004</v>
      </c>
      <c r="N24" s="106">
        <f t="shared" si="5"/>
        <v>77.121829090909102</v>
      </c>
      <c r="O24" s="108">
        <f t="shared" si="6"/>
        <v>0</v>
      </c>
      <c r="P24" s="109">
        <f t="shared" si="7"/>
        <v>-13.787261818181804</v>
      </c>
      <c r="Q24" s="110">
        <f t="shared" si="8"/>
        <v>0.84834012000000014</v>
      </c>
      <c r="R24" s="323"/>
      <c r="S24" s="47">
        <v>0.32777777777777778</v>
      </c>
      <c r="T24" s="48">
        <v>0.37853009259259257</v>
      </c>
      <c r="U24" s="111">
        <v>4.6500000000000075</v>
      </c>
      <c r="V24" s="112">
        <v>73.095682425110326</v>
      </c>
      <c r="W24" s="113"/>
      <c r="X24" s="116"/>
      <c r="Y24" s="12"/>
      <c r="Z24" s="198"/>
      <c r="AA24" s="332"/>
      <c r="AB24" s="333"/>
      <c r="AC24" s="12">
        <v>2</v>
      </c>
      <c r="AD24" s="198"/>
      <c r="AE24" s="117">
        <f t="shared" si="9"/>
        <v>-303.31975999999963</v>
      </c>
      <c r="AF24" s="110">
        <f t="shared" si="10"/>
        <v>0.84834012000000014</v>
      </c>
      <c r="AG24" s="369"/>
    </row>
    <row r="25" spans="1:33" ht="15.75" customHeight="1">
      <c r="A25" s="357"/>
      <c r="B25" s="163" t="s">
        <v>185</v>
      </c>
      <c r="C25" s="330" t="s">
        <v>198</v>
      </c>
      <c r="D25" s="331"/>
      <c r="E25" s="101">
        <v>34.79</v>
      </c>
      <c r="F25" s="111">
        <v>2071</v>
      </c>
      <c r="G25" s="103">
        <f t="shared" si="11"/>
        <v>72050.09</v>
      </c>
      <c r="H25" s="26"/>
      <c r="I25" s="107">
        <v>11</v>
      </c>
      <c r="J25" s="105">
        <v>2000</v>
      </c>
      <c r="K25" s="106">
        <f t="shared" si="1"/>
        <v>181.81818181818181</v>
      </c>
      <c r="L25" s="107">
        <v>11</v>
      </c>
      <c r="M25" s="105">
        <f t="shared" si="12"/>
        <v>1710.3458653937751</v>
      </c>
      <c r="N25" s="106">
        <f t="shared" si="5"/>
        <v>155.48598776307045</v>
      </c>
      <c r="O25" s="108">
        <f t="shared" si="6"/>
        <v>0</v>
      </c>
      <c r="P25" s="109">
        <f t="shared" si="7"/>
        <v>-26.332194055111358</v>
      </c>
      <c r="Q25" s="110">
        <f t="shared" si="8"/>
        <v>0.85517293269688754</v>
      </c>
      <c r="R25" s="323"/>
      <c r="S25" s="47">
        <v>0.38194444444444442</v>
      </c>
      <c r="T25" s="48">
        <v>0.43239583333333331</v>
      </c>
      <c r="U25" s="111">
        <v>4.9166666666666625</v>
      </c>
      <c r="V25" s="112">
        <v>72.651972045076079</v>
      </c>
      <c r="W25" s="113"/>
      <c r="X25" s="116"/>
      <c r="Y25" s="12"/>
      <c r="Z25" s="198"/>
      <c r="AA25" s="332"/>
      <c r="AB25" s="333"/>
      <c r="AC25" s="12">
        <v>1</v>
      </c>
      <c r="AD25" s="198"/>
      <c r="AE25" s="117">
        <f t="shared" si="9"/>
        <v>-289.65413460622494</v>
      </c>
      <c r="AF25" s="110">
        <f t="shared" si="10"/>
        <v>0.85517293269688754</v>
      </c>
      <c r="AG25" s="369"/>
    </row>
    <row r="26" spans="1:33" ht="15.75" customHeight="1">
      <c r="A26" s="358"/>
      <c r="B26" s="163" t="s">
        <v>189</v>
      </c>
      <c r="C26" s="330" t="s">
        <v>206</v>
      </c>
      <c r="D26" s="331"/>
      <c r="E26" s="101">
        <v>71.55</v>
      </c>
      <c r="F26" s="111">
        <v>2339</v>
      </c>
      <c r="G26" s="103">
        <f t="shared" si="11"/>
        <v>167355.44999999998</v>
      </c>
      <c r="H26" s="13"/>
      <c r="I26" s="118">
        <v>22</v>
      </c>
      <c r="J26" s="105">
        <v>2000</v>
      </c>
      <c r="K26" s="106">
        <f t="shared" si="1"/>
        <v>90.909090909090907</v>
      </c>
      <c r="L26" s="107">
        <v>22</v>
      </c>
      <c r="M26" s="105">
        <f t="shared" si="12"/>
        <v>1786.0462102904914</v>
      </c>
      <c r="N26" s="106">
        <f t="shared" si="5"/>
        <v>81.183918649567786</v>
      </c>
      <c r="O26" s="108">
        <f t="shared" si="6"/>
        <v>0</v>
      </c>
      <c r="P26" s="109">
        <f t="shared" si="7"/>
        <v>-9.72517225952312</v>
      </c>
      <c r="Q26" s="110">
        <f t="shared" si="8"/>
        <v>0.89302310514524563</v>
      </c>
      <c r="R26" s="323"/>
      <c r="S26" s="47">
        <v>0.43611111111111106</v>
      </c>
      <c r="T26" s="48">
        <v>0.49067129629629624</v>
      </c>
      <c r="U26" s="111">
        <v>5.349999999999957</v>
      </c>
      <c r="V26" s="112">
        <v>78.575794507116598</v>
      </c>
      <c r="W26" s="113">
        <v>0.49067129629629624</v>
      </c>
      <c r="X26" s="116">
        <v>0.52986111111111101</v>
      </c>
      <c r="Y26" s="12"/>
      <c r="Z26" s="198"/>
      <c r="AA26" s="332"/>
      <c r="AB26" s="333"/>
      <c r="AC26" s="12">
        <v>2</v>
      </c>
      <c r="AD26" s="198"/>
      <c r="AE26" s="117">
        <f t="shared" si="9"/>
        <v>-213.95378970950856</v>
      </c>
      <c r="AF26" s="110">
        <f t="shared" si="10"/>
        <v>0.89302310514524574</v>
      </c>
      <c r="AG26" s="369"/>
    </row>
    <row r="27" spans="1:33" ht="15.75" customHeight="1">
      <c r="A27" s="358"/>
      <c r="B27" s="163" t="s">
        <v>189</v>
      </c>
      <c r="C27" s="330" t="s">
        <v>209</v>
      </c>
      <c r="D27" s="331"/>
      <c r="E27" s="101">
        <v>61.09</v>
      </c>
      <c r="F27" s="111">
        <v>3029</v>
      </c>
      <c r="G27" s="121">
        <f t="shared" si="11"/>
        <v>185041.61000000002</v>
      </c>
      <c r="H27" s="122"/>
      <c r="I27" s="107">
        <v>20</v>
      </c>
      <c r="J27" s="105">
        <v>2000</v>
      </c>
      <c r="K27" s="106">
        <f t="shared" si="1"/>
        <v>100</v>
      </c>
      <c r="L27" s="107">
        <v>20</v>
      </c>
      <c r="M27" s="105">
        <f t="shared" si="12"/>
        <v>1789.545585867972</v>
      </c>
      <c r="N27" s="106">
        <f t="shared" si="5"/>
        <v>89.477279293398595</v>
      </c>
      <c r="O27" s="108">
        <f t="shared" si="6"/>
        <v>0</v>
      </c>
      <c r="P27" s="109">
        <f t="shared" si="7"/>
        <v>-10.522720706601405</v>
      </c>
      <c r="Q27" s="110">
        <f t="shared" si="8"/>
        <v>0.89477279293398593</v>
      </c>
      <c r="R27" s="323"/>
      <c r="S27" s="47">
        <v>0.52986111111111101</v>
      </c>
      <c r="T27" s="120">
        <v>0.60038194444444437</v>
      </c>
      <c r="U27" s="111">
        <v>56.433333333333252</v>
      </c>
      <c r="V27" s="112">
        <v>101.55650766049182</v>
      </c>
      <c r="W27" s="113"/>
      <c r="X27" s="116"/>
      <c r="Y27" s="12"/>
      <c r="Z27" s="198"/>
      <c r="AA27" s="332"/>
      <c r="AB27" s="333"/>
      <c r="AC27" s="12">
        <v>3</v>
      </c>
      <c r="AD27" s="198"/>
      <c r="AE27" s="117">
        <f t="shared" si="9"/>
        <v>-210.45441413202798</v>
      </c>
      <c r="AF27" s="110">
        <f t="shared" si="10"/>
        <v>0.89477279293398604</v>
      </c>
      <c r="AG27" s="369"/>
    </row>
    <row r="28" spans="1:33" ht="15.75" customHeight="1">
      <c r="A28" s="358"/>
      <c r="B28" s="163" t="s">
        <v>195</v>
      </c>
      <c r="C28" s="330" t="s">
        <v>196</v>
      </c>
      <c r="D28" s="331"/>
      <c r="E28" s="101">
        <v>36.450000000000003</v>
      </c>
      <c r="F28" s="111">
        <v>1851</v>
      </c>
      <c r="G28" s="121">
        <f t="shared" si="11"/>
        <v>67468.950000000012</v>
      </c>
      <c r="H28" s="62"/>
      <c r="I28" s="118">
        <v>20</v>
      </c>
      <c r="J28" s="105">
        <v>2100</v>
      </c>
      <c r="K28" s="106">
        <f t="shared" si="1"/>
        <v>105</v>
      </c>
      <c r="L28" s="107">
        <v>20</v>
      </c>
      <c r="M28" s="105">
        <f t="shared" si="12"/>
        <v>1895.1158710424929</v>
      </c>
      <c r="N28" s="106">
        <f t="shared" si="5"/>
        <v>94.755793552124643</v>
      </c>
      <c r="O28" s="123">
        <f t="shared" si="6"/>
        <v>0</v>
      </c>
      <c r="P28" s="124">
        <f t="shared" si="7"/>
        <v>-10.244206447875357</v>
      </c>
      <c r="Q28" s="125">
        <f t="shared" si="8"/>
        <v>0.90243612906785375</v>
      </c>
      <c r="R28" s="323"/>
      <c r="S28" s="47">
        <v>0.60416666666666652</v>
      </c>
      <c r="T28" s="120">
        <v>0.644861111111111</v>
      </c>
      <c r="U28" s="111">
        <v>5.4499999999998927</v>
      </c>
      <c r="V28" s="112">
        <v>58.603276821752594</v>
      </c>
      <c r="W28" s="113"/>
      <c r="X28" s="116"/>
      <c r="Y28" s="12"/>
      <c r="Z28" s="198"/>
      <c r="AA28" s="332"/>
      <c r="AB28" s="333"/>
      <c r="AC28" s="12">
        <v>0</v>
      </c>
      <c r="AD28" s="198"/>
      <c r="AE28" s="117">
        <f t="shared" si="9"/>
        <v>-204.88412895750707</v>
      </c>
      <c r="AF28" s="110">
        <f t="shared" si="10"/>
        <v>0.90243612906785375</v>
      </c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13">AVERAGE(I22:I37)</f>
        <v>18</v>
      </c>
      <c r="J38" s="137">
        <f t="shared" si="13"/>
        <v>2028.5714285714287</v>
      </c>
      <c r="K38" s="138">
        <f t="shared" ref="K38" si="14">J38/I38</f>
        <v>112.69841269841271</v>
      </c>
      <c r="L38" s="136">
        <f t="shared" ref="L38:M38" si="15">AVERAGE(L22:L37)</f>
        <v>18</v>
      </c>
      <c r="M38" s="137">
        <f t="shared" si="15"/>
        <v>1783.2955731440159</v>
      </c>
      <c r="N38" s="138">
        <f t="shared" ref="N38:N44" si="16">M38/L38</f>
        <v>99.071976285778661</v>
      </c>
      <c r="O38" s="139">
        <f t="shared" ref="O38:O44" si="17">L38-I38</f>
        <v>0</v>
      </c>
      <c r="P38" s="140">
        <f t="shared" ref="P38:P44" si="18">N38-K38</f>
        <v>-13.62643641263405</v>
      </c>
      <c r="Q38" s="141">
        <f t="shared" ref="Q38:Q44" si="19">N38/K38</f>
        <v>0.87908936704282459</v>
      </c>
      <c r="R38" s="324"/>
      <c r="S38" s="142">
        <v>0.20833333333333334</v>
      </c>
      <c r="T38" s="143">
        <v>0.644861111111111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9</v>
      </c>
      <c r="AD38" s="180">
        <f>SUM(AD22:AD37)</f>
        <v>0</v>
      </c>
      <c r="AE38" s="168">
        <f t="shared" ref="AE38:AE44" si="20">M38-J38</f>
        <v>-245.27585542741281</v>
      </c>
      <c r="AF38" s="141">
        <f t="shared" ref="AF38:AF44" si="21">M38/J38</f>
        <v>0.8790893670428247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3810</v>
      </c>
      <c r="G39" s="148">
        <f t="shared" ref="G39:G44" si="22">E39*F39</f>
        <v>75057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4" si="23">F39/V39*60</f>
        <v>1078.9677035037919</v>
      </c>
      <c r="N39" s="152">
        <f t="shared" si="16"/>
        <v>82.997515654137842</v>
      </c>
      <c r="O39" s="154">
        <f t="shared" si="17"/>
        <v>0</v>
      </c>
      <c r="P39" s="155">
        <f t="shared" si="18"/>
        <v>-9.3101766535544641</v>
      </c>
      <c r="Q39" s="156">
        <f t="shared" si="19"/>
        <v>0.89913975291982662</v>
      </c>
      <c r="R39" s="322">
        <f>Q55</f>
        <v>0.89539805378609005</v>
      </c>
      <c r="S39" s="157">
        <v>0.16666666666666666</v>
      </c>
      <c r="T39" s="158">
        <v>0.3137962962962963</v>
      </c>
      <c r="U39" s="159"/>
      <c r="V39" s="160">
        <v>211.86917760156723</v>
      </c>
      <c r="W39" s="158"/>
      <c r="X39" s="169"/>
      <c r="Y39" s="12"/>
      <c r="Z39" s="198"/>
      <c r="AA39" s="325"/>
      <c r="AB39" s="326"/>
      <c r="AC39" s="12">
        <v>4</v>
      </c>
      <c r="AD39" s="198"/>
      <c r="AE39" s="115">
        <f t="shared" si="20"/>
        <v>-121.03229649620812</v>
      </c>
      <c r="AF39" s="156">
        <f t="shared" si="21"/>
        <v>0.89913975291982662</v>
      </c>
      <c r="AG39" s="327">
        <f>AF55</f>
        <v>0.89539805378609005</v>
      </c>
    </row>
    <row r="40" spans="1:33" ht="15.75" customHeight="1">
      <c r="A40" s="318"/>
      <c r="B40" s="163" t="s">
        <v>189</v>
      </c>
      <c r="C40" s="330" t="s">
        <v>191</v>
      </c>
      <c r="D40" s="331"/>
      <c r="E40" s="101">
        <v>59.34</v>
      </c>
      <c r="F40" s="102">
        <v>1510</v>
      </c>
      <c r="G40" s="103">
        <f t="shared" si="22"/>
        <v>89603.400000000009</v>
      </c>
      <c r="H40" s="26"/>
      <c r="I40" s="104">
        <v>24</v>
      </c>
      <c r="J40" s="105">
        <v>2000</v>
      </c>
      <c r="K40" s="106">
        <f t="shared" si="1"/>
        <v>83.333333333333329</v>
      </c>
      <c r="L40" s="107">
        <v>24</v>
      </c>
      <c r="M40" s="105">
        <f t="shared" si="23"/>
        <v>1788.408231319509</v>
      </c>
      <c r="N40" s="106">
        <f t="shared" si="16"/>
        <v>74.517009638312871</v>
      </c>
      <c r="O40" s="108">
        <f t="shared" si="17"/>
        <v>0</v>
      </c>
      <c r="P40" s="109">
        <f t="shared" si="18"/>
        <v>-8.8163236950204578</v>
      </c>
      <c r="Q40" s="110">
        <f t="shared" si="19"/>
        <v>0.89420411565975455</v>
      </c>
      <c r="R40" s="323"/>
      <c r="S40" s="47">
        <v>0.31736111111111109</v>
      </c>
      <c r="T40" s="48">
        <v>0.35253472222222221</v>
      </c>
      <c r="U40" s="111">
        <v>5.1333333333333098</v>
      </c>
      <c r="V40" s="112">
        <v>50.659574482697522</v>
      </c>
      <c r="W40" s="113"/>
      <c r="X40" s="116"/>
      <c r="Y40" s="12"/>
      <c r="Z40" s="198"/>
      <c r="AA40" s="332"/>
      <c r="AB40" s="333"/>
      <c r="AC40" s="12">
        <v>1</v>
      </c>
      <c r="AD40" s="198"/>
      <c r="AE40" s="117">
        <f t="shared" si="20"/>
        <v>-211.59176868049099</v>
      </c>
      <c r="AF40" s="110">
        <f t="shared" si="21"/>
        <v>0.89420411565975455</v>
      </c>
      <c r="AG40" s="328"/>
    </row>
    <row r="41" spans="1:33" ht="15.75" customHeight="1">
      <c r="A41" s="318"/>
      <c r="B41" s="163" t="s">
        <v>189</v>
      </c>
      <c r="C41" s="330" t="s">
        <v>207</v>
      </c>
      <c r="D41" s="331"/>
      <c r="E41" s="101">
        <v>58.67</v>
      </c>
      <c r="F41" s="102">
        <v>1275</v>
      </c>
      <c r="G41" s="103">
        <f t="shared" si="22"/>
        <v>74804.25</v>
      </c>
      <c r="H41" s="26">
        <v>2</v>
      </c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 t="shared" si="23"/>
        <v>1791.7270052556091</v>
      </c>
      <c r="N41" s="106">
        <f t="shared" si="16"/>
        <v>77.901174141548225</v>
      </c>
      <c r="O41" s="108">
        <f t="shared" si="17"/>
        <v>0</v>
      </c>
      <c r="P41" s="109">
        <f t="shared" si="18"/>
        <v>-9.0553475975822124</v>
      </c>
      <c r="Q41" s="110">
        <f t="shared" si="19"/>
        <v>0.89586350262780456</v>
      </c>
      <c r="R41" s="323"/>
      <c r="S41" s="47">
        <v>0.35555555555555551</v>
      </c>
      <c r="T41" s="48">
        <v>0.38519675925925922</v>
      </c>
      <c r="U41" s="111">
        <v>5</v>
      </c>
      <c r="V41" s="112">
        <v>42.696236522419582</v>
      </c>
      <c r="W41" s="113"/>
      <c r="X41" s="116"/>
      <c r="Y41" s="12"/>
      <c r="Z41" s="198"/>
      <c r="AA41" s="332"/>
      <c r="AB41" s="333"/>
      <c r="AC41" s="12">
        <v>1</v>
      </c>
      <c r="AD41" s="198"/>
      <c r="AE41" s="117">
        <f t="shared" si="20"/>
        <v>-208.27299474439087</v>
      </c>
      <c r="AF41" s="110">
        <f t="shared" si="21"/>
        <v>0.89586350262780456</v>
      </c>
      <c r="AG41" s="328"/>
    </row>
    <row r="42" spans="1:33" ht="15.75" customHeight="1">
      <c r="A42" s="318"/>
      <c r="B42" s="163" t="s">
        <v>189</v>
      </c>
      <c r="C42" s="330" t="s">
        <v>208</v>
      </c>
      <c r="D42" s="331"/>
      <c r="E42" s="101">
        <v>59.54</v>
      </c>
      <c r="F42" s="102">
        <v>3021</v>
      </c>
      <c r="G42" s="103">
        <f t="shared" si="22"/>
        <v>179870.34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 t="shared" si="23"/>
        <v>1794.081596452472</v>
      </c>
      <c r="N42" s="106">
        <f t="shared" si="16"/>
        <v>78.003547671846604</v>
      </c>
      <c r="O42" s="108">
        <f t="shared" si="17"/>
        <v>0</v>
      </c>
      <c r="P42" s="109">
        <f t="shared" si="18"/>
        <v>-8.9529740672838329</v>
      </c>
      <c r="Q42" s="110">
        <f t="shared" si="19"/>
        <v>0.89704079822623595</v>
      </c>
      <c r="R42" s="323"/>
      <c r="S42" s="47">
        <v>0.3881944444444444</v>
      </c>
      <c r="T42" s="48">
        <v>0.45834490740740735</v>
      </c>
      <c r="U42" s="111">
        <v>5</v>
      </c>
      <c r="V42" s="112">
        <v>101.03219405316599</v>
      </c>
      <c r="W42" s="113">
        <v>0.45834490740740735</v>
      </c>
      <c r="X42" s="116">
        <v>0.49722222222222212</v>
      </c>
      <c r="Y42" s="12"/>
      <c r="Z42" s="198"/>
      <c r="AA42" s="332"/>
      <c r="AB42" s="333"/>
      <c r="AC42" s="12">
        <v>2</v>
      </c>
      <c r="AD42" s="198"/>
      <c r="AE42" s="117">
        <f t="shared" si="20"/>
        <v>-205.91840354752799</v>
      </c>
      <c r="AF42" s="110">
        <f t="shared" si="21"/>
        <v>0.89704079822623606</v>
      </c>
      <c r="AG42" s="328"/>
    </row>
    <row r="43" spans="1:33" ht="15.75" customHeight="1">
      <c r="A43" s="318"/>
      <c r="B43" s="163" t="s">
        <v>189</v>
      </c>
      <c r="C43" s="330" t="s">
        <v>205</v>
      </c>
      <c r="D43" s="331"/>
      <c r="E43" s="101">
        <v>53.76</v>
      </c>
      <c r="F43" s="102">
        <v>3361</v>
      </c>
      <c r="G43" s="103">
        <f t="shared" si="22"/>
        <v>180687.35999999999</v>
      </c>
      <c r="H43" s="13"/>
      <c r="I43" s="104">
        <v>20</v>
      </c>
      <c r="J43" s="105">
        <v>2000</v>
      </c>
      <c r="K43" s="106">
        <f t="shared" si="1"/>
        <v>100</v>
      </c>
      <c r="L43" s="107">
        <v>20</v>
      </c>
      <c r="M43" s="105">
        <f t="shared" si="23"/>
        <v>1783.546660617217</v>
      </c>
      <c r="N43" s="106">
        <f t="shared" si="16"/>
        <v>89.177333030860851</v>
      </c>
      <c r="O43" s="108">
        <f t="shared" si="17"/>
        <v>0</v>
      </c>
      <c r="P43" s="109">
        <f t="shared" si="18"/>
        <v>-10.822666969139149</v>
      </c>
      <c r="Q43" s="110">
        <f t="shared" si="19"/>
        <v>0.8917733303086085</v>
      </c>
      <c r="R43" s="323"/>
      <c r="S43" s="47">
        <v>0.49722222222222212</v>
      </c>
      <c r="T43" s="48">
        <v>0.57574074074074066</v>
      </c>
      <c r="U43" s="111">
        <v>55.983333333333263</v>
      </c>
      <c r="V43" s="112">
        <v>113.06684846148809</v>
      </c>
      <c r="W43" s="113"/>
      <c r="X43" s="116"/>
      <c r="Y43" s="12"/>
      <c r="Z43" s="198"/>
      <c r="AA43" s="332"/>
      <c r="AB43" s="333"/>
      <c r="AC43" s="12">
        <v>2</v>
      </c>
      <c r="AD43" s="198"/>
      <c r="AE43" s="117">
        <f t="shared" si="20"/>
        <v>-216.45333938278304</v>
      </c>
      <c r="AF43" s="110">
        <f t="shared" si="21"/>
        <v>0.8917733303086085</v>
      </c>
      <c r="AG43" s="328"/>
    </row>
    <row r="44" spans="1:33" ht="15.75" customHeight="1">
      <c r="A44" s="318"/>
      <c r="B44" s="163" t="s">
        <v>189</v>
      </c>
      <c r="C44" s="330" t="s">
        <v>207</v>
      </c>
      <c r="D44" s="331"/>
      <c r="E44" s="101">
        <v>58.67</v>
      </c>
      <c r="F44" s="102">
        <v>3066</v>
      </c>
      <c r="G44" s="121">
        <f t="shared" si="22"/>
        <v>179882.22</v>
      </c>
      <c r="H44" s="122"/>
      <c r="I44" s="104">
        <v>23</v>
      </c>
      <c r="J44" s="105">
        <v>2000</v>
      </c>
      <c r="K44" s="106">
        <f t="shared" si="1"/>
        <v>86.956521739130437</v>
      </c>
      <c r="L44" s="107">
        <v>23</v>
      </c>
      <c r="M44" s="105">
        <f t="shared" si="23"/>
        <v>1791.7270052556089</v>
      </c>
      <c r="N44" s="106">
        <f t="shared" si="16"/>
        <v>77.901174141548211</v>
      </c>
      <c r="O44" s="108">
        <f t="shared" si="17"/>
        <v>0</v>
      </c>
      <c r="P44" s="109">
        <f t="shared" si="18"/>
        <v>-9.0553475975822266</v>
      </c>
      <c r="Q44" s="110">
        <f t="shared" si="19"/>
        <v>0.89586350262780434</v>
      </c>
      <c r="R44" s="323"/>
      <c r="S44" s="47">
        <v>0.5791666666666665</v>
      </c>
      <c r="T44" s="120">
        <v>0.6504629629629628</v>
      </c>
      <c r="U44" s="111">
        <v>4.9333333333331986</v>
      </c>
      <c r="V44" s="112">
        <v>102.67189111979486</v>
      </c>
      <c r="W44" s="113"/>
      <c r="X44" s="116"/>
      <c r="Y44" s="12"/>
      <c r="Z44" s="198"/>
      <c r="AA44" s="332"/>
      <c r="AB44" s="333"/>
      <c r="AC44" s="12">
        <v>2</v>
      </c>
      <c r="AD44" s="198"/>
      <c r="AE44" s="117">
        <f t="shared" si="20"/>
        <v>-208.2729947443911</v>
      </c>
      <c r="AF44" s="110">
        <f t="shared" si="21"/>
        <v>0.89586350262780445</v>
      </c>
      <c r="AG44" s="328"/>
    </row>
    <row r="45" spans="1:33" ht="15.75" customHeight="1">
      <c r="A45" s="318"/>
      <c r="B45" s="163"/>
      <c r="C45" s="330"/>
      <c r="D45" s="33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3"/>
      <c r="S45" s="119"/>
      <c r="T45" s="120"/>
      <c r="U45" s="111"/>
      <c r="V45" s="112"/>
      <c r="W45" s="120"/>
      <c r="X45" s="189"/>
      <c r="Y45" s="12"/>
      <c r="Z45" s="198"/>
      <c r="AA45" s="332"/>
      <c r="AB45" s="333"/>
      <c r="AC45" s="12"/>
      <c r="AD45" s="198"/>
      <c r="AE45" s="117"/>
      <c r="AF45" s="110"/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24">AVERAGE(I39:I54)</f>
        <v>21</v>
      </c>
      <c r="J55" s="137">
        <f t="shared" si="24"/>
        <v>1866.6666666666667</v>
      </c>
      <c r="K55" s="138">
        <f t="shared" ref="K55" si="25">J55/I55</f>
        <v>88.888888888888886</v>
      </c>
      <c r="L55" s="136">
        <f t="shared" ref="L55:M55" si="26">AVERAGE(L39:L54)</f>
        <v>21</v>
      </c>
      <c r="M55" s="137">
        <f t="shared" si="26"/>
        <v>1671.4097004007015</v>
      </c>
      <c r="N55" s="138">
        <f t="shared" ref="N55:N66" si="27">M55/L55</f>
        <v>79.590938114319115</v>
      </c>
      <c r="O55" s="139">
        <f t="shared" ref="O55:O66" si="28">L55-I55</f>
        <v>0</v>
      </c>
      <c r="P55" s="140">
        <f t="shared" ref="P55:P66" si="29">N55-K55</f>
        <v>-9.2979507745697703</v>
      </c>
      <c r="Q55" s="141">
        <f t="shared" ref="Q55:Q66" si="30">N55/K55</f>
        <v>0.89539805378609005</v>
      </c>
      <c r="R55" s="324"/>
      <c r="S55" s="142">
        <v>0.16666666666666666</v>
      </c>
      <c r="T55" s="143">
        <v>0.6504629629629628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12</v>
      </c>
      <c r="AD55" s="191">
        <f>SUM(AD39:AD54)</f>
        <v>0</v>
      </c>
      <c r="AE55" s="168">
        <f t="shared" ref="AE55:AE66" si="31">M55-J55</f>
        <v>-195.25696626596527</v>
      </c>
      <c r="AF55" s="141">
        <f t="shared" ref="AF55:AF66" si="32">M55/J55</f>
        <v>0.89539805378609005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2847</v>
      </c>
      <c r="G56" s="148">
        <f t="shared" ref="G56:G66" si="33">E56*F56</f>
        <v>82164.42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6" si="34">F56/V56*60</f>
        <v>3183.7255878308383</v>
      </c>
      <c r="N56" s="152">
        <f t="shared" si="27"/>
        <v>167.56450462267571</v>
      </c>
      <c r="O56" s="154">
        <f t="shared" si="28"/>
        <v>0</v>
      </c>
      <c r="P56" s="155">
        <f t="shared" si="29"/>
        <v>-21.909179587850616</v>
      </c>
      <c r="Q56" s="156">
        <f t="shared" si="30"/>
        <v>0.88436821884189953</v>
      </c>
      <c r="R56" s="322">
        <f>Q72</f>
        <v>0.8814946060558192</v>
      </c>
      <c r="S56" s="157">
        <v>0.16666666666666666</v>
      </c>
      <c r="T56" s="158">
        <v>0.2039236111111111</v>
      </c>
      <c r="U56" s="159"/>
      <c r="V56" s="160">
        <v>53.654121653237226</v>
      </c>
      <c r="W56" s="158"/>
      <c r="X56" s="169"/>
      <c r="Y56" s="12"/>
      <c r="Z56" s="198"/>
      <c r="AA56" s="325"/>
      <c r="AB56" s="326"/>
      <c r="AC56" s="12">
        <v>1</v>
      </c>
      <c r="AD56" s="198"/>
      <c r="AE56" s="115">
        <f t="shared" si="31"/>
        <v>-416.27441216916168</v>
      </c>
      <c r="AF56" s="156">
        <f t="shared" si="32"/>
        <v>0.88436821884189953</v>
      </c>
      <c r="AG56" s="327">
        <f>AF72</f>
        <v>0.8814946060558192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4363</v>
      </c>
      <c r="G57" s="103">
        <f t="shared" si="33"/>
        <v>135732.93</v>
      </c>
      <c r="H57" s="26"/>
      <c r="I57" s="104">
        <v>19</v>
      </c>
      <c r="J57" s="105">
        <v>3600</v>
      </c>
      <c r="K57" s="106">
        <f t="shared" ref="K57:K91" si="35">J57/I57</f>
        <v>189.47368421052633</v>
      </c>
      <c r="L57" s="107">
        <v>19</v>
      </c>
      <c r="M57" s="105">
        <f t="shared" si="34"/>
        <v>3184.8370890825613</v>
      </c>
      <c r="N57" s="106">
        <f t="shared" si="27"/>
        <v>167.62300468855585</v>
      </c>
      <c r="O57" s="108">
        <f t="shared" si="28"/>
        <v>0</v>
      </c>
      <c r="P57" s="109">
        <f t="shared" si="29"/>
        <v>-21.850679521970477</v>
      </c>
      <c r="Q57" s="110">
        <f t="shared" si="30"/>
        <v>0.88467696918960026</v>
      </c>
      <c r="R57" s="323"/>
      <c r="S57" s="47">
        <v>0.2076388888888889</v>
      </c>
      <c r="T57" s="48">
        <v>0.26471064814814815</v>
      </c>
      <c r="U57" s="111">
        <v>5.3500000000000369</v>
      </c>
      <c r="V57" s="112">
        <v>82.195727027095614</v>
      </c>
      <c r="W57" s="113"/>
      <c r="X57" s="116"/>
      <c r="Y57" s="12"/>
      <c r="Z57" s="198"/>
      <c r="AA57" s="332"/>
      <c r="AB57" s="333"/>
      <c r="AC57" s="12">
        <v>2</v>
      </c>
      <c r="AD57" s="198"/>
      <c r="AE57" s="117">
        <f t="shared" si="31"/>
        <v>-415.16291091743869</v>
      </c>
      <c r="AF57" s="110">
        <f t="shared" si="32"/>
        <v>0.88467696918960037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2465</v>
      </c>
      <c r="G58" s="103">
        <f t="shared" si="33"/>
        <v>96110.35</v>
      </c>
      <c r="H58" s="26"/>
      <c r="I58" s="104">
        <v>19</v>
      </c>
      <c r="J58" s="105">
        <v>3600</v>
      </c>
      <c r="K58" s="106">
        <f t="shared" si="35"/>
        <v>189.47368421052633</v>
      </c>
      <c r="L58" s="107">
        <v>19</v>
      </c>
      <c r="M58" s="105">
        <f t="shared" si="34"/>
        <v>3181.9152992136892</v>
      </c>
      <c r="N58" s="106">
        <f t="shared" si="27"/>
        <v>167.46922627440469</v>
      </c>
      <c r="O58" s="108">
        <f t="shared" si="28"/>
        <v>0</v>
      </c>
      <c r="P58" s="109">
        <f t="shared" si="29"/>
        <v>-22.004457936121639</v>
      </c>
      <c r="Q58" s="110">
        <f t="shared" si="30"/>
        <v>0.88386536089269141</v>
      </c>
      <c r="R58" s="323"/>
      <c r="S58" s="47">
        <v>0.26874999999999999</v>
      </c>
      <c r="T58" s="48">
        <v>0.30101851851851852</v>
      </c>
      <c r="U58" s="111">
        <v>5.8166666666666433</v>
      </c>
      <c r="V58" s="112">
        <v>46.481438408039601</v>
      </c>
      <c r="W58" s="113"/>
      <c r="X58" s="116"/>
      <c r="Y58" s="12"/>
      <c r="Z58" s="198"/>
      <c r="AA58" s="332"/>
      <c r="AB58" s="333"/>
      <c r="AC58" s="12">
        <v>1</v>
      </c>
      <c r="AD58" s="198"/>
      <c r="AE58" s="117">
        <f t="shared" si="31"/>
        <v>-418.0847007863108</v>
      </c>
      <c r="AF58" s="110">
        <f t="shared" si="32"/>
        <v>0.88386536089269141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3900</v>
      </c>
      <c r="G59" s="103">
        <f t="shared" si="33"/>
        <v>139971</v>
      </c>
      <c r="H59" s="26"/>
      <c r="I59" s="104">
        <v>19</v>
      </c>
      <c r="J59" s="105">
        <v>3600</v>
      </c>
      <c r="K59" s="106">
        <f t="shared" si="35"/>
        <v>189.47368421052633</v>
      </c>
      <c r="L59" s="107">
        <v>19</v>
      </c>
      <c r="M59" s="105">
        <f t="shared" si="34"/>
        <v>3182.8371251531157</v>
      </c>
      <c r="N59" s="106">
        <f t="shared" si="27"/>
        <v>167.51774342911136</v>
      </c>
      <c r="O59" s="108">
        <f t="shared" si="28"/>
        <v>0</v>
      </c>
      <c r="P59" s="109">
        <f t="shared" si="29"/>
        <v>-21.955940781414967</v>
      </c>
      <c r="Q59" s="110">
        <f t="shared" si="30"/>
        <v>0.88412142365364321</v>
      </c>
      <c r="R59" s="323"/>
      <c r="S59" s="47">
        <v>0.30416666666666664</v>
      </c>
      <c r="T59" s="48">
        <v>0.35521990740740739</v>
      </c>
      <c r="U59" s="111">
        <v>4.5333333333332959</v>
      </c>
      <c r="V59" s="112">
        <v>73.519313366920414</v>
      </c>
      <c r="W59" s="113"/>
      <c r="X59" s="116"/>
      <c r="Y59" s="12"/>
      <c r="Z59" s="198"/>
      <c r="AA59" s="332"/>
      <c r="AB59" s="333"/>
      <c r="AC59" s="12">
        <v>1</v>
      </c>
      <c r="AD59" s="198"/>
      <c r="AE59" s="199">
        <f t="shared" si="31"/>
        <v>-417.16287484688428</v>
      </c>
      <c r="AF59" s="200">
        <f t="shared" si="32"/>
        <v>0.88412142365364321</v>
      </c>
      <c r="AG59" s="328"/>
    </row>
    <row r="60" spans="1:33" ht="15.75" customHeight="1">
      <c r="A60" s="358"/>
      <c r="B60" s="100" t="s">
        <v>211</v>
      </c>
      <c r="C60" s="371" t="s">
        <v>217</v>
      </c>
      <c r="D60" s="371"/>
      <c r="E60" s="101">
        <v>46.93</v>
      </c>
      <c r="F60" s="105">
        <v>2482</v>
      </c>
      <c r="G60" s="103">
        <f t="shared" si="33"/>
        <v>116480.26</v>
      </c>
      <c r="H60" s="26"/>
      <c r="I60" s="104">
        <v>24</v>
      </c>
      <c r="J60" s="105">
        <v>3600</v>
      </c>
      <c r="K60" s="106">
        <f t="shared" si="35"/>
        <v>150</v>
      </c>
      <c r="L60" s="107">
        <v>24</v>
      </c>
      <c r="M60" s="105">
        <f t="shared" si="34"/>
        <v>3256.5179729030779</v>
      </c>
      <c r="N60" s="106">
        <f t="shared" si="27"/>
        <v>135.68824887096159</v>
      </c>
      <c r="O60" s="108">
        <f t="shared" si="28"/>
        <v>0</v>
      </c>
      <c r="P60" s="109">
        <f t="shared" si="29"/>
        <v>-14.311751129038413</v>
      </c>
      <c r="Q60" s="110">
        <f t="shared" si="30"/>
        <v>0.90458832580641058</v>
      </c>
      <c r="R60" s="323"/>
      <c r="S60" s="47">
        <v>0.35833333333333328</v>
      </c>
      <c r="T60" s="48">
        <v>0.39008101851851845</v>
      </c>
      <c r="U60" s="111">
        <v>5</v>
      </c>
      <c r="V60" s="112">
        <v>45.729825918093354</v>
      </c>
      <c r="W60" s="113"/>
      <c r="X60" s="116"/>
      <c r="Y60" s="12"/>
      <c r="Z60" s="198"/>
      <c r="AA60" s="332"/>
      <c r="AB60" s="333"/>
      <c r="AC60" s="12">
        <v>1</v>
      </c>
      <c r="AD60" s="198"/>
      <c r="AE60" s="199">
        <f t="shared" si="31"/>
        <v>-343.48202709692214</v>
      </c>
      <c r="AF60" s="200">
        <f t="shared" si="32"/>
        <v>0.90458832580641046</v>
      </c>
      <c r="AG60" s="328"/>
    </row>
    <row r="61" spans="1:33" ht="15.75" customHeight="1">
      <c r="A61" s="358"/>
      <c r="B61" s="100" t="s">
        <v>211</v>
      </c>
      <c r="C61" s="371" t="s">
        <v>216</v>
      </c>
      <c r="D61" s="371"/>
      <c r="E61" s="101">
        <v>43.96</v>
      </c>
      <c r="F61" s="105">
        <v>1781</v>
      </c>
      <c r="G61" s="121">
        <f t="shared" si="33"/>
        <v>78292.759999999995</v>
      </c>
      <c r="H61" s="26">
        <v>2</v>
      </c>
      <c r="I61" s="104">
        <v>24</v>
      </c>
      <c r="J61" s="105">
        <v>3600</v>
      </c>
      <c r="K61" s="106">
        <f t="shared" si="35"/>
        <v>150</v>
      </c>
      <c r="L61" s="107">
        <v>24</v>
      </c>
      <c r="M61" s="105">
        <f t="shared" si="34"/>
        <v>2934</v>
      </c>
      <c r="N61" s="106">
        <f t="shared" si="27"/>
        <v>122.25</v>
      </c>
      <c r="O61" s="108">
        <f t="shared" si="28"/>
        <v>0</v>
      </c>
      <c r="P61" s="109">
        <f t="shared" si="29"/>
        <v>-27.75</v>
      </c>
      <c r="Q61" s="110">
        <f t="shared" si="30"/>
        <v>0.81499999999999995</v>
      </c>
      <c r="R61" s="323"/>
      <c r="S61" s="47">
        <v>0.39374999999999993</v>
      </c>
      <c r="T61" s="120">
        <v>0.41903935185185176</v>
      </c>
      <c r="U61" s="111">
        <v>5.2833333333333332</v>
      </c>
      <c r="V61" s="112">
        <v>36.421267893660534</v>
      </c>
      <c r="W61" s="113"/>
      <c r="X61" s="116"/>
      <c r="Y61" s="12"/>
      <c r="Z61" s="198"/>
      <c r="AA61" s="332"/>
      <c r="AB61" s="333"/>
      <c r="AC61" s="12">
        <v>1</v>
      </c>
      <c r="AD61" s="198"/>
      <c r="AE61" s="199">
        <f t="shared" si="31"/>
        <v>-666</v>
      </c>
      <c r="AF61" s="200">
        <f t="shared" si="32"/>
        <v>0.81499999999999995</v>
      </c>
      <c r="AG61" s="328"/>
    </row>
    <row r="62" spans="1:33" ht="15.75" customHeight="1">
      <c r="A62" s="358"/>
      <c r="B62" s="100" t="s">
        <v>211</v>
      </c>
      <c r="C62" s="371" t="s">
        <v>218</v>
      </c>
      <c r="D62" s="371"/>
      <c r="E62" s="101">
        <v>38.479999999999997</v>
      </c>
      <c r="F62" s="105">
        <v>2053</v>
      </c>
      <c r="G62" s="121">
        <f t="shared" si="33"/>
        <v>78999.439999999988</v>
      </c>
      <c r="H62" s="26">
        <v>2</v>
      </c>
      <c r="I62" s="104">
        <v>20</v>
      </c>
      <c r="J62" s="105">
        <v>3600</v>
      </c>
      <c r="K62" s="106">
        <f t="shared" si="35"/>
        <v>180</v>
      </c>
      <c r="L62" s="107">
        <v>20</v>
      </c>
      <c r="M62" s="105">
        <f t="shared" si="34"/>
        <v>3256.7714299206987</v>
      </c>
      <c r="N62" s="106">
        <f t="shared" si="27"/>
        <v>162.83857149603494</v>
      </c>
      <c r="O62" s="123">
        <f t="shared" si="28"/>
        <v>0</v>
      </c>
      <c r="P62" s="124">
        <f t="shared" si="29"/>
        <v>-17.161428503965055</v>
      </c>
      <c r="Q62" s="125">
        <f t="shared" si="30"/>
        <v>0.90465873053352752</v>
      </c>
      <c r="R62" s="323"/>
      <c r="S62" s="47">
        <v>0.42222222222222217</v>
      </c>
      <c r="T62" s="120">
        <v>0.44848379629629626</v>
      </c>
      <c r="U62" s="111">
        <v>4.5833333333333837</v>
      </c>
      <c r="V62" s="112">
        <v>37.822734155770767</v>
      </c>
      <c r="W62" s="113"/>
      <c r="X62" s="116"/>
      <c r="Y62" s="12"/>
      <c r="Z62" s="198"/>
      <c r="AA62" s="332"/>
      <c r="AB62" s="333"/>
      <c r="AC62" s="12">
        <v>1</v>
      </c>
      <c r="AD62" s="198"/>
      <c r="AE62" s="199">
        <f t="shared" si="31"/>
        <v>-343.22857007930133</v>
      </c>
      <c r="AF62" s="200">
        <f t="shared" si="32"/>
        <v>0.90465873053352741</v>
      </c>
      <c r="AG62" s="328"/>
    </row>
    <row r="63" spans="1:33" ht="15.75" customHeight="1">
      <c r="A63" s="358"/>
      <c r="B63" s="100" t="s">
        <v>211</v>
      </c>
      <c r="C63" s="371" t="s">
        <v>219</v>
      </c>
      <c r="D63" s="371"/>
      <c r="E63" s="101">
        <v>37.799999999999997</v>
      </c>
      <c r="F63" s="105">
        <v>2388</v>
      </c>
      <c r="G63" s="121">
        <f t="shared" si="33"/>
        <v>90266.4</v>
      </c>
      <c r="H63" s="26">
        <v>2</v>
      </c>
      <c r="I63" s="104">
        <v>21</v>
      </c>
      <c r="J63" s="105">
        <v>3600</v>
      </c>
      <c r="K63" s="106">
        <f t="shared" si="35"/>
        <v>171.42857142857142</v>
      </c>
      <c r="L63" s="118">
        <v>21</v>
      </c>
      <c r="M63" s="105">
        <f t="shared" si="34"/>
        <v>3258.4923791053675</v>
      </c>
      <c r="N63" s="106">
        <f t="shared" si="27"/>
        <v>155.16630376692225</v>
      </c>
      <c r="O63" s="123">
        <f t="shared" si="28"/>
        <v>0</v>
      </c>
      <c r="P63" s="124">
        <f t="shared" si="29"/>
        <v>-16.262267661649162</v>
      </c>
      <c r="Q63" s="125">
        <f t="shared" si="30"/>
        <v>0.90513677197371323</v>
      </c>
      <c r="R63" s="323"/>
      <c r="S63" s="47">
        <v>0.45138888888888884</v>
      </c>
      <c r="T63" s="120">
        <v>0.48192129629629626</v>
      </c>
      <c r="U63" s="111">
        <v>5</v>
      </c>
      <c r="V63" s="112">
        <v>43.971255209545134</v>
      </c>
      <c r="W63" s="113">
        <v>0.48192129629629626</v>
      </c>
      <c r="X63" s="116">
        <v>0.52013888888888882</v>
      </c>
      <c r="Y63" s="12"/>
      <c r="Z63" s="198"/>
      <c r="AA63" s="332"/>
      <c r="AB63" s="333"/>
      <c r="AC63" s="12">
        <v>1</v>
      </c>
      <c r="AD63" s="198"/>
      <c r="AE63" s="199">
        <f t="shared" si="31"/>
        <v>-341.50762089463251</v>
      </c>
      <c r="AF63" s="200">
        <f t="shared" si="32"/>
        <v>0.90513677197371323</v>
      </c>
      <c r="AG63" s="328"/>
    </row>
    <row r="64" spans="1:33" ht="15.75" customHeight="1">
      <c r="A64" s="358"/>
      <c r="B64" s="100" t="s">
        <v>211</v>
      </c>
      <c r="C64" s="371" t="s">
        <v>216</v>
      </c>
      <c r="D64" s="371"/>
      <c r="E64" s="101">
        <v>43.96</v>
      </c>
      <c r="F64" s="105">
        <v>4602</v>
      </c>
      <c r="G64" s="121">
        <f t="shared" si="33"/>
        <v>202303.92</v>
      </c>
      <c r="H64" s="26"/>
      <c r="I64" s="104">
        <v>24</v>
      </c>
      <c r="J64" s="105">
        <v>3600</v>
      </c>
      <c r="K64" s="106">
        <f t="shared" si="35"/>
        <v>150</v>
      </c>
      <c r="L64" s="118">
        <v>24</v>
      </c>
      <c r="M64" s="105">
        <f t="shared" si="34"/>
        <v>2952.8257075750207</v>
      </c>
      <c r="N64" s="106">
        <f t="shared" si="27"/>
        <v>123.03440448229253</v>
      </c>
      <c r="O64" s="123">
        <f t="shared" si="28"/>
        <v>0</v>
      </c>
      <c r="P64" s="124">
        <f t="shared" si="29"/>
        <v>-26.96559551770747</v>
      </c>
      <c r="Q64" s="125">
        <f t="shared" si="30"/>
        <v>0.8202293632152835</v>
      </c>
      <c r="R64" s="323"/>
      <c r="S64" s="47">
        <v>0.52013888888888882</v>
      </c>
      <c r="T64" s="120">
        <v>0.58506944444444442</v>
      </c>
      <c r="U64" s="111">
        <v>55.033333333333275</v>
      </c>
      <c r="V64" s="112">
        <v>93.5104294478528</v>
      </c>
      <c r="W64" s="113"/>
      <c r="X64" s="116"/>
      <c r="Y64" s="12"/>
      <c r="Z64" s="198"/>
      <c r="AA64" s="332"/>
      <c r="AB64" s="333"/>
      <c r="AC64" s="12">
        <v>2</v>
      </c>
      <c r="AD64" s="198"/>
      <c r="AE64" s="199">
        <f t="shared" si="31"/>
        <v>-647.17429242497928</v>
      </c>
      <c r="AF64" s="200">
        <f t="shared" si="32"/>
        <v>0.8202293632152835</v>
      </c>
      <c r="AG64" s="328"/>
    </row>
    <row r="65" spans="1:33" ht="15.75" customHeight="1">
      <c r="A65" s="358"/>
      <c r="B65" s="100" t="s">
        <v>211</v>
      </c>
      <c r="C65" s="371" t="s">
        <v>218</v>
      </c>
      <c r="D65" s="371"/>
      <c r="E65" s="101">
        <v>38.479999999999997</v>
      </c>
      <c r="F65" s="105">
        <v>5208</v>
      </c>
      <c r="G65" s="121">
        <f t="shared" si="33"/>
        <v>200403.84</v>
      </c>
      <c r="H65" s="26"/>
      <c r="I65" s="104">
        <v>20</v>
      </c>
      <c r="J65" s="105">
        <v>3600</v>
      </c>
      <c r="K65" s="106">
        <f t="shared" si="35"/>
        <v>180</v>
      </c>
      <c r="L65" s="118">
        <v>20</v>
      </c>
      <c r="M65" s="105">
        <f t="shared" si="34"/>
        <v>3256.7714299206987</v>
      </c>
      <c r="N65" s="106">
        <f t="shared" si="27"/>
        <v>162.83857149603494</v>
      </c>
      <c r="O65" s="123">
        <f t="shared" si="28"/>
        <v>0</v>
      </c>
      <c r="P65" s="124">
        <f t="shared" si="29"/>
        <v>-17.161428503965055</v>
      </c>
      <c r="Q65" s="125">
        <f t="shared" si="30"/>
        <v>0.90465873053352752</v>
      </c>
      <c r="R65" s="323"/>
      <c r="S65" s="47">
        <v>0.58958333333333324</v>
      </c>
      <c r="T65" s="120">
        <v>0.65620370370370362</v>
      </c>
      <c r="U65" s="111">
        <v>6.499999999999897</v>
      </c>
      <c r="V65" s="112">
        <v>95.947783479422384</v>
      </c>
      <c r="W65" s="113"/>
      <c r="X65" s="116"/>
      <c r="Y65" s="12"/>
      <c r="Z65" s="198"/>
      <c r="AA65" s="332"/>
      <c r="AB65" s="333"/>
      <c r="AC65" s="12">
        <v>2</v>
      </c>
      <c r="AD65" s="198"/>
      <c r="AE65" s="199">
        <f t="shared" si="31"/>
        <v>-343.22857007930133</v>
      </c>
      <c r="AF65" s="200">
        <f t="shared" si="32"/>
        <v>0.90465873053352741</v>
      </c>
      <c r="AG65" s="328"/>
    </row>
    <row r="66" spans="1:33" ht="15.75" customHeight="1">
      <c r="A66" s="358"/>
      <c r="B66" s="100" t="s">
        <v>211</v>
      </c>
      <c r="C66" s="371" t="s">
        <v>219</v>
      </c>
      <c r="D66" s="371"/>
      <c r="E66" s="101">
        <v>37.799999999999997</v>
      </c>
      <c r="F66" s="105">
        <v>6143</v>
      </c>
      <c r="G66" s="121">
        <f t="shared" si="33"/>
        <v>232205.4</v>
      </c>
      <c r="H66" s="26"/>
      <c r="I66" s="104">
        <v>21</v>
      </c>
      <c r="J66" s="105">
        <v>3600</v>
      </c>
      <c r="K66" s="106">
        <f t="shared" si="35"/>
        <v>171.42857142857142</v>
      </c>
      <c r="L66" s="118">
        <v>21</v>
      </c>
      <c r="M66" s="105">
        <f t="shared" si="34"/>
        <v>3258.492379105367</v>
      </c>
      <c r="N66" s="106">
        <f t="shared" si="27"/>
        <v>155.16630376692223</v>
      </c>
      <c r="O66" s="123">
        <f t="shared" si="28"/>
        <v>0</v>
      </c>
      <c r="P66" s="124">
        <f t="shared" si="29"/>
        <v>-16.26226766164919</v>
      </c>
      <c r="Q66" s="125">
        <f t="shared" si="30"/>
        <v>0.90513677197371301</v>
      </c>
      <c r="R66" s="323"/>
      <c r="S66" s="47">
        <v>0.65902777777777766</v>
      </c>
      <c r="T66" s="120">
        <v>0.73756944444444428</v>
      </c>
      <c r="U66" s="111">
        <v>5</v>
      </c>
      <c r="V66" s="112">
        <v>113.11366028150577</v>
      </c>
      <c r="W66" s="113"/>
      <c r="X66" s="116"/>
      <c r="Y66" s="12"/>
      <c r="Z66" s="198"/>
      <c r="AA66" s="332"/>
      <c r="AB66" s="333"/>
      <c r="AC66" s="12">
        <v>3</v>
      </c>
      <c r="AD66" s="198"/>
      <c r="AE66" s="199">
        <f t="shared" si="31"/>
        <v>-341.50762089463296</v>
      </c>
      <c r="AF66" s="200">
        <f t="shared" si="32"/>
        <v>0.90513677197371312</v>
      </c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26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36">AVERAGE(I56:I71)</f>
        <v>20.90909090909091</v>
      </c>
      <c r="J72" s="137">
        <f t="shared" si="36"/>
        <v>3600</v>
      </c>
      <c r="K72" s="138">
        <f t="shared" ref="K72:K76" si="37">J72/I72</f>
        <v>172.17391304347825</v>
      </c>
      <c r="L72" s="136">
        <f t="shared" ref="L72:M72" si="38">AVERAGE(L56:L71)</f>
        <v>20.90909090909091</v>
      </c>
      <c r="M72" s="137">
        <f t="shared" si="38"/>
        <v>3173.3805818009491</v>
      </c>
      <c r="N72" s="138">
        <f>M72/L72</f>
        <v>151.77037565134972</v>
      </c>
      <c r="O72" s="139">
        <f>L72-I72</f>
        <v>0</v>
      </c>
      <c r="P72" s="140">
        <f>N72-K72</f>
        <v>-20.403537392128527</v>
      </c>
      <c r="Q72" s="141">
        <f>N72/K72</f>
        <v>0.8814946060558192</v>
      </c>
      <c r="R72" s="324"/>
      <c r="S72" s="142">
        <v>0.16666666666666666</v>
      </c>
      <c r="T72" s="143">
        <v>0.73756944444444428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16</v>
      </c>
      <c r="AD72" s="191">
        <f>SUM(AD56:AD71)</f>
        <v>0</v>
      </c>
      <c r="AE72" s="168">
        <f>M72-J72</f>
        <v>-426.61941819905087</v>
      </c>
      <c r="AF72" s="141">
        <f>M72/J72</f>
        <v>0.8814946060558192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260</v>
      </c>
      <c r="D73" s="331"/>
      <c r="E73" s="101">
        <v>23.19</v>
      </c>
      <c r="F73" s="102">
        <v>465</v>
      </c>
      <c r="G73" s="103">
        <f t="shared" ref="G73:G76" si="39">E73*F73</f>
        <v>10783.35</v>
      </c>
      <c r="H73" s="13"/>
      <c r="I73" s="104">
        <v>6</v>
      </c>
      <c r="J73" s="105">
        <v>2500</v>
      </c>
      <c r="K73" s="106">
        <f t="shared" si="37"/>
        <v>416.66666666666669</v>
      </c>
      <c r="L73" s="107">
        <v>6</v>
      </c>
      <c r="M73" s="105">
        <f>F73/V73*60</f>
        <v>2261.9238492675254</v>
      </c>
      <c r="N73" s="106">
        <f>M73/L73</f>
        <v>376.98730821125423</v>
      </c>
      <c r="O73" s="108">
        <f>L73-I73</f>
        <v>0</v>
      </c>
      <c r="P73" s="109">
        <f>N73-K73</f>
        <v>-39.679358455412455</v>
      </c>
      <c r="Q73" s="110">
        <f>N73/K73</f>
        <v>0.90476953970701013</v>
      </c>
      <c r="R73" s="322">
        <f>Q89</f>
        <v>0.8591566158267635</v>
      </c>
      <c r="S73" s="47">
        <v>0.37013888888888885</v>
      </c>
      <c r="T73" s="48">
        <v>0.37870370370370365</v>
      </c>
      <c r="U73" s="111">
        <v>5.2333333333333254</v>
      </c>
      <c r="V73" s="112">
        <v>12.334632754782971</v>
      </c>
      <c r="W73" s="113"/>
      <c r="X73" s="116"/>
      <c r="Y73" s="12"/>
      <c r="Z73" s="198"/>
      <c r="AA73" s="325"/>
      <c r="AB73" s="326"/>
      <c r="AC73" s="12">
        <v>0</v>
      </c>
      <c r="AD73" s="198"/>
      <c r="AE73" s="115">
        <f>M73-J73</f>
        <v>-238.07615073247462</v>
      </c>
      <c r="AF73" s="156">
        <f>M73/J73</f>
        <v>0.90476953970701013</v>
      </c>
      <c r="AG73" s="327">
        <f>AF89</f>
        <v>0.85915661582676339</v>
      </c>
    </row>
    <row r="74" spans="1:33" ht="15.75" customHeight="1">
      <c r="A74" s="318"/>
      <c r="B74" s="100" t="s">
        <v>195</v>
      </c>
      <c r="C74" s="330" t="s">
        <v>220</v>
      </c>
      <c r="D74" s="331"/>
      <c r="E74" s="101">
        <v>27.05</v>
      </c>
      <c r="F74" s="102">
        <v>2124</v>
      </c>
      <c r="G74" s="121">
        <f t="shared" si="39"/>
        <v>57454.200000000004</v>
      </c>
      <c r="H74" s="122"/>
      <c r="I74" s="104">
        <v>6</v>
      </c>
      <c r="J74" s="105">
        <v>3273</v>
      </c>
      <c r="K74" s="106">
        <f t="shared" si="37"/>
        <v>545.5</v>
      </c>
      <c r="L74" s="107">
        <v>6</v>
      </c>
      <c r="M74" s="105">
        <f>F74/V74*60</f>
        <v>2957.3869775921889</v>
      </c>
      <c r="N74" s="106">
        <f>M74/L74</f>
        <v>492.89782959869814</v>
      </c>
      <c r="O74" s="108">
        <f>L74-I74</f>
        <v>0</v>
      </c>
      <c r="P74" s="109">
        <f>N74-K74</f>
        <v>-52.602170401301862</v>
      </c>
      <c r="Q74" s="110">
        <f>N74/K74</f>
        <v>0.90357072337066568</v>
      </c>
      <c r="R74" s="323"/>
      <c r="S74" s="47">
        <v>0.38194444444444442</v>
      </c>
      <c r="T74" s="120">
        <v>0.4118634259259259</v>
      </c>
      <c r="U74" s="111">
        <v>4.6666666666667034</v>
      </c>
      <c r="V74" s="112">
        <v>43.092094800443604</v>
      </c>
      <c r="W74" s="113"/>
      <c r="X74" s="116"/>
      <c r="Y74" s="12"/>
      <c r="Z74" s="198"/>
      <c r="AA74" s="332"/>
      <c r="AB74" s="333"/>
      <c r="AC74" s="12">
        <v>0</v>
      </c>
      <c r="AD74" s="198"/>
      <c r="AE74" s="117">
        <f>M74-J74</f>
        <v>-315.61302240781106</v>
      </c>
      <c r="AF74" s="110">
        <f>M74/J74</f>
        <v>0.90357072337066568</v>
      </c>
      <c r="AG74" s="328"/>
    </row>
    <row r="75" spans="1:33" ht="15.75" customHeight="1">
      <c r="A75" s="318"/>
      <c r="B75" s="100" t="s">
        <v>195</v>
      </c>
      <c r="C75" s="330" t="s">
        <v>221</v>
      </c>
      <c r="D75" s="331"/>
      <c r="E75" s="101">
        <v>27.05</v>
      </c>
      <c r="F75" s="102">
        <v>3923</v>
      </c>
      <c r="G75" s="121">
        <f t="shared" si="39"/>
        <v>106117.15000000001</v>
      </c>
      <c r="H75" s="62">
        <v>2</v>
      </c>
      <c r="I75" s="104">
        <v>6</v>
      </c>
      <c r="J75" s="105">
        <v>3273</v>
      </c>
      <c r="K75" s="106">
        <f t="shared" si="37"/>
        <v>545.5</v>
      </c>
      <c r="L75" s="107">
        <v>6</v>
      </c>
      <c r="M75" s="105">
        <f>F75/V75*60</f>
        <v>2673.0574766677491</v>
      </c>
      <c r="N75" s="106">
        <f>M75/L75</f>
        <v>445.50957944462488</v>
      </c>
      <c r="O75" s="123">
        <f>L75-I75</f>
        <v>0</v>
      </c>
      <c r="P75" s="124">
        <f>N75-K75</f>
        <v>-99.990420555375124</v>
      </c>
      <c r="Q75" s="125">
        <f>N75/K75</f>
        <v>0.81669950402314373</v>
      </c>
      <c r="R75" s="323"/>
      <c r="S75" s="47">
        <v>0.41527777777777775</v>
      </c>
      <c r="T75" s="120">
        <v>0.47642361111111109</v>
      </c>
      <c r="U75" s="111">
        <v>4.9166666666666625</v>
      </c>
      <c r="V75" s="112">
        <v>88.056467941507293</v>
      </c>
      <c r="W75" s="113">
        <v>0.47642361111111109</v>
      </c>
      <c r="X75" s="116">
        <v>0.51597222222222217</v>
      </c>
      <c r="Y75" s="12"/>
      <c r="Z75" s="198"/>
      <c r="AA75" s="332"/>
      <c r="AB75" s="333"/>
      <c r="AC75" s="12">
        <v>1</v>
      </c>
      <c r="AD75" s="198"/>
      <c r="AE75" s="117">
        <f>M75-J75</f>
        <v>-599.94252333225086</v>
      </c>
      <c r="AF75" s="110">
        <f>M75/J75</f>
        <v>0.81669950402314362</v>
      </c>
      <c r="AG75" s="328"/>
    </row>
    <row r="76" spans="1:33" ht="15.75" customHeight="1">
      <c r="A76" s="318"/>
      <c r="B76" s="100" t="s">
        <v>195</v>
      </c>
      <c r="C76" s="330" t="s">
        <v>221</v>
      </c>
      <c r="D76" s="331"/>
      <c r="E76" s="101">
        <v>27.05</v>
      </c>
      <c r="F76" s="102">
        <v>4867</v>
      </c>
      <c r="G76" s="121">
        <f t="shared" si="39"/>
        <v>131652.35</v>
      </c>
      <c r="H76" s="62"/>
      <c r="I76" s="104">
        <v>6</v>
      </c>
      <c r="J76" s="105">
        <v>3273</v>
      </c>
      <c r="K76" s="106">
        <f t="shared" si="37"/>
        <v>545.5</v>
      </c>
      <c r="L76" s="118">
        <v>6</v>
      </c>
      <c r="M76" s="105">
        <f>F76/V76*60</f>
        <v>2691.5820468424336</v>
      </c>
      <c r="N76" s="106">
        <f>M76/L76</f>
        <v>448.59700780707226</v>
      </c>
      <c r="O76" s="123">
        <f>L76-I76</f>
        <v>0</v>
      </c>
      <c r="P76" s="124">
        <f>N76-K76</f>
        <v>-96.902992192927741</v>
      </c>
      <c r="Q76" s="125">
        <f>N76/K76</f>
        <v>0.82235931770315718</v>
      </c>
      <c r="R76" s="323"/>
      <c r="S76" s="47">
        <v>0.51597222222222217</v>
      </c>
      <c r="T76" s="120">
        <v>0.59130787037037036</v>
      </c>
      <c r="U76" s="111">
        <v>56.949999999999946</v>
      </c>
      <c r="V76" s="112">
        <v>108.493813273341</v>
      </c>
      <c r="W76" s="113"/>
      <c r="X76" s="116"/>
      <c r="Y76" s="12"/>
      <c r="Z76" s="198"/>
      <c r="AA76" s="332"/>
      <c r="AB76" s="333"/>
      <c r="AC76" s="12">
        <v>2</v>
      </c>
      <c r="AD76" s="198"/>
      <c r="AE76" s="117">
        <f>M76-J76</f>
        <v>-581.41795315756644</v>
      </c>
      <c r="AF76" s="110">
        <f>M76/J76</f>
        <v>0.82235931770315718</v>
      </c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0">AVERAGE(I73:I88)</f>
        <v>6</v>
      </c>
      <c r="J89" s="137">
        <f t="shared" si="40"/>
        <v>3079.75</v>
      </c>
      <c r="K89" s="138">
        <f t="shared" ref="K89" si="41">J89/I89</f>
        <v>513.29166666666663</v>
      </c>
      <c r="L89" s="136">
        <f t="shared" ref="L89:M89" si="42">AVERAGE(L73:L88)</f>
        <v>6</v>
      </c>
      <c r="M89" s="137">
        <f t="shared" si="42"/>
        <v>2645.9875875924745</v>
      </c>
      <c r="N89" s="138">
        <f>M89/L89</f>
        <v>440.99793126541243</v>
      </c>
      <c r="O89" s="139">
        <f>L89-I89</f>
        <v>0</v>
      </c>
      <c r="P89" s="140">
        <f>N89-K89</f>
        <v>-72.293735401254196</v>
      </c>
      <c r="Q89" s="141">
        <f>N89/K89</f>
        <v>0.8591566158267635</v>
      </c>
      <c r="R89" s="324"/>
      <c r="S89" s="142">
        <v>0.20833333333333334</v>
      </c>
      <c r="T89" s="143">
        <v>0.59130787037037036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3</v>
      </c>
      <c r="AD89" s="191">
        <f>SUM(AD73:AD88)</f>
        <v>0</v>
      </c>
      <c r="AE89" s="168">
        <f>M89-J89</f>
        <v>-433.76241240752552</v>
      </c>
      <c r="AF89" s="141">
        <f>M89/J89</f>
        <v>0.85915661582676339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3322</v>
      </c>
      <c r="G90" s="148">
        <f t="shared" ref="G90:G91" si="43">E90*F90</f>
        <v>51524.22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2349.0787562395394</v>
      </c>
      <c r="N90" s="152">
        <f>M90/L90</f>
        <v>391.51312603992324</v>
      </c>
      <c r="O90" s="154">
        <f>L90-I90</f>
        <v>0</v>
      </c>
      <c r="P90" s="155">
        <f>N90-K90</f>
        <v>-41.820207293410078</v>
      </c>
      <c r="Q90" s="156">
        <f>N90/K90</f>
        <v>0.90349182932289984</v>
      </c>
      <c r="R90" s="322">
        <f>Q106</f>
        <v>0.90306067780109822</v>
      </c>
      <c r="S90" s="157">
        <v>0.25</v>
      </c>
      <c r="T90" s="158">
        <v>0.30892361111111111</v>
      </c>
      <c r="U90" s="159"/>
      <c r="V90" s="160">
        <v>84.850284168026846</v>
      </c>
      <c r="W90" s="158"/>
      <c r="X90" s="169"/>
      <c r="Y90" s="12"/>
      <c r="Z90" s="198"/>
      <c r="AA90" s="325"/>
      <c r="AB90" s="326"/>
      <c r="AC90" s="12">
        <v>1</v>
      </c>
      <c r="AD90" s="198"/>
      <c r="AE90" s="115">
        <f>M90-J90</f>
        <v>-250.92124376046058</v>
      </c>
      <c r="AF90" s="156">
        <f>M90/J90</f>
        <v>0.90349182932289973</v>
      </c>
      <c r="AG90" s="327">
        <f>AF106</f>
        <v>0.90306067780109811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3372</v>
      </c>
      <c r="G91" s="103">
        <f t="shared" si="43"/>
        <v>50613.72</v>
      </c>
      <c r="H91" s="26"/>
      <c r="I91" s="104">
        <v>6</v>
      </c>
      <c r="J91" s="105">
        <v>2600</v>
      </c>
      <c r="K91" s="106">
        <f t="shared" si="35"/>
        <v>433.33333333333331</v>
      </c>
      <c r="L91" s="107">
        <v>6</v>
      </c>
      <c r="M91" s="105">
        <f>F91/V91*60</f>
        <v>2346.8367683261708</v>
      </c>
      <c r="N91" s="106">
        <f>M91/L91</f>
        <v>391.13946138769512</v>
      </c>
      <c r="O91" s="108">
        <f>L91-I91</f>
        <v>0</v>
      </c>
      <c r="P91" s="109">
        <f>N91-K91</f>
        <v>-42.193871945638193</v>
      </c>
      <c r="Q91" s="110">
        <f>N91/K91</f>
        <v>0.90262952627929649</v>
      </c>
      <c r="R91" s="323"/>
      <c r="S91" s="47">
        <v>0.31180555555555556</v>
      </c>
      <c r="T91" s="48">
        <v>0.37166666666666665</v>
      </c>
      <c r="U91" s="111">
        <v>5</v>
      </c>
      <c r="V91" s="112">
        <v>86.209660054158874</v>
      </c>
      <c r="W91" s="113"/>
      <c r="X91" s="13"/>
      <c r="Y91" s="12"/>
      <c r="Z91" s="198"/>
      <c r="AA91" s="332"/>
      <c r="AB91" s="333"/>
      <c r="AC91" s="12">
        <v>1</v>
      </c>
      <c r="AD91" s="198"/>
      <c r="AE91" s="117">
        <f>M91-J91</f>
        <v>-253.16323167382916</v>
      </c>
      <c r="AF91" s="110">
        <f>M91/J91</f>
        <v>0.90262952627929649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44">AVERAGE(I90:I105)</f>
        <v>6</v>
      </c>
      <c r="J106" s="137">
        <f t="shared" si="44"/>
        <v>2600</v>
      </c>
      <c r="K106" s="138">
        <f t="shared" ref="K106" si="45">J106/I106</f>
        <v>433.33333333333331</v>
      </c>
      <c r="L106" s="136">
        <f t="shared" ref="L106:M106" si="46">AVERAGE(L90:L105)</f>
        <v>6</v>
      </c>
      <c r="M106" s="137">
        <f t="shared" si="46"/>
        <v>2347.9577622828551</v>
      </c>
      <c r="N106" s="138">
        <f>M106/L106</f>
        <v>391.32629371380921</v>
      </c>
      <c r="O106" s="139">
        <f>L106-I106</f>
        <v>0</v>
      </c>
      <c r="P106" s="140">
        <f>N106-K106</f>
        <v>-42.007039619524107</v>
      </c>
      <c r="Q106" s="141">
        <f>N106/K106</f>
        <v>0.90306067780109822</v>
      </c>
      <c r="R106" s="324"/>
      <c r="S106" s="142">
        <v>0.25</v>
      </c>
      <c r="T106" s="143">
        <v>0.37166666666666665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2</v>
      </c>
      <c r="AD106" s="191">
        <f>SUM(AD90:AD105)</f>
        <v>0</v>
      </c>
      <c r="AE106" s="168">
        <f>M106-J106</f>
        <v>-252.04223771714487</v>
      </c>
      <c r="AF106" s="141">
        <f>M106/J106</f>
        <v>0.90306067780109811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1459</v>
      </c>
      <c r="G107" s="148">
        <f t="shared" ref="G107:G109" si="47">E107*F107</f>
        <v>65625.819999999992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1609.6733572074063</v>
      </c>
      <c r="N107" s="152">
        <f>M107/L107</f>
        <v>76.651112247971724</v>
      </c>
      <c r="O107" s="154">
        <f>L107-I107</f>
        <v>0</v>
      </c>
      <c r="P107" s="155">
        <f>N107-K107</f>
        <v>-9.0631734663139838</v>
      </c>
      <c r="Q107" s="156">
        <f>N107/K107</f>
        <v>0.89426297622633688</v>
      </c>
      <c r="R107" s="322">
        <f>Q123</f>
        <v>0.9254528979892227</v>
      </c>
      <c r="S107" s="157">
        <v>0.70833333333333337</v>
      </c>
      <c r="T107" s="158">
        <v>0.74609953703703713</v>
      </c>
      <c r="U107" s="159"/>
      <c r="V107" s="160">
        <v>54.3837043758192</v>
      </c>
      <c r="W107" s="158"/>
      <c r="X107" s="169"/>
      <c r="Y107" s="196"/>
      <c r="Z107" s="197"/>
      <c r="AA107" s="325"/>
      <c r="AB107" s="326"/>
      <c r="AC107" s="196">
        <v>1</v>
      </c>
      <c r="AD107" s="197"/>
      <c r="AE107" s="115">
        <f>M107-J107</f>
        <v>-190.3266427925937</v>
      </c>
      <c r="AF107" s="156">
        <f>M107/J107</f>
        <v>0.89426297622633688</v>
      </c>
      <c r="AG107" s="327">
        <f>AF123</f>
        <v>0.89408161331162184</v>
      </c>
    </row>
    <row r="108" spans="1:33" ht="15.75" customHeight="1">
      <c r="A108" s="318"/>
      <c r="B108" s="163" t="s">
        <v>187</v>
      </c>
      <c r="C108" s="330" t="s">
        <v>235</v>
      </c>
      <c r="D108" s="331"/>
      <c r="E108" s="101">
        <v>50.67</v>
      </c>
      <c r="F108" s="102">
        <v>1664</v>
      </c>
      <c r="G108" s="103">
        <f t="shared" si="47"/>
        <v>84314.880000000005</v>
      </c>
      <c r="H108" s="26"/>
      <c r="I108" s="104">
        <v>20</v>
      </c>
      <c r="J108" s="105">
        <v>2000</v>
      </c>
      <c r="K108" s="106">
        <f t="shared" ref="K108:K109" si="48">J108/I108</f>
        <v>100</v>
      </c>
      <c r="L108" s="107">
        <v>19</v>
      </c>
      <c r="M108" s="105">
        <f>F108/V108*60</f>
        <v>1788</v>
      </c>
      <c r="N108" s="106">
        <f>M108/L108</f>
        <v>94.10526315789474</v>
      </c>
      <c r="O108" s="108">
        <f>L108-I108</f>
        <v>-1</v>
      </c>
      <c r="P108" s="109">
        <f>N108-K108</f>
        <v>-5.8947368421052602</v>
      </c>
      <c r="Q108" s="110">
        <f>N108/K108</f>
        <v>0.94105263157894736</v>
      </c>
      <c r="R108" s="323"/>
      <c r="S108" s="47">
        <v>0.74930555555555556</v>
      </c>
      <c r="T108" s="48">
        <v>0.7880787037037037</v>
      </c>
      <c r="U108" s="111">
        <v>4.6166666666665357</v>
      </c>
      <c r="V108" s="112">
        <v>55.838926174496642</v>
      </c>
      <c r="W108" s="113"/>
      <c r="X108" s="116"/>
      <c r="Y108" s="12"/>
      <c r="Z108" s="198"/>
      <c r="AA108" s="332"/>
      <c r="AB108" s="333"/>
      <c r="AC108" s="12">
        <v>1</v>
      </c>
      <c r="AD108" s="198"/>
      <c r="AE108" s="117">
        <f>M108-J108</f>
        <v>-212</v>
      </c>
      <c r="AF108" s="110">
        <f>M108/J108</f>
        <v>0.89400000000000002</v>
      </c>
      <c r="AG108" s="328"/>
    </row>
    <row r="109" spans="1:33" ht="15.75" customHeight="1">
      <c r="A109" s="318"/>
      <c r="B109" s="163" t="s">
        <v>187</v>
      </c>
      <c r="C109" s="330" t="s">
        <v>234</v>
      </c>
      <c r="D109" s="331"/>
      <c r="E109" s="101">
        <v>58.17</v>
      </c>
      <c r="F109" s="102">
        <v>2488</v>
      </c>
      <c r="G109" s="103">
        <f t="shared" si="47"/>
        <v>144726.96</v>
      </c>
      <c r="H109" s="26"/>
      <c r="I109" s="104">
        <v>18</v>
      </c>
      <c r="J109" s="105">
        <v>2000</v>
      </c>
      <c r="K109" s="106">
        <f t="shared" si="48"/>
        <v>111.11111111111111</v>
      </c>
      <c r="L109" s="107">
        <v>17</v>
      </c>
      <c r="M109" s="105">
        <f>F109/V109*60</f>
        <v>1788.0000000000002</v>
      </c>
      <c r="N109" s="106">
        <f>M109/L109</f>
        <v>105.1764705882353</v>
      </c>
      <c r="O109" s="108">
        <f>L109-I109</f>
        <v>-1</v>
      </c>
      <c r="P109" s="109">
        <f>N109-K109</f>
        <v>-5.9346405228758101</v>
      </c>
      <c r="Q109" s="110">
        <f>N109/K109</f>
        <v>0.94658823529411773</v>
      </c>
      <c r="R109" s="323"/>
      <c r="S109" s="47">
        <v>0.79166666666666663</v>
      </c>
      <c r="T109" s="48">
        <v>0.84964120370370366</v>
      </c>
      <c r="U109" s="111">
        <v>5.1666666666666217</v>
      </c>
      <c r="V109" s="112">
        <v>83.489932885906029</v>
      </c>
      <c r="W109" s="113"/>
      <c r="X109" s="116"/>
      <c r="Y109" s="12"/>
      <c r="Z109" s="198"/>
      <c r="AA109" s="332"/>
      <c r="AB109" s="333"/>
      <c r="AC109" s="12">
        <v>2</v>
      </c>
      <c r="AD109" s="198"/>
      <c r="AE109" s="117">
        <f>M109-J109</f>
        <v>-211.99999999999977</v>
      </c>
      <c r="AF109" s="110">
        <f>M109/J109</f>
        <v>0.89400000000000013</v>
      </c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49">AVERAGE(I107:I122)</f>
        <v>19.666666666666668</v>
      </c>
      <c r="J123" s="137">
        <f t="shared" si="49"/>
        <v>1933.3333333333333</v>
      </c>
      <c r="K123" s="138">
        <f t="shared" ref="K123" si="50">J123/I123</f>
        <v>98.305084745762699</v>
      </c>
      <c r="L123" s="136">
        <f t="shared" ref="L123:M123" si="51">AVERAGE(L107:L122)</f>
        <v>19</v>
      </c>
      <c r="M123" s="137">
        <f t="shared" si="51"/>
        <v>1728.5577857358021</v>
      </c>
      <c r="N123" s="138">
        <f>M123/L123</f>
        <v>90.976725565042216</v>
      </c>
      <c r="O123" s="139">
        <f>L123-I123</f>
        <v>-0.66666666666666785</v>
      </c>
      <c r="P123" s="140">
        <f>N123-K123</f>
        <v>-7.3283591807204829</v>
      </c>
      <c r="Q123" s="141">
        <f>N123/K123</f>
        <v>0.9254528979892227</v>
      </c>
      <c r="R123" s="324"/>
      <c r="S123" s="142">
        <v>0.70833333333333337</v>
      </c>
      <c r="T123" s="143">
        <v>0.84964120370370366</v>
      </c>
      <c r="U123" s="144"/>
      <c r="V123" s="166"/>
      <c r="W123" s="167"/>
      <c r="X123" s="138"/>
      <c r="Y123" s="179">
        <f t="shared" ref="Y123:Z123" si="52">SUM(Y107:Y122)</f>
        <v>0</v>
      </c>
      <c r="Z123" s="180">
        <f t="shared" si="52"/>
        <v>0</v>
      </c>
      <c r="AA123" s="354"/>
      <c r="AB123" s="355"/>
      <c r="AC123" s="179">
        <f t="shared" ref="AC123" si="53">SUM(AC107:AC122)</f>
        <v>4</v>
      </c>
      <c r="AD123" s="180">
        <f t="shared" ref="AD123" si="54">SUM(AD107:AD122)</f>
        <v>0</v>
      </c>
      <c r="AE123" s="168">
        <f>M123-J123</f>
        <v>-204.77554759753116</v>
      </c>
      <c r="AF123" s="141">
        <f>M123/J123</f>
        <v>0.89408161331162184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231</v>
      </c>
      <c r="D124" s="321"/>
      <c r="E124" s="147">
        <v>47.6</v>
      </c>
      <c r="F124" s="159">
        <v>1785</v>
      </c>
      <c r="G124" s="148">
        <f t="shared" ref="G124:G126" si="55">E124*F124</f>
        <v>84966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1786.8</v>
      </c>
      <c r="N124" s="152">
        <f>M124/L124</f>
        <v>77.686956521739134</v>
      </c>
      <c r="O124" s="154">
        <f>L124-I124</f>
        <v>0</v>
      </c>
      <c r="P124" s="155">
        <f>N124-K124</f>
        <v>-9.2695652173913032</v>
      </c>
      <c r="Q124" s="156">
        <f>N124/K124</f>
        <v>0.89339999999999997</v>
      </c>
      <c r="R124" s="322">
        <f>Q140</f>
        <v>0.89449346019010878</v>
      </c>
      <c r="S124" s="157">
        <v>0.70833333333333337</v>
      </c>
      <c r="T124" s="158">
        <v>0.74995370370370373</v>
      </c>
      <c r="U124" s="159"/>
      <c r="V124" s="160">
        <v>59.939556749496312</v>
      </c>
      <c r="W124" s="97"/>
      <c r="X124" s="98"/>
      <c r="Y124" s="196"/>
      <c r="Z124" s="197"/>
      <c r="AA124" s="325"/>
      <c r="AB124" s="326"/>
      <c r="AC124" s="196">
        <v>1</v>
      </c>
      <c r="AD124" s="197"/>
      <c r="AE124" s="115">
        <f>M124-J124</f>
        <v>-213.20000000000005</v>
      </c>
      <c r="AF124" s="156">
        <f>M124/J124</f>
        <v>0.89339999999999997</v>
      </c>
      <c r="AG124" s="376">
        <f>AF140</f>
        <v>0.89449346019010878</v>
      </c>
    </row>
    <row r="125" spans="1:33" ht="15.75" customHeight="1">
      <c r="A125" s="357"/>
      <c r="B125" s="163" t="s">
        <v>187</v>
      </c>
      <c r="C125" s="330" t="s">
        <v>229</v>
      </c>
      <c r="D125" s="331"/>
      <c r="E125" s="101">
        <v>56.87</v>
      </c>
      <c r="F125" s="111">
        <v>1501</v>
      </c>
      <c r="G125" s="103">
        <f t="shared" si="55"/>
        <v>85361.87</v>
      </c>
      <c r="H125" s="26"/>
      <c r="I125" s="104">
        <v>23</v>
      </c>
      <c r="J125" s="105">
        <v>2000</v>
      </c>
      <c r="K125" s="106">
        <f t="shared" ref="K125:K126" si="56">J125/I125</f>
        <v>86.956521739130437</v>
      </c>
      <c r="L125" s="107">
        <v>23</v>
      </c>
      <c r="M125" s="105">
        <f>F125/V125*60</f>
        <v>1791.1607611406548</v>
      </c>
      <c r="N125" s="106">
        <f>M125/L125</f>
        <v>77.876554832202388</v>
      </c>
      <c r="O125" s="108">
        <f>L125-I125</f>
        <v>0</v>
      </c>
      <c r="P125" s="109">
        <f>N125-K125</f>
        <v>-9.0799669069280498</v>
      </c>
      <c r="Q125" s="110">
        <f>N125/K125</f>
        <v>0.89558038057032741</v>
      </c>
      <c r="R125" s="323"/>
      <c r="S125" s="47">
        <v>0.75347222222222221</v>
      </c>
      <c r="T125" s="48">
        <v>0.7883796296296296</v>
      </c>
      <c r="U125" s="111">
        <v>5.066666666666606</v>
      </c>
      <c r="V125" s="112">
        <v>50.280243936701474</v>
      </c>
      <c r="W125" s="113"/>
      <c r="X125" s="116"/>
      <c r="Y125" s="12"/>
      <c r="Z125" s="198"/>
      <c r="AA125" s="332"/>
      <c r="AB125" s="333"/>
      <c r="AC125" s="12">
        <v>1</v>
      </c>
      <c r="AD125" s="198"/>
      <c r="AE125" s="117">
        <f>M125-J125</f>
        <v>-208.83923885934519</v>
      </c>
      <c r="AF125" s="110">
        <f>M125/J125</f>
        <v>0.89558038057032741</v>
      </c>
      <c r="AG125" s="369"/>
    </row>
    <row r="126" spans="1:33" ht="15.75" customHeight="1">
      <c r="A126" s="357"/>
      <c r="B126" s="163" t="s">
        <v>187</v>
      </c>
      <c r="C126" s="330" t="s">
        <v>230</v>
      </c>
      <c r="D126" s="331"/>
      <c r="E126" s="101">
        <v>56.79</v>
      </c>
      <c r="F126" s="111">
        <v>2029</v>
      </c>
      <c r="G126" s="103">
        <f t="shared" si="55"/>
        <v>115226.91</v>
      </c>
      <c r="H126" s="26"/>
      <c r="I126" s="104">
        <v>23</v>
      </c>
      <c r="J126" s="105">
        <v>2000</v>
      </c>
      <c r="K126" s="106">
        <f t="shared" si="56"/>
        <v>86.956521739130437</v>
      </c>
      <c r="L126" s="107">
        <v>23</v>
      </c>
      <c r="M126" s="105">
        <f>F126/V126*60</f>
        <v>1788.9999999999982</v>
      </c>
      <c r="N126" s="106">
        <f>M126/L126</f>
        <v>77.782608695652101</v>
      </c>
      <c r="O126" s="108">
        <f>L126-I126</f>
        <v>0</v>
      </c>
      <c r="P126" s="109">
        <f>N126-K126</f>
        <v>-9.1739130434783362</v>
      </c>
      <c r="Q126" s="110">
        <f>N126/K126</f>
        <v>0.89449999999999918</v>
      </c>
      <c r="R126" s="323"/>
      <c r="S126" s="47">
        <v>0.79236111111111107</v>
      </c>
      <c r="T126" s="48">
        <v>0.83960648148148143</v>
      </c>
      <c r="U126" s="111">
        <v>5.7333333333333236</v>
      </c>
      <c r="V126" s="112">
        <v>68.049189491336008</v>
      </c>
      <c r="W126" s="113"/>
      <c r="X126" s="116"/>
      <c r="Y126" s="12"/>
      <c r="Z126" s="198"/>
      <c r="AA126" s="332"/>
      <c r="AB126" s="333"/>
      <c r="AC126" s="12">
        <v>1</v>
      </c>
      <c r="AD126" s="198"/>
      <c r="AE126" s="117">
        <f>M126-J126</f>
        <v>-211.00000000000182</v>
      </c>
      <c r="AF126" s="110">
        <f>M126/J126</f>
        <v>0.89449999999999907</v>
      </c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57">AVERAGE(I124:I139)</f>
        <v>23</v>
      </c>
      <c r="J140" s="137">
        <f t="shared" si="57"/>
        <v>2000</v>
      </c>
      <c r="K140" s="138">
        <f t="shared" ref="K140" si="58">J140/I140</f>
        <v>86.956521739130437</v>
      </c>
      <c r="L140" s="136">
        <f t="shared" ref="L140:M140" si="59">AVERAGE(L124:L139)</f>
        <v>23</v>
      </c>
      <c r="M140" s="137">
        <f t="shared" si="59"/>
        <v>1788.9869203802175</v>
      </c>
      <c r="N140" s="138">
        <f>M140/L140</f>
        <v>77.782040016531198</v>
      </c>
      <c r="O140" s="139">
        <f>L140-I140</f>
        <v>0</v>
      </c>
      <c r="P140" s="140">
        <f>N140-K140</f>
        <v>-9.1744817225992392</v>
      </c>
      <c r="Q140" s="141">
        <f>N140/K140</f>
        <v>0.89449346019010878</v>
      </c>
      <c r="R140" s="324"/>
      <c r="S140" s="142">
        <v>0.70833333333333337</v>
      </c>
      <c r="T140" s="143">
        <v>0.83960648148148143</v>
      </c>
      <c r="U140" s="144"/>
      <c r="V140" s="166"/>
      <c r="W140" s="187"/>
      <c r="X140" s="188"/>
      <c r="Y140" s="179">
        <f t="shared" ref="Y140:Z140" si="60">SUM(Y124:Y139)</f>
        <v>0</v>
      </c>
      <c r="Z140" s="180">
        <f t="shared" si="60"/>
        <v>0</v>
      </c>
      <c r="AA140" s="354"/>
      <c r="AB140" s="355"/>
      <c r="AC140" s="179">
        <f t="shared" ref="AC140" si="61">SUM(AC124:AC139)</f>
        <v>3</v>
      </c>
      <c r="AD140" s="180">
        <f t="shared" ref="AD140" si="62">SUM(AD124:AD139)</f>
        <v>0</v>
      </c>
      <c r="AE140" s="168">
        <f>M140-J140</f>
        <v>-211.0130796197825</v>
      </c>
      <c r="AF140" s="141">
        <f>M140/J140</f>
        <v>0.89449346019010878</v>
      </c>
      <c r="AG140" s="370"/>
    </row>
    <row r="142" spans="1:33">
      <c r="AA142" s="360" t="s">
        <v>163</v>
      </c>
      <c r="AB142" s="360"/>
    </row>
    <row r="143" spans="1:33">
      <c r="AA143" s="360" t="s">
        <v>164</v>
      </c>
      <c r="AB143" s="360"/>
    </row>
    <row r="144" spans="1:33">
      <c r="AA144" s="360" t="s">
        <v>165</v>
      </c>
      <c r="AB144" s="360"/>
    </row>
    <row r="145" spans="27:28">
      <c r="AA145" s="360" t="s">
        <v>166</v>
      </c>
      <c r="AB145" s="360"/>
    </row>
    <row r="146" spans="27:28">
      <c r="AA146" s="360" t="s">
        <v>167</v>
      </c>
      <c r="AB146" s="360"/>
    </row>
    <row r="147" spans="27:28">
      <c r="AA147" s="360" t="s">
        <v>168</v>
      </c>
      <c r="AB147" s="360"/>
    </row>
    <row r="148" spans="27:28">
      <c r="AA148" s="360" t="s">
        <v>169</v>
      </c>
      <c r="AB148" s="360"/>
    </row>
    <row r="149" spans="27:28">
      <c r="AA149" s="360" t="s">
        <v>170</v>
      </c>
      <c r="AB149" s="360"/>
    </row>
    <row r="150" spans="27:28">
      <c r="AA150" s="360" t="s">
        <v>171</v>
      </c>
      <c r="AB150" s="360"/>
    </row>
    <row r="151" spans="27:28">
      <c r="AA151" s="360" t="s">
        <v>172</v>
      </c>
      <c r="AB151" s="360"/>
    </row>
    <row r="152" spans="27:28">
      <c r="AA152" s="360" t="s">
        <v>173</v>
      </c>
      <c r="AB152" s="360"/>
    </row>
    <row r="153" spans="27:28">
      <c r="AA153" s="360" t="s">
        <v>174</v>
      </c>
      <c r="AB153" s="360"/>
    </row>
    <row r="154" spans="27:28">
      <c r="AA154" s="360" t="s">
        <v>175</v>
      </c>
      <c r="AB154" s="360"/>
    </row>
  </sheetData>
  <dataConsolidate/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33" priority="2" operator="greaterThan">
      <formula>0</formula>
    </cfRule>
  </conditionalFormatting>
  <conditionalFormatting sqref="P5:P140 AE5:AE140">
    <cfRule type="cellIs" dxfId="32" priority="5" operator="lessThan">
      <formula>0</formula>
    </cfRule>
  </conditionalFormatting>
  <conditionalFormatting sqref="Q5:Q140 AF5:AF140">
    <cfRule type="cellIs" dxfId="31" priority="3" operator="greaterThan">
      <formula>1</formula>
    </cfRule>
    <cfRule type="cellIs" dxfId="30" priority="4" operator="lessThan">
      <formula>0.8</formula>
    </cfRule>
  </conditionalFormatting>
  <conditionalFormatting sqref="AG5 R5:R140 AG107:AG124">
    <cfRule type="cellIs" dxfId="29" priority="6" operator="lessThan">
      <formula>0.8</formula>
    </cfRule>
  </conditionalFormatting>
  <conditionalFormatting sqref="AG22">
    <cfRule type="cellIs" dxfId="28" priority="11" operator="lessThan">
      <formula>0.8</formula>
    </cfRule>
  </conditionalFormatting>
  <conditionalFormatting sqref="AG37">
    <cfRule type="cellIs" dxfId="27" priority="10" operator="lessThan">
      <formula>0.8</formula>
    </cfRule>
  </conditionalFormatting>
  <conditionalFormatting sqref="AG39:AG74">
    <cfRule type="cellIs" dxfId="26" priority="8" operator="lessThan">
      <formula>0.8</formula>
    </cfRule>
  </conditionalFormatting>
  <conditionalFormatting sqref="AG80:AG88">
    <cfRule type="cellIs" dxfId="25" priority="9" operator="lessThan">
      <formula>0.8</formula>
    </cfRule>
  </conditionalFormatting>
  <conditionalFormatting sqref="AG90:AG95">
    <cfRule type="cellIs" dxfId="24" priority="7" operator="lessThan">
      <formula>0.8</formula>
    </cfRule>
  </conditionalFormatting>
  <conditionalFormatting sqref="AG139">
    <cfRule type="cellIs" dxfId="23" priority="1" operator="lessThan">
      <formula>0.8</formula>
    </cfRule>
  </conditionalFormatting>
  <dataValidations count="1">
    <dataValidation type="list" allowBlank="1" showInputMessage="1" showErrorMessage="1" sqref="AA5:AB140" xr:uid="{ED53AC28-157A-4AE7-A92B-DCA788325918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F0293-9DBE-4E0A-9FEA-762E938101FD}">
  <sheetPr>
    <tabColor theme="9" tint="0.59999389629810485"/>
  </sheetPr>
  <dimension ref="B1:AR42"/>
  <sheetViews>
    <sheetView zoomScale="70" zoomScaleNormal="70" workbookViewId="0">
      <selection activeCell="Q34" sqref="Q3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1"/>
      <c r="L1" s="1"/>
      <c r="M1" s="1"/>
      <c r="N1" s="1"/>
      <c r="O1" s="1"/>
      <c r="P1" s="1"/>
    </row>
    <row r="2" spans="2:34" ht="27.75" customHeight="1">
      <c r="B2" s="207"/>
      <c r="C2" s="207"/>
      <c r="D2" s="207"/>
      <c r="E2" s="207"/>
      <c r="F2" s="207"/>
      <c r="G2" s="207"/>
      <c r="H2" s="207"/>
      <c r="I2" s="207"/>
      <c r="J2" s="20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8" t="s">
        <v>266</v>
      </c>
      <c r="D3" s="209"/>
      <c r="E3" s="3" t="s">
        <v>3</v>
      </c>
      <c r="F3" s="210">
        <f>'0601(18度C)'!D1+'0601(4度C)'!D1</f>
        <v>230360</v>
      </c>
      <c r="G3" s="211"/>
      <c r="H3" s="3" t="s">
        <v>4</v>
      </c>
      <c r="I3" s="212">
        <f>'0601(18度C)'!F1+'0601(4度C)'!F1</f>
        <v>6955721.3200000003</v>
      </c>
      <c r="J3" s="213"/>
      <c r="K3" s="4"/>
      <c r="L3" s="5"/>
      <c r="M3" s="1"/>
      <c r="N3" s="1"/>
      <c r="O3" s="1"/>
      <c r="P3" s="1"/>
    </row>
    <row r="4" spans="2:34" ht="28.5" customHeight="1">
      <c r="B4" s="214" t="s">
        <v>5</v>
      </c>
      <c r="C4" s="217" t="s">
        <v>6</v>
      </c>
      <c r="D4" s="218"/>
      <c r="E4" s="219" t="s">
        <v>7</v>
      </c>
      <c r="F4" s="220"/>
      <c r="G4" s="219" t="s">
        <v>8</v>
      </c>
      <c r="H4" s="220"/>
      <c r="I4" s="219" t="s">
        <v>9</v>
      </c>
      <c r="J4" s="220"/>
      <c r="K4" s="221" t="s">
        <v>10</v>
      </c>
      <c r="L4" s="222"/>
      <c r="M4" s="221" t="s">
        <v>11</v>
      </c>
      <c r="N4" s="222"/>
      <c r="O4" s="223" t="s">
        <v>12</v>
      </c>
      <c r="P4" s="224"/>
      <c r="Q4" s="224" t="s">
        <v>13</v>
      </c>
      <c r="R4" s="224"/>
    </row>
    <row r="5" spans="2:34" ht="28.5" customHeight="1">
      <c r="B5" s="215"/>
      <c r="C5" s="217" t="s">
        <v>14</v>
      </c>
      <c r="D5" s="218"/>
      <c r="E5" s="225" t="s">
        <v>15</v>
      </c>
      <c r="F5" s="226"/>
      <c r="G5" s="227" t="s">
        <v>16</v>
      </c>
      <c r="H5" s="228"/>
      <c r="I5" s="229" t="s">
        <v>17</v>
      </c>
      <c r="J5" s="230"/>
      <c r="K5" s="231" t="s">
        <v>18</v>
      </c>
      <c r="L5" s="232"/>
      <c r="M5" s="233" t="s">
        <v>19</v>
      </c>
      <c r="N5" s="234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5"/>
      <c r="C6" s="217" t="s">
        <v>23</v>
      </c>
      <c r="D6" s="218"/>
      <c r="E6" s="245">
        <f>AVERAGE(D14:O14,D32:X32)</f>
        <v>483.2731432578434</v>
      </c>
      <c r="F6" s="246" t="e">
        <f>AVERAGE(#REF!,D14:K14)</f>
        <v>#REF!</v>
      </c>
      <c r="G6" s="247">
        <f>AVERAGE(D14:K14)</f>
        <v>231.15826578858494</v>
      </c>
      <c r="H6" s="248"/>
      <c r="I6" s="247">
        <f>AVERAGE(L14:O14)</f>
        <v>92.630803242446575</v>
      </c>
      <c r="J6" s="248"/>
      <c r="K6" s="247">
        <f>AVERAGE(D32:O32)</f>
        <v>820.88068181818176</v>
      </c>
      <c r="L6" s="248"/>
      <c r="M6" s="247">
        <f>AVERAGE(P32:X32)</f>
        <v>719.15909090909088</v>
      </c>
      <c r="N6" s="248"/>
      <c r="O6" s="236">
        <f>'0601(4度C)'!Y2</f>
        <v>0</v>
      </c>
      <c r="P6" s="236">
        <f>'0601(4度C)'!Z2</f>
        <v>0</v>
      </c>
      <c r="Q6" s="236">
        <f>'0601(4度C)'!AC2</f>
        <v>51</v>
      </c>
      <c r="R6" s="236">
        <f>'0601(4度C)'!AD2</f>
        <v>0</v>
      </c>
    </row>
    <row r="7" spans="2:34" ht="28.5" customHeight="1">
      <c r="B7" s="215"/>
      <c r="C7" s="239" t="s">
        <v>24</v>
      </c>
      <c r="D7" s="240"/>
      <c r="E7" s="241">
        <f>AVERAGE(D15:O15,D33:X33)</f>
        <v>432.54302061330094</v>
      </c>
      <c r="F7" s="242" t="e">
        <f>AVERAGE(#REF!,D15:K15)</f>
        <v>#REF!</v>
      </c>
      <c r="G7" s="243">
        <f>AVERAGE(D15:K15)</f>
        <v>207.92212031653264</v>
      </c>
      <c r="H7" s="244"/>
      <c r="I7" s="243">
        <f>AVERAGE(L15:O15)</f>
        <v>84.388597130985019</v>
      </c>
      <c r="J7" s="244"/>
      <c r="K7" s="243">
        <f>AVERAGE(D33:O33)</f>
        <v>733.39309908853261</v>
      </c>
      <c r="L7" s="244"/>
      <c r="M7" s="243">
        <f>AVERAGE(P33:X33)</f>
        <v>642.70150432437958</v>
      </c>
      <c r="N7" s="244"/>
      <c r="O7" s="237"/>
      <c r="P7" s="237"/>
      <c r="Q7" s="237"/>
      <c r="R7" s="237"/>
    </row>
    <row r="8" spans="2:34" ht="28.5" customHeight="1">
      <c r="B8" s="216"/>
      <c r="C8" s="239" t="s">
        <v>25</v>
      </c>
      <c r="D8" s="240"/>
      <c r="E8" s="260">
        <f>AVERAGE(D16:O16,D34:X34)</f>
        <v>0.89541418741439349</v>
      </c>
      <c r="F8" s="261" t="e">
        <f>AVERAGE(D16:K16,#REF!)</f>
        <v>#REF!</v>
      </c>
      <c r="G8" s="249">
        <f>AVERAGE(D16:K16)</f>
        <v>0.89594382762015412</v>
      </c>
      <c r="H8" s="250"/>
      <c r="I8" s="249">
        <f>AVERAGE(L16:O16)</f>
        <v>0.91007075924695535</v>
      </c>
      <c r="J8" s="250"/>
      <c r="K8" s="249">
        <f>AVERAGE(D34:O34)</f>
        <v>0.89015720892991901</v>
      </c>
      <c r="L8" s="250"/>
      <c r="M8" s="249">
        <f>AVERAGE(P34:X34)</f>
        <v>0.89254841967394627</v>
      </c>
      <c r="N8" s="250"/>
      <c r="O8" s="238"/>
      <c r="P8" s="238"/>
      <c r="Q8" s="238"/>
      <c r="R8" s="238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1" t="s">
        <v>27</v>
      </c>
      <c r="C11" s="252"/>
      <c r="D11" s="253" t="s">
        <v>28</v>
      </c>
      <c r="E11" s="254"/>
      <c r="F11" s="254"/>
      <c r="G11" s="254"/>
      <c r="H11" s="254"/>
      <c r="I11" s="254"/>
      <c r="J11" s="254"/>
      <c r="K11" s="254"/>
      <c r="L11" s="255" t="s">
        <v>29</v>
      </c>
      <c r="M11" s="256"/>
      <c r="N11" s="256"/>
      <c r="O11" s="257"/>
    </row>
    <row r="12" spans="2:34" ht="17.25" customHeight="1">
      <c r="B12" s="258" t="s">
        <v>30</v>
      </c>
      <c r="C12" s="259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8"/>
      <c r="C13" s="259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5" t="s">
        <v>41</v>
      </c>
      <c r="C14" s="26" t="s">
        <v>42</v>
      </c>
      <c r="D14" s="27" t="s">
        <v>43</v>
      </c>
      <c r="E14" s="28">
        <v>92.222222222222229</v>
      </c>
      <c r="F14" s="28">
        <v>112.69841269841271</v>
      </c>
      <c r="G14" s="28">
        <v>88.888888888888886</v>
      </c>
      <c r="H14" s="28">
        <v>178.72340425531917</v>
      </c>
      <c r="I14" s="28">
        <v>481.08333333333331</v>
      </c>
      <c r="J14" s="28">
        <v>433.33333333333331</v>
      </c>
      <c r="K14" s="29" t="s">
        <v>43</v>
      </c>
      <c r="L14" s="27" t="s">
        <v>43</v>
      </c>
      <c r="M14" s="30">
        <v>98.305084745762699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5"/>
      <c r="C15" s="33" t="s">
        <v>44</v>
      </c>
      <c r="D15" s="34" t="s">
        <v>43</v>
      </c>
      <c r="E15" s="35">
        <v>83.749918443770213</v>
      </c>
      <c r="F15" s="35">
        <v>98.277705281457983</v>
      </c>
      <c r="G15" s="35">
        <v>79.57443017781118</v>
      </c>
      <c r="H15" s="35">
        <v>159.59529704403792</v>
      </c>
      <c r="I15" s="35">
        <v>434.94407723830955</v>
      </c>
      <c r="J15" s="35">
        <v>391.39129371380915</v>
      </c>
      <c r="K15" s="36" t="s">
        <v>43</v>
      </c>
      <c r="L15" s="34" t="s">
        <v>43</v>
      </c>
      <c r="M15" s="37">
        <v>90.989357143989579</v>
      </c>
      <c r="N15" s="35">
        <v>77.787837117980459</v>
      </c>
      <c r="O15" s="38" t="s">
        <v>43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5"/>
      <c r="C16" s="41" t="s">
        <v>45</v>
      </c>
      <c r="D16" s="42" t="s">
        <v>43</v>
      </c>
      <c r="E16" s="43">
        <f t="shared" ref="E16:J16" si="0">E15/E14</f>
        <v>0.90813164577582151</v>
      </c>
      <c r="F16" s="43">
        <f t="shared" si="0"/>
        <v>0.8720416102439229</v>
      </c>
      <c r="G16" s="43">
        <f t="shared" si="0"/>
        <v>0.89521233950037582</v>
      </c>
      <c r="H16" s="43">
        <f t="shared" si="0"/>
        <v>0.89297368584164061</v>
      </c>
      <c r="I16" s="43">
        <f t="shared" si="0"/>
        <v>0.9040930065580659</v>
      </c>
      <c r="J16" s="43">
        <f t="shared" si="0"/>
        <v>0.90321067780109809</v>
      </c>
      <c r="K16" s="44" t="s">
        <v>43</v>
      </c>
      <c r="L16" s="42" t="s">
        <v>43</v>
      </c>
      <c r="M16" s="45">
        <f t="shared" ref="M16:N16" si="1">M15/M14</f>
        <v>0.92558139163713549</v>
      </c>
      <c r="N16" s="43">
        <f t="shared" si="1"/>
        <v>0.89456012685677522</v>
      </c>
      <c r="O16" s="46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2" t="s">
        <v>46</v>
      </c>
      <c r="C17" s="13" t="s">
        <v>47</v>
      </c>
      <c r="D17" s="47" t="s">
        <v>43</v>
      </c>
      <c r="E17" s="48">
        <v>0.20833333333333334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8"/>
      <c r="C18" s="13" t="s">
        <v>48</v>
      </c>
      <c r="D18" s="47" t="s">
        <v>43</v>
      </c>
      <c r="E18" s="48">
        <v>0.6183912037037036</v>
      </c>
      <c r="F18" s="48">
        <v>0.63168981481481479</v>
      </c>
      <c r="G18" s="48">
        <v>0.64628472222222222</v>
      </c>
      <c r="H18" s="48">
        <v>0.60008101851851847</v>
      </c>
      <c r="I18" s="48">
        <v>0.46506944444444442</v>
      </c>
      <c r="J18" s="48">
        <v>0.3770486111111111</v>
      </c>
      <c r="K18" s="48" t="s">
        <v>43</v>
      </c>
      <c r="L18" s="47" t="s">
        <v>43</v>
      </c>
      <c r="M18" s="49">
        <v>0.85609953703703701</v>
      </c>
      <c r="N18" s="48">
        <v>0.84932870370370361</v>
      </c>
      <c r="O18" s="50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3" t="s">
        <v>49</v>
      </c>
      <c r="C19" s="51" t="s">
        <v>50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4"/>
      <c r="C20" s="51" t="s">
        <v>51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3" t="s">
        <v>52</v>
      </c>
      <c r="C21" s="51" t="s">
        <v>50</v>
      </c>
      <c r="D21" s="54"/>
      <c r="E21" s="52">
        <v>9</v>
      </c>
      <c r="F21" s="52">
        <v>8</v>
      </c>
      <c r="G21" s="52">
        <v>11</v>
      </c>
      <c r="H21" s="52">
        <v>12</v>
      </c>
      <c r="I21" s="52">
        <v>0</v>
      </c>
      <c r="J21" s="52">
        <v>3</v>
      </c>
      <c r="K21" s="53"/>
      <c r="L21" s="54"/>
      <c r="M21" s="55">
        <v>4</v>
      </c>
      <c r="N21" s="52">
        <v>4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4"/>
      <c r="C22" s="51" t="s">
        <v>53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58" t="s">
        <v>54</v>
      </c>
      <c r="C23" s="259"/>
      <c r="D23" s="57" t="s">
        <v>43</v>
      </c>
      <c r="E23" s="58">
        <v>24.2</v>
      </c>
      <c r="F23" s="58">
        <v>18</v>
      </c>
      <c r="G23" s="58">
        <v>21</v>
      </c>
      <c r="H23" s="58">
        <v>20.142857142857142</v>
      </c>
      <c r="I23" s="58">
        <v>6</v>
      </c>
      <c r="J23" s="58">
        <v>6</v>
      </c>
      <c r="K23" s="59" t="s">
        <v>43</v>
      </c>
      <c r="L23" s="57" t="s">
        <v>43</v>
      </c>
      <c r="M23" s="60">
        <v>19</v>
      </c>
      <c r="N23" s="58">
        <v>23</v>
      </c>
      <c r="O23" s="61" t="s">
        <v>43</v>
      </c>
    </row>
    <row r="24" spans="2:44" ht="17.25" customHeight="1">
      <c r="B24" s="265" t="s">
        <v>55</v>
      </c>
      <c r="C24" s="266"/>
      <c r="D24" s="63" t="s">
        <v>56</v>
      </c>
      <c r="E24" s="64" t="s">
        <v>57</v>
      </c>
      <c r="F24" s="64" t="s">
        <v>57</v>
      </c>
      <c r="G24" s="64" t="s">
        <v>57</v>
      </c>
      <c r="H24" s="64" t="s">
        <v>58</v>
      </c>
      <c r="I24" s="64" t="s">
        <v>59</v>
      </c>
      <c r="J24" s="64" t="s">
        <v>59</v>
      </c>
      <c r="K24" s="65" t="s">
        <v>59</v>
      </c>
      <c r="L24" s="63" t="s">
        <v>56</v>
      </c>
      <c r="M24" s="66" t="s">
        <v>57</v>
      </c>
      <c r="N24" s="64" t="s">
        <v>57</v>
      </c>
      <c r="O24" s="67" t="s">
        <v>57</v>
      </c>
      <c r="W24" s="25"/>
    </row>
    <row r="25" spans="2:44" ht="17.25" customHeight="1">
      <c r="B25" s="265" t="s">
        <v>60</v>
      </c>
      <c r="C25" s="266"/>
      <c r="D25" s="63" t="s">
        <v>59</v>
      </c>
      <c r="E25" s="64"/>
      <c r="F25" s="64"/>
      <c r="G25" s="64"/>
      <c r="H25" s="64" t="s">
        <v>59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67" t="s">
        <v>61</v>
      </c>
      <c r="C26" s="268"/>
      <c r="D26" s="70"/>
      <c r="E26" s="71"/>
      <c r="F26" s="72"/>
      <c r="G26" s="72"/>
      <c r="H26" s="71" t="s">
        <v>62</v>
      </c>
      <c r="I26" s="71" t="s">
        <v>63</v>
      </c>
      <c r="J26" s="71"/>
      <c r="K26" s="73" t="s">
        <v>64</v>
      </c>
      <c r="L26" s="74"/>
      <c r="M26" s="75"/>
      <c r="N26" s="71"/>
      <c r="O26" s="76"/>
    </row>
    <row r="28" spans="2:44" ht="16.5" thickBot="1"/>
    <row r="29" spans="2:44" ht="30" customHeight="1">
      <c r="B29" s="251" t="s">
        <v>27</v>
      </c>
      <c r="C29" s="252"/>
      <c r="D29" s="269" t="s">
        <v>65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1"/>
      <c r="P29" s="272" t="s">
        <v>66</v>
      </c>
      <c r="Q29" s="273"/>
      <c r="R29" s="273"/>
      <c r="S29" s="273"/>
      <c r="T29" s="273"/>
      <c r="U29" s="273"/>
      <c r="V29" s="273"/>
      <c r="W29" s="273"/>
      <c r="X29" s="274"/>
    </row>
    <row r="30" spans="2:44" ht="17.25" customHeight="1">
      <c r="B30" s="258" t="s">
        <v>30</v>
      </c>
      <c r="C30" s="259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8"/>
      <c r="C31" s="259"/>
      <c r="D31" s="77" t="s">
        <v>31</v>
      </c>
      <c r="E31" s="78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9" t="s">
        <v>72</v>
      </c>
      <c r="O31" s="80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9" t="s">
        <v>72</v>
      </c>
      <c r="X31" s="80" t="s">
        <v>79</v>
      </c>
    </row>
    <row r="32" spans="2:44" ht="40.15" customHeight="1">
      <c r="B32" s="235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1100</v>
      </c>
      <c r="N32" s="28">
        <v>956.25</v>
      </c>
      <c r="O32" s="28">
        <v>900</v>
      </c>
      <c r="P32" s="27">
        <v>288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775</v>
      </c>
      <c r="W32" s="28">
        <v>913.63636363636363</v>
      </c>
      <c r="X32" s="31">
        <v>900</v>
      </c>
    </row>
    <row r="33" spans="2:24" ht="39.6" customHeight="1">
      <c r="B33" s="235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286.98546937545763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995.53476039923783</v>
      </c>
      <c r="N33" s="35">
        <v>853.81982419504698</v>
      </c>
      <c r="O33" s="35">
        <v>797.2323423843884</v>
      </c>
      <c r="P33" s="34">
        <v>254.85066790001875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35">
        <v>700.64622848145245</v>
      </c>
      <c r="W33" s="35">
        <v>817.18774169101982</v>
      </c>
      <c r="X33" s="38">
        <v>798.12137922502734</v>
      </c>
    </row>
    <row r="34" spans="2:24" ht="40.15" customHeight="1">
      <c r="B34" s="235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0.87690004531389831</v>
      </c>
      <c r="H34" s="43" t="s">
        <v>43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0.9050316003629435</v>
      </c>
      <c r="N34" s="43">
        <f>N33/N32</f>
        <v>0.89288347628240206</v>
      </c>
      <c r="O34" s="43">
        <f>O33/O32</f>
        <v>0.88581371376043161</v>
      </c>
      <c r="P34" s="42">
        <f>P33/P32</f>
        <v>0.88489815243062064</v>
      </c>
      <c r="Q34" s="43" t="s">
        <v>43</v>
      </c>
      <c r="R34" s="43" t="s">
        <v>43</v>
      </c>
      <c r="S34" s="43" t="s">
        <v>43</v>
      </c>
      <c r="T34" s="43" t="s">
        <v>43</v>
      </c>
      <c r="U34" s="43" t="s">
        <v>43</v>
      </c>
      <c r="V34" s="43">
        <f>V33/V32</f>
        <v>0.90405964965348706</v>
      </c>
      <c r="W34" s="43">
        <f>W33/W32</f>
        <v>0.89443434413942469</v>
      </c>
      <c r="X34" s="46">
        <f>X33/X32</f>
        <v>0.88680153247225257</v>
      </c>
    </row>
    <row r="35" spans="2:24" ht="17.25" customHeight="1">
      <c r="B35" s="262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0.25</v>
      </c>
      <c r="H35" s="48" t="s">
        <v>43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0.39583333333333331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 t="s">
        <v>43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58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0.46506944444444442</v>
      </c>
      <c r="H36" s="48" t="s">
        <v>43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0.44142361111111111</v>
      </c>
      <c r="N36" s="48">
        <v>0.66554398148148142</v>
      </c>
      <c r="O36" s="48">
        <v>0.65734953703703702</v>
      </c>
      <c r="P36" s="47">
        <v>0.75107638888888895</v>
      </c>
      <c r="Q36" s="48" t="s">
        <v>43</v>
      </c>
      <c r="R36" s="48" t="s">
        <v>43</v>
      </c>
      <c r="S36" s="48" t="s">
        <v>43</v>
      </c>
      <c r="T36" s="48" t="s">
        <v>43</v>
      </c>
      <c r="U36" s="48" t="s">
        <v>43</v>
      </c>
      <c r="V36" s="48">
        <v>0.79454861111111119</v>
      </c>
      <c r="W36" s="48">
        <v>1.2274305555555554</v>
      </c>
      <c r="X36" s="50">
        <v>1.1960879629629626</v>
      </c>
    </row>
    <row r="37" spans="2:24" ht="17.25" customHeight="1">
      <c r="B37" s="258" t="s">
        <v>54</v>
      </c>
      <c r="C37" s="259"/>
      <c r="D37" s="58" t="s">
        <v>43</v>
      </c>
      <c r="E37" s="58" t="s">
        <v>43</v>
      </c>
      <c r="F37" s="58" t="s">
        <v>43</v>
      </c>
      <c r="G37" s="58">
        <v>11</v>
      </c>
      <c r="H37" s="58" t="s">
        <v>43</v>
      </c>
      <c r="I37" s="58" t="s">
        <v>43</v>
      </c>
      <c r="J37" s="58" t="s">
        <v>43</v>
      </c>
      <c r="K37" s="58" t="s">
        <v>43</v>
      </c>
      <c r="L37" s="58" t="s">
        <v>43</v>
      </c>
      <c r="M37" s="58">
        <v>3</v>
      </c>
      <c r="N37" s="58">
        <v>3.5555555555555554</v>
      </c>
      <c r="O37" s="58">
        <v>4</v>
      </c>
      <c r="P37" s="57">
        <v>12.5</v>
      </c>
      <c r="Q37" s="58" t="s">
        <v>43</v>
      </c>
      <c r="R37" s="58" t="s">
        <v>43</v>
      </c>
      <c r="S37" s="58" t="s">
        <v>43</v>
      </c>
      <c r="T37" s="39" t="s">
        <v>43</v>
      </c>
      <c r="U37" s="48" t="s">
        <v>43</v>
      </c>
      <c r="V37" s="58">
        <v>4</v>
      </c>
      <c r="W37" s="58">
        <v>3.6666666666666665</v>
      </c>
      <c r="X37" s="61">
        <v>4</v>
      </c>
    </row>
    <row r="38" spans="2:24" ht="17.25" customHeight="1">
      <c r="B38" s="265" t="s">
        <v>55</v>
      </c>
      <c r="C38" s="266"/>
      <c r="D38" s="12" t="s">
        <v>59</v>
      </c>
      <c r="E38" s="64" t="s">
        <v>57</v>
      </c>
      <c r="F38" s="64" t="s">
        <v>58</v>
      </c>
      <c r="G38" s="64" t="s">
        <v>80</v>
      </c>
      <c r="H38" s="64" t="s">
        <v>59</v>
      </c>
      <c r="I38" s="64" t="s">
        <v>59</v>
      </c>
      <c r="J38" s="64" t="s">
        <v>80</v>
      </c>
      <c r="K38" s="64" t="s">
        <v>81</v>
      </c>
      <c r="L38" s="64" t="s">
        <v>81</v>
      </c>
      <c r="M38" s="64" t="s">
        <v>81</v>
      </c>
      <c r="N38" s="64" t="s">
        <v>82</v>
      </c>
      <c r="O38" s="67" t="s">
        <v>82</v>
      </c>
      <c r="P38" s="63" t="s">
        <v>80</v>
      </c>
      <c r="Q38" s="64" t="s">
        <v>59</v>
      </c>
      <c r="R38" s="64" t="s">
        <v>59</v>
      </c>
      <c r="S38" s="64" t="s">
        <v>80</v>
      </c>
      <c r="T38" s="64" t="s">
        <v>81</v>
      </c>
      <c r="U38" s="64" t="s">
        <v>81</v>
      </c>
      <c r="V38" s="64" t="s">
        <v>81</v>
      </c>
      <c r="W38" s="64" t="s">
        <v>82</v>
      </c>
      <c r="X38" s="67" t="s">
        <v>82</v>
      </c>
    </row>
    <row r="39" spans="2:24" ht="17.25" customHeight="1">
      <c r="B39" s="265" t="s">
        <v>60</v>
      </c>
      <c r="C39" s="266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67" t="s">
        <v>61</v>
      </c>
      <c r="C40" s="268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B7C1-5CF3-447E-A22E-AC16007FA21B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P25" sqref="P25"/>
      <selection activeCell="P25" sqref="P25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83</v>
      </c>
      <c r="B1" s="85"/>
      <c r="C1" s="86" t="s">
        <v>84</v>
      </c>
      <c r="D1" s="87">
        <f>SUM(F5:F140)</f>
        <v>129335</v>
      </c>
      <c r="E1" s="88" t="s">
        <v>4</v>
      </c>
      <c r="F1" s="89">
        <f>SUM(G5:G140)</f>
        <v>2531258.5</v>
      </c>
      <c r="G1" s="90" t="s">
        <v>85</v>
      </c>
      <c r="H1" s="91">
        <f>L21+L38+L55+L72+L89+L106+L123+L140</f>
        <v>45.722222222222221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275" t="s">
        <v>90</v>
      </c>
      <c r="Z1" s="275"/>
      <c r="AA1" s="279" t="s">
        <v>91</v>
      </c>
      <c r="AB1" s="281"/>
      <c r="AC1" s="282"/>
    </row>
    <row r="2" spans="1:29" ht="26.25" customHeight="1" thickBot="1">
      <c r="A2" s="294">
        <v>46174</v>
      </c>
      <c r="B2" s="295"/>
      <c r="C2" s="92" t="s">
        <v>41</v>
      </c>
      <c r="D2" s="93">
        <f>AVERAGE(N21,N38,N55,N72,N89,N106,N123,N140)</f>
        <v>688.0473017064561</v>
      </c>
      <c r="E2" s="93" t="s">
        <v>92</v>
      </c>
      <c r="F2" s="94">
        <f>F1/D1</f>
        <v>19.571334132292108</v>
      </c>
      <c r="G2" s="95" t="s">
        <v>93</v>
      </c>
      <c r="H2" s="96">
        <f>COUNT(H5:H140)</f>
        <v>17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277"/>
      <c r="Z2" s="277"/>
      <c r="AA2" s="283"/>
      <c r="AB2" s="284"/>
      <c r="AC2" s="285"/>
    </row>
    <row r="3" spans="1:29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39" t="s">
        <v>109</v>
      </c>
      <c r="Z3" s="340"/>
      <c r="AA3" s="343" t="s">
        <v>102</v>
      </c>
      <c r="AB3" s="313" t="s">
        <v>103</v>
      </c>
      <c r="AC3" s="315" t="s">
        <v>110</v>
      </c>
    </row>
    <row r="4" spans="1:29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341"/>
      <c r="Z4" s="342"/>
      <c r="AA4" s="344"/>
      <c r="AB4" s="314"/>
      <c r="AC4" s="316"/>
    </row>
    <row r="5" spans="1:29" ht="15.75" customHeight="1">
      <c r="A5" s="317" t="s">
        <v>115</v>
      </c>
      <c r="B5" s="146" t="s">
        <v>116</v>
      </c>
      <c r="C5" s="320" t="s">
        <v>117</v>
      </c>
      <c r="D5" s="321"/>
      <c r="E5" s="147">
        <v>25.64</v>
      </c>
      <c r="F5" s="97">
        <v>1868</v>
      </c>
      <c r="G5" s="148">
        <f t="shared" ref="G5:G8" si="0">E5*F5</f>
        <v>47895.520000000004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3210.935591182887</v>
      </c>
      <c r="N5" s="152">
        <f>M5/L5</f>
        <v>321.09355911828868</v>
      </c>
      <c r="O5" s="154">
        <f>L5-I5</f>
        <v>0</v>
      </c>
      <c r="P5" s="155">
        <f>N5-K5</f>
        <v>-38.906440881711319</v>
      </c>
      <c r="Q5" s="156">
        <f>N5/K5</f>
        <v>0.89192655310635749</v>
      </c>
      <c r="R5" s="322">
        <f>Q21</f>
        <v>0.87690004531389831</v>
      </c>
      <c r="S5" s="157">
        <v>0.25</v>
      </c>
      <c r="T5" s="158">
        <v>0.27423611111111112</v>
      </c>
      <c r="U5" s="159"/>
      <c r="V5" s="160">
        <v>34.90571418117748</v>
      </c>
      <c r="W5" s="161"/>
      <c r="X5" s="162"/>
      <c r="Y5" s="325"/>
      <c r="Z5" s="326"/>
      <c r="AA5" s="115">
        <f>M5-J5</f>
        <v>-389.06440881711296</v>
      </c>
      <c r="AB5" s="156">
        <f>M5/J5</f>
        <v>0.89192655310635749</v>
      </c>
      <c r="AC5" s="327">
        <f>AB21</f>
        <v>0.87690004531389831</v>
      </c>
    </row>
    <row r="6" spans="1:29" ht="15.75" customHeight="1">
      <c r="A6" s="318"/>
      <c r="B6" s="100" t="s">
        <v>116</v>
      </c>
      <c r="C6" s="330" t="s">
        <v>118</v>
      </c>
      <c r="D6" s="331"/>
      <c r="E6" s="101">
        <v>29.52</v>
      </c>
      <c r="F6" s="102">
        <v>3332</v>
      </c>
      <c r="G6" s="103">
        <f t="shared" si="0"/>
        <v>98360.639999999999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3151.3979899710635</v>
      </c>
      <c r="N6" s="106">
        <f>M6/L6</f>
        <v>286.49072636100578</v>
      </c>
      <c r="O6" s="108">
        <f>L6-I6</f>
        <v>0</v>
      </c>
      <c r="P6" s="109">
        <f>N6-K6</f>
        <v>-40.782000911721468</v>
      </c>
      <c r="Q6" s="110">
        <f>N6/K6</f>
        <v>0.87538833054751775</v>
      </c>
      <c r="R6" s="323"/>
      <c r="S6" s="47">
        <v>0.27777777777777779</v>
      </c>
      <c r="T6" s="48">
        <v>0.3218287037037037</v>
      </c>
      <c r="U6" s="111">
        <v>5.0999999999999979</v>
      </c>
      <c r="V6" s="112">
        <v>63.438512252727456</v>
      </c>
      <c r="W6" s="113"/>
      <c r="X6" s="116"/>
      <c r="Y6" s="332"/>
      <c r="Z6" s="333"/>
      <c r="AA6" s="117">
        <f>M6-J6</f>
        <v>-448.60201002893655</v>
      </c>
      <c r="AB6" s="110">
        <f>M6/J6</f>
        <v>0.87538833054751763</v>
      </c>
      <c r="AC6" s="328"/>
    </row>
    <row r="7" spans="1:29" ht="15.75" customHeight="1">
      <c r="A7" s="318"/>
      <c r="B7" s="100" t="s">
        <v>116</v>
      </c>
      <c r="C7" s="330" t="s">
        <v>119</v>
      </c>
      <c r="D7" s="331"/>
      <c r="E7" s="101">
        <v>29.85</v>
      </c>
      <c r="F7" s="102">
        <v>3816</v>
      </c>
      <c r="G7" s="103">
        <f t="shared" si="0"/>
        <v>113907.6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3150.3435951957395</v>
      </c>
      <c r="N7" s="106">
        <f>M7/L7</f>
        <v>286.39487229052179</v>
      </c>
      <c r="O7" s="108">
        <f>L7-I7</f>
        <v>0</v>
      </c>
      <c r="P7" s="109">
        <f>N7-K7</f>
        <v>-40.877854982205463</v>
      </c>
      <c r="Q7" s="110">
        <f>N7/K7</f>
        <v>0.87509544310992771</v>
      </c>
      <c r="R7" s="323"/>
      <c r="S7" s="47">
        <v>0.32500000000000001</v>
      </c>
      <c r="T7" s="48">
        <v>0.375462962962963</v>
      </c>
      <c r="U7" s="111">
        <v>4.5666666666666877</v>
      </c>
      <c r="V7" s="112">
        <v>72.677786749725655</v>
      </c>
      <c r="W7" s="113"/>
      <c r="X7" s="116"/>
      <c r="Y7" s="332"/>
      <c r="Z7" s="333"/>
      <c r="AA7" s="117">
        <f>M7-J7</f>
        <v>-449.65640480426055</v>
      </c>
      <c r="AB7" s="110">
        <f>M7/J7</f>
        <v>0.8750954431099276</v>
      </c>
      <c r="AC7" s="328"/>
    </row>
    <row r="8" spans="1:29" ht="15.75" customHeight="1">
      <c r="A8" s="318"/>
      <c r="B8" s="100" t="s">
        <v>120</v>
      </c>
      <c r="C8" s="330" t="s">
        <v>121</v>
      </c>
      <c r="D8" s="331"/>
      <c r="E8" s="101">
        <v>28.57</v>
      </c>
      <c r="F8" s="102">
        <v>2245</v>
      </c>
      <c r="G8" s="103">
        <f t="shared" si="0"/>
        <v>64139.65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3114.6834761704445</v>
      </c>
      <c r="N8" s="106">
        <f>M8/L8</f>
        <v>259.55695634753704</v>
      </c>
      <c r="O8" s="108">
        <f>L8-I8</f>
        <v>0</v>
      </c>
      <c r="P8" s="109">
        <f>N8-K8</f>
        <v>-40.443043652462961</v>
      </c>
      <c r="Q8" s="110">
        <f>N8/K8</f>
        <v>0.86518985449179009</v>
      </c>
      <c r="R8" s="323"/>
      <c r="S8" s="47">
        <v>0.37916666666666665</v>
      </c>
      <c r="T8" s="48">
        <v>0.40918981481481481</v>
      </c>
      <c r="U8" s="111">
        <v>5.3333333333332611</v>
      </c>
      <c r="V8" s="112">
        <v>43.246770026730267</v>
      </c>
      <c r="W8" s="113"/>
      <c r="X8" s="116"/>
      <c r="Y8" s="332"/>
      <c r="Z8" s="333"/>
      <c r="AA8" s="117">
        <f>M8-J8</f>
        <v>-485.31652382955554</v>
      </c>
      <c r="AB8" s="110">
        <f>M8/J8</f>
        <v>0.86518985449179009</v>
      </c>
      <c r="AC8" s="328"/>
    </row>
    <row r="9" spans="1:29" ht="15.75" customHeight="1">
      <c r="A9" s="318"/>
      <c r="B9" s="100"/>
      <c r="C9" s="330"/>
      <c r="D9" s="33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3"/>
      <c r="S9" s="47"/>
      <c r="T9" s="48"/>
      <c r="U9" s="111"/>
      <c r="V9" s="112"/>
      <c r="W9" s="113"/>
      <c r="X9" s="116"/>
      <c r="Y9" s="332"/>
      <c r="Z9" s="333"/>
      <c r="AA9" s="117"/>
      <c r="AB9" s="110"/>
      <c r="AC9" s="328"/>
    </row>
    <row r="10" spans="1:29" ht="15.75" customHeight="1">
      <c r="A10" s="318"/>
      <c r="B10" s="100"/>
      <c r="C10" s="330"/>
      <c r="D10" s="33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332"/>
      <c r="Z10" s="333"/>
      <c r="AA10" s="117"/>
      <c r="AB10" s="110"/>
      <c r="AC10" s="328"/>
    </row>
    <row r="11" spans="1:29" ht="15.75" customHeight="1">
      <c r="A11" s="318"/>
      <c r="B11" s="100"/>
      <c r="C11" s="330"/>
      <c r="D11" s="33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332"/>
      <c r="Z11" s="333"/>
      <c r="AA11" s="117"/>
      <c r="AB11" s="110"/>
      <c r="AC11" s="328"/>
    </row>
    <row r="12" spans="1:29" ht="15.75" customHeight="1">
      <c r="A12" s="318"/>
      <c r="B12" s="100"/>
      <c r="C12" s="330"/>
      <c r="D12" s="33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332"/>
      <c r="Z12" s="333"/>
      <c r="AA12" s="117"/>
      <c r="AB12" s="110"/>
      <c r="AC12" s="328"/>
    </row>
    <row r="13" spans="1:29" ht="15.75" customHeight="1">
      <c r="A13" s="318"/>
      <c r="B13" s="100"/>
      <c r="C13" s="330"/>
      <c r="D13" s="33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27"/>
      <c r="Y13" s="332"/>
      <c r="Z13" s="333"/>
      <c r="AA13" s="117"/>
      <c r="AB13" s="110"/>
      <c r="AC13" s="328"/>
    </row>
    <row r="14" spans="1:29" ht="15.75" customHeight="1">
      <c r="A14" s="318"/>
      <c r="B14" s="100"/>
      <c r="C14" s="330"/>
      <c r="D14" s="33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27"/>
      <c r="Y14" s="332"/>
      <c r="Z14" s="333"/>
      <c r="AA14" s="117"/>
      <c r="AB14" s="110"/>
      <c r="AC14" s="328"/>
    </row>
    <row r="15" spans="1:29" ht="15.75" customHeight="1">
      <c r="A15" s="318"/>
      <c r="B15" s="100"/>
      <c r="C15" s="330"/>
      <c r="D15" s="33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27"/>
      <c r="Y15" s="332"/>
      <c r="Z15" s="333"/>
      <c r="AA15" s="117"/>
      <c r="AB15" s="110"/>
      <c r="AC15" s="328"/>
    </row>
    <row r="16" spans="1:29" ht="15.75" customHeight="1">
      <c r="A16" s="318"/>
      <c r="B16" s="100"/>
      <c r="C16" s="330"/>
      <c r="D16" s="33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27"/>
      <c r="Y16" s="332"/>
      <c r="Z16" s="333"/>
      <c r="AA16" s="117"/>
      <c r="AB16" s="110"/>
      <c r="AC16" s="328"/>
    </row>
    <row r="17" spans="1:29" ht="15.75" customHeight="1">
      <c r="A17" s="318"/>
      <c r="B17" s="100"/>
      <c r="C17" s="330"/>
      <c r="D17" s="33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27"/>
      <c r="Y17" s="332"/>
      <c r="Z17" s="333"/>
      <c r="AA17" s="117"/>
      <c r="AB17" s="110"/>
      <c r="AC17" s="328"/>
    </row>
    <row r="18" spans="1:29" ht="15.75" customHeight="1">
      <c r="A18" s="318"/>
      <c r="B18" s="100"/>
      <c r="C18" s="330"/>
      <c r="D18" s="33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27"/>
      <c r="Y18" s="332"/>
      <c r="Z18" s="333"/>
      <c r="AA18" s="117"/>
      <c r="AB18" s="110"/>
      <c r="AC18" s="328"/>
    </row>
    <row r="19" spans="1:29" ht="15.75" customHeight="1">
      <c r="A19" s="318"/>
      <c r="B19" s="100"/>
      <c r="C19" s="330"/>
      <c r="D19" s="33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27"/>
      <c r="Y19" s="332"/>
      <c r="Z19" s="333"/>
      <c r="AA19" s="117"/>
      <c r="AB19" s="110"/>
      <c r="AC19" s="328"/>
    </row>
    <row r="20" spans="1:29" ht="15.75" customHeight="1">
      <c r="A20" s="318"/>
      <c r="B20" s="163"/>
      <c r="C20" s="330"/>
      <c r="D20" s="33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119"/>
      <c r="T20" s="120"/>
      <c r="U20" s="130"/>
      <c r="V20" s="131"/>
      <c r="W20" s="126"/>
      <c r="X20" s="127"/>
      <c r="Y20" s="332"/>
      <c r="Z20" s="333"/>
      <c r="AA20" s="165"/>
      <c r="AB20" s="125"/>
      <c r="AC20" s="328"/>
    </row>
    <row r="21" spans="1:29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3156.8401631300339</v>
      </c>
      <c r="N21" s="138">
        <f>M21/L21</f>
        <v>286.98546937545763</v>
      </c>
      <c r="O21" s="139">
        <f>L21-I21</f>
        <v>0</v>
      </c>
      <c r="P21" s="140">
        <f>N21-K21</f>
        <v>-40.287257897269626</v>
      </c>
      <c r="Q21" s="141">
        <f>N21/K21</f>
        <v>0.87690004531389831</v>
      </c>
      <c r="R21" s="324"/>
      <c r="S21" s="142">
        <v>0.25</v>
      </c>
      <c r="T21" s="143">
        <v>0.46506944444444442</v>
      </c>
      <c r="U21" s="144"/>
      <c r="V21" s="166"/>
      <c r="W21" s="167"/>
      <c r="X21" s="138"/>
      <c r="Y21" s="354"/>
      <c r="Z21" s="355"/>
      <c r="AA21" s="168">
        <f>M21-J21</f>
        <v>-443.15983686996606</v>
      </c>
      <c r="AB21" s="141">
        <f>M21/J21</f>
        <v>0.87690004531389831</v>
      </c>
      <c r="AC21" s="329"/>
    </row>
    <row r="22" spans="1:29" ht="15.75" customHeight="1">
      <c r="A22" s="356" t="s">
        <v>123</v>
      </c>
      <c r="B22" s="114" t="s">
        <v>120</v>
      </c>
      <c r="C22" s="320" t="s">
        <v>124</v>
      </c>
      <c r="D22" s="321"/>
      <c r="E22" s="147">
        <v>18.53</v>
      </c>
      <c r="F22" s="97">
        <v>3268</v>
      </c>
      <c r="G22" s="148">
        <f t="shared" ref="G22" si="5">E22*F22</f>
        <v>60556.04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2986.6042811977136</v>
      </c>
      <c r="N22" s="152">
        <f>M22/L22</f>
        <v>995.53476039923783</v>
      </c>
      <c r="O22" s="154">
        <f>L22-I22</f>
        <v>0</v>
      </c>
      <c r="P22" s="155">
        <f>N22-K22</f>
        <v>-104.46523960076217</v>
      </c>
      <c r="Q22" s="156">
        <f>N22/K22</f>
        <v>0.9050316003629435</v>
      </c>
      <c r="R22" s="322">
        <f>Q38</f>
        <v>0.9050316003629435</v>
      </c>
      <c r="S22" s="157">
        <v>0.39583333333333331</v>
      </c>
      <c r="T22" s="158">
        <v>0.44142361111111111</v>
      </c>
      <c r="U22" s="159"/>
      <c r="V22" s="112">
        <v>65.653157076894814</v>
      </c>
      <c r="W22" s="161"/>
      <c r="X22" s="162"/>
      <c r="Y22" s="325"/>
      <c r="Z22" s="326"/>
      <c r="AA22" s="115">
        <f>M22-J22</f>
        <v>-313.39571880228641</v>
      </c>
      <c r="AB22" s="156">
        <f>M22/J22</f>
        <v>0.9050316003629435</v>
      </c>
      <c r="AC22" s="327">
        <f>AB38</f>
        <v>0.9050316003629435</v>
      </c>
    </row>
    <row r="23" spans="1:29" ht="15.75" customHeight="1">
      <c r="A23" s="357"/>
      <c r="B23" s="100"/>
      <c r="C23" s="330"/>
      <c r="D23" s="331"/>
      <c r="E23" s="101"/>
      <c r="F23" s="102"/>
      <c r="G23" s="103"/>
      <c r="H23" s="26"/>
      <c r="I23" s="104"/>
      <c r="J23" s="105"/>
      <c r="K23" s="106"/>
      <c r="L23" s="107"/>
      <c r="M23" s="105"/>
      <c r="N23" s="106"/>
      <c r="O23" s="108"/>
      <c r="P23" s="109"/>
      <c r="Q23" s="110"/>
      <c r="R23" s="323"/>
      <c r="S23" s="47"/>
      <c r="T23" s="48"/>
      <c r="U23" s="111"/>
      <c r="V23" s="112"/>
      <c r="W23" s="113"/>
      <c r="X23" s="116"/>
      <c r="Y23" s="332"/>
      <c r="Z23" s="333"/>
      <c r="AA23" s="117"/>
      <c r="AB23" s="110"/>
      <c r="AC23" s="328"/>
    </row>
    <row r="24" spans="1:29" ht="15.75" customHeight="1">
      <c r="A24" s="357"/>
      <c r="B24" s="100"/>
      <c r="C24" s="330"/>
      <c r="D24" s="33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23"/>
      <c r="S24" s="47"/>
      <c r="T24" s="48"/>
      <c r="U24" s="111"/>
      <c r="V24" s="112"/>
      <c r="W24" s="113"/>
      <c r="X24" s="116"/>
      <c r="Y24" s="332"/>
      <c r="Z24" s="333"/>
      <c r="AA24" s="117"/>
      <c r="AB24" s="110"/>
      <c r="AC24" s="328"/>
    </row>
    <row r="25" spans="1:29" ht="15.75" customHeight="1">
      <c r="A25" s="357"/>
      <c r="B25" s="100"/>
      <c r="C25" s="330"/>
      <c r="D25" s="33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3"/>
      <c r="S25" s="47"/>
      <c r="T25" s="48"/>
      <c r="U25" s="111"/>
      <c r="V25" s="112"/>
      <c r="W25" s="113"/>
      <c r="X25" s="116"/>
      <c r="Y25" s="332"/>
      <c r="Z25" s="333"/>
      <c r="AA25" s="117"/>
      <c r="AB25" s="110"/>
      <c r="AC25" s="328"/>
    </row>
    <row r="26" spans="1:29" ht="15.75" customHeight="1">
      <c r="A26" s="358"/>
      <c r="B26" s="100"/>
      <c r="C26" s="330"/>
      <c r="D26" s="33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3"/>
      <c r="S26" s="47"/>
      <c r="T26" s="48"/>
      <c r="U26" s="111"/>
      <c r="V26" s="112"/>
      <c r="W26" s="113"/>
      <c r="X26" s="116"/>
      <c r="Y26" s="332"/>
      <c r="Z26" s="333"/>
      <c r="AA26" s="117"/>
      <c r="AB26" s="110"/>
      <c r="AC26" s="328"/>
    </row>
    <row r="27" spans="1:29" ht="15.75" customHeight="1">
      <c r="A27" s="358"/>
      <c r="B27" s="100"/>
      <c r="C27" s="330"/>
      <c r="D27" s="33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3"/>
      <c r="S27" s="47"/>
      <c r="T27" s="120"/>
      <c r="U27" s="111"/>
      <c r="V27" s="112"/>
      <c r="W27" s="113"/>
      <c r="X27" s="116"/>
      <c r="Y27" s="332"/>
      <c r="Z27" s="333"/>
      <c r="AA27" s="117"/>
      <c r="AB27" s="110"/>
      <c r="AC27" s="328"/>
    </row>
    <row r="28" spans="1:29" ht="15.75" customHeight="1">
      <c r="A28" s="358"/>
      <c r="B28" s="100"/>
      <c r="C28" s="330"/>
      <c r="D28" s="33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3"/>
      <c r="S28" s="47"/>
      <c r="T28" s="120"/>
      <c r="U28" s="111"/>
      <c r="V28" s="112"/>
      <c r="W28" s="113"/>
      <c r="X28" s="116"/>
      <c r="Y28" s="332"/>
      <c r="Z28" s="333"/>
      <c r="AA28" s="117"/>
      <c r="AB28" s="110"/>
      <c r="AC28" s="328"/>
    </row>
    <row r="29" spans="1:29" ht="15.75" customHeight="1">
      <c r="A29" s="358"/>
      <c r="B29" s="100"/>
      <c r="C29" s="330"/>
      <c r="D29" s="33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332"/>
      <c r="Z29" s="333"/>
      <c r="AA29" s="117"/>
      <c r="AB29" s="110"/>
      <c r="AC29" s="328"/>
    </row>
    <row r="30" spans="1:29" ht="15.75" customHeight="1">
      <c r="A30" s="358"/>
      <c r="B30" s="100"/>
      <c r="C30" s="330"/>
      <c r="D30" s="33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332"/>
      <c r="Z30" s="333"/>
      <c r="AA30" s="117"/>
      <c r="AB30" s="110"/>
      <c r="AC30" s="328"/>
    </row>
    <row r="31" spans="1:29" ht="15.75" customHeight="1">
      <c r="A31" s="358"/>
      <c r="B31" s="100"/>
      <c r="C31" s="330"/>
      <c r="D31" s="33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332"/>
      <c r="Z31" s="333"/>
      <c r="AA31" s="117"/>
      <c r="AB31" s="110"/>
      <c r="AC31" s="328"/>
    </row>
    <row r="32" spans="1:29" ht="15.75" customHeight="1">
      <c r="A32" s="358"/>
      <c r="B32" s="100"/>
      <c r="C32" s="330"/>
      <c r="D32" s="33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332"/>
      <c r="Z32" s="333"/>
      <c r="AA32" s="117"/>
      <c r="AB32" s="110"/>
      <c r="AC32" s="328"/>
    </row>
    <row r="33" spans="1:29" ht="15.75" customHeight="1">
      <c r="A33" s="358"/>
      <c r="B33" s="100"/>
      <c r="C33" s="330"/>
      <c r="D33" s="33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332"/>
      <c r="Z33" s="333"/>
      <c r="AA33" s="117"/>
      <c r="AB33" s="110"/>
      <c r="AC33" s="328"/>
    </row>
    <row r="34" spans="1:29" ht="15.75" customHeight="1">
      <c r="A34" s="358"/>
      <c r="B34" s="100"/>
      <c r="C34" s="330"/>
      <c r="D34" s="33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332"/>
      <c r="Z34" s="333"/>
      <c r="AA34" s="117"/>
      <c r="AB34" s="110"/>
      <c r="AC34" s="328"/>
    </row>
    <row r="35" spans="1:29" ht="15.75" customHeight="1">
      <c r="A35" s="358"/>
      <c r="B35" s="100"/>
      <c r="C35" s="330"/>
      <c r="D35" s="33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13"/>
      <c r="X35" s="116"/>
      <c r="Y35" s="332"/>
      <c r="Z35" s="333"/>
      <c r="AA35" s="117"/>
      <c r="AB35" s="110"/>
      <c r="AC35" s="328"/>
    </row>
    <row r="36" spans="1:29" ht="15.75" customHeight="1">
      <c r="A36" s="358"/>
      <c r="B36" s="100"/>
      <c r="C36" s="330"/>
      <c r="D36" s="33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13"/>
      <c r="X36" s="116"/>
      <c r="Y36" s="332"/>
      <c r="Z36" s="333"/>
      <c r="AA36" s="117"/>
      <c r="AB36" s="110"/>
      <c r="AC36" s="328"/>
    </row>
    <row r="37" spans="1:29" ht="15.75" customHeight="1">
      <c r="A37" s="358"/>
      <c r="B37" s="100"/>
      <c r="C37" s="330"/>
      <c r="D37" s="33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3"/>
      <c r="S37" s="119"/>
      <c r="T37" s="120"/>
      <c r="U37" s="130"/>
      <c r="V37" s="131"/>
      <c r="W37" s="126"/>
      <c r="X37" s="127"/>
      <c r="Y37" s="332"/>
      <c r="Z37" s="333"/>
      <c r="AA37" s="165"/>
      <c r="AB37" s="125"/>
      <c r="AC37" s="328"/>
    </row>
    <row r="38" spans="1:29" ht="15.75" customHeight="1" thickBot="1">
      <c r="A38" s="359"/>
      <c r="B38" s="133" t="s">
        <v>122</v>
      </c>
      <c r="C38" s="353"/>
      <c r="D38" s="353"/>
      <c r="E38" s="134"/>
      <c r="F38" s="99"/>
      <c r="G38" s="135"/>
      <c r="H38" s="69"/>
      <c r="I38" s="136">
        <f t="shared" ref="I38:J38" si="6">AVERAGE(I22:I37)</f>
        <v>3</v>
      </c>
      <c r="J38" s="137">
        <f t="shared" si="6"/>
        <v>3300</v>
      </c>
      <c r="K38" s="138">
        <f t="shared" ref="K38" si="7">J38/I38</f>
        <v>1100</v>
      </c>
      <c r="L38" s="136">
        <f t="shared" ref="L38:M38" si="8">AVERAGE(L22:L37)</f>
        <v>3</v>
      </c>
      <c r="M38" s="137">
        <f t="shared" si="8"/>
        <v>2986.6042811977136</v>
      </c>
      <c r="N38" s="138">
        <f t="shared" ref="N38:N47" si="9">M38/L38</f>
        <v>995.53476039923783</v>
      </c>
      <c r="O38" s="139">
        <f t="shared" ref="O38:O47" si="10">L38-I38</f>
        <v>0</v>
      </c>
      <c r="P38" s="140">
        <f t="shared" ref="P38:P47" si="11">N38-K38</f>
        <v>-104.46523960076217</v>
      </c>
      <c r="Q38" s="141">
        <f t="shared" ref="Q38:Q47" si="12">N38/K38</f>
        <v>0.9050316003629435</v>
      </c>
      <c r="R38" s="324"/>
      <c r="S38" s="142">
        <v>0.39583333333333331</v>
      </c>
      <c r="T38" s="143">
        <v>0.44142361111111111</v>
      </c>
      <c r="U38" s="144"/>
      <c r="V38" s="166"/>
      <c r="W38" s="99"/>
      <c r="X38" s="69"/>
      <c r="Y38" s="354"/>
      <c r="Z38" s="355"/>
      <c r="AA38" s="168">
        <f t="shared" ref="AA38:AA47" si="13">M38-J38</f>
        <v>-313.39571880228641</v>
      </c>
      <c r="AB38" s="141">
        <f t="shared" ref="AB38:AB47" si="14">M38/J38</f>
        <v>0.9050316003629435</v>
      </c>
      <c r="AC38" s="329"/>
    </row>
    <row r="39" spans="1:29" ht="15.75" customHeight="1">
      <c r="A39" s="317" t="s">
        <v>72</v>
      </c>
      <c r="B39" s="114" t="s">
        <v>120</v>
      </c>
      <c r="C39" s="320" t="s">
        <v>132</v>
      </c>
      <c r="D39" s="321"/>
      <c r="E39" s="147">
        <v>14.03</v>
      </c>
      <c r="F39" s="97">
        <v>1625</v>
      </c>
      <c r="G39" s="148">
        <f t="shared" ref="G39:G47" si="15">E39*F39</f>
        <v>22798.75</v>
      </c>
      <c r="H39" s="149">
        <v>2</v>
      </c>
      <c r="I39" s="150">
        <v>3</v>
      </c>
      <c r="J39" s="151">
        <v>3000</v>
      </c>
      <c r="K39" s="152">
        <f>J39/I39</f>
        <v>1000</v>
      </c>
      <c r="L39" s="153">
        <v>3</v>
      </c>
      <c r="M39" s="151">
        <f t="shared" ref="M39:M47" si="16">F39/V39*60</f>
        <v>2713.0100337544764</v>
      </c>
      <c r="N39" s="152">
        <f t="shared" si="9"/>
        <v>904.33667791815878</v>
      </c>
      <c r="O39" s="154">
        <f t="shared" si="10"/>
        <v>0</v>
      </c>
      <c r="P39" s="155">
        <f t="shared" si="11"/>
        <v>-95.663322081841216</v>
      </c>
      <c r="Q39" s="156">
        <f t="shared" si="12"/>
        <v>0.90433667791815875</v>
      </c>
      <c r="R39" s="322">
        <f>Q55</f>
        <v>0.89288347628240206</v>
      </c>
      <c r="S39" s="157">
        <v>0.25</v>
      </c>
      <c r="T39" s="158">
        <v>0.2749537037037037</v>
      </c>
      <c r="U39" s="159"/>
      <c r="V39" s="160">
        <v>35.937943017878133</v>
      </c>
      <c r="W39" s="161"/>
      <c r="X39" s="162"/>
      <c r="Y39" s="325"/>
      <c r="Z39" s="326"/>
      <c r="AA39" s="115">
        <f t="shared" si="13"/>
        <v>-286.98996624552365</v>
      </c>
      <c r="AB39" s="156">
        <f t="shared" si="14"/>
        <v>0.90433667791815875</v>
      </c>
      <c r="AC39" s="327">
        <f>AB55</f>
        <v>0.89288347628240206</v>
      </c>
    </row>
    <row r="40" spans="1:29" ht="15.75" customHeight="1">
      <c r="A40" s="318"/>
      <c r="B40" s="100" t="s">
        <v>120</v>
      </c>
      <c r="C40" s="330" t="s">
        <v>131</v>
      </c>
      <c r="D40" s="331"/>
      <c r="E40" s="101">
        <v>14.28</v>
      </c>
      <c r="F40" s="102">
        <v>2394</v>
      </c>
      <c r="G40" s="103">
        <f t="shared" si="15"/>
        <v>34186.32</v>
      </c>
      <c r="H40" s="26">
        <v>2</v>
      </c>
      <c r="I40" s="104">
        <v>3</v>
      </c>
      <c r="J40" s="105">
        <v>3600</v>
      </c>
      <c r="K40" s="106">
        <f t="shared" ref="K40:K74" si="17">J40/I40</f>
        <v>1200</v>
      </c>
      <c r="L40" s="107">
        <v>3</v>
      </c>
      <c r="M40" s="105">
        <f t="shared" si="16"/>
        <v>3184.3240921512015</v>
      </c>
      <c r="N40" s="106">
        <f t="shared" si="9"/>
        <v>1061.4413640504006</v>
      </c>
      <c r="O40" s="108">
        <f t="shared" si="10"/>
        <v>0</v>
      </c>
      <c r="P40" s="109">
        <f t="shared" si="11"/>
        <v>-138.55863594959942</v>
      </c>
      <c r="Q40" s="110">
        <f t="shared" si="12"/>
        <v>0.88453447004200048</v>
      </c>
      <c r="R40" s="323"/>
      <c r="S40" s="47">
        <v>0.28472222222222227</v>
      </c>
      <c r="T40" s="48">
        <v>0.31604166666666672</v>
      </c>
      <c r="U40" s="111">
        <v>15</v>
      </c>
      <c r="V40" s="112">
        <v>45.108473837210013</v>
      </c>
      <c r="W40" s="113"/>
      <c r="X40" s="116"/>
      <c r="Y40" s="332"/>
      <c r="Z40" s="333"/>
      <c r="AA40" s="117">
        <f t="shared" si="13"/>
        <v>-415.67590784879849</v>
      </c>
      <c r="AB40" s="110">
        <f t="shared" si="14"/>
        <v>0.88453447004200036</v>
      </c>
      <c r="AC40" s="328"/>
    </row>
    <row r="41" spans="1:29" ht="15.75" customHeight="1">
      <c r="A41" s="318"/>
      <c r="B41" s="100" t="s">
        <v>120</v>
      </c>
      <c r="C41" s="330" t="s">
        <v>137</v>
      </c>
      <c r="D41" s="331"/>
      <c r="E41" s="101">
        <v>30</v>
      </c>
      <c r="F41" s="102">
        <v>2898</v>
      </c>
      <c r="G41" s="103">
        <f t="shared" si="15"/>
        <v>86940</v>
      </c>
      <c r="H41" s="26"/>
      <c r="I41" s="104">
        <v>4</v>
      </c>
      <c r="J41" s="105">
        <v>3600</v>
      </c>
      <c r="K41" s="106">
        <f t="shared" si="17"/>
        <v>900</v>
      </c>
      <c r="L41" s="107">
        <v>4</v>
      </c>
      <c r="M41" s="105">
        <f t="shared" si="16"/>
        <v>3191.4000000000028</v>
      </c>
      <c r="N41" s="106">
        <f t="shared" si="9"/>
        <v>797.8500000000007</v>
      </c>
      <c r="O41" s="108">
        <f t="shared" si="10"/>
        <v>0</v>
      </c>
      <c r="P41" s="109">
        <f t="shared" si="11"/>
        <v>-102.1499999999993</v>
      </c>
      <c r="Q41" s="110">
        <f t="shared" si="12"/>
        <v>0.88650000000000073</v>
      </c>
      <c r="R41" s="323"/>
      <c r="S41" s="47">
        <v>0.32638888888888895</v>
      </c>
      <c r="T41" s="48">
        <v>0.36422453703703711</v>
      </c>
      <c r="U41" s="111">
        <v>14.900000000000011</v>
      </c>
      <c r="V41" s="112">
        <v>54.483925549915348</v>
      </c>
      <c r="W41" s="113"/>
      <c r="X41" s="116"/>
      <c r="Y41" s="332"/>
      <c r="Z41" s="333"/>
      <c r="AA41" s="117">
        <f t="shared" si="13"/>
        <v>-408.59999999999718</v>
      </c>
      <c r="AB41" s="110">
        <f t="shared" si="14"/>
        <v>0.88650000000000073</v>
      </c>
      <c r="AC41" s="328"/>
    </row>
    <row r="42" spans="1:29" ht="15.75" customHeight="1">
      <c r="A42" s="318"/>
      <c r="B42" s="100" t="s">
        <v>120</v>
      </c>
      <c r="C42" s="330" t="s">
        <v>128</v>
      </c>
      <c r="D42" s="331"/>
      <c r="E42" s="101">
        <v>25.03</v>
      </c>
      <c r="F42" s="102">
        <v>1703</v>
      </c>
      <c r="G42" s="103">
        <f t="shared" si="15"/>
        <v>42626.090000000004</v>
      </c>
      <c r="H42" s="26"/>
      <c r="I42" s="104">
        <v>5</v>
      </c>
      <c r="J42" s="105">
        <v>3600</v>
      </c>
      <c r="K42" s="106">
        <f t="shared" si="17"/>
        <v>720</v>
      </c>
      <c r="L42" s="107">
        <v>5</v>
      </c>
      <c r="M42" s="105">
        <f t="shared" si="16"/>
        <v>3186.7020141427165</v>
      </c>
      <c r="N42" s="106">
        <f t="shared" si="9"/>
        <v>637.34040282854335</v>
      </c>
      <c r="O42" s="108">
        <f t="shared" si="10"/>
        <v>0</v>
      </c>
      <c r="P42" s="109">
        <f t="shared" si="11"/>
        <v>-82.659597171456653</v>
      </c>
      <c r="Q42" s="110">
        <f t="shared" si="12"/>
        <v>0.88519500392853245</v>
      </c>
      <c r="R42" s="323"/>
      <c r="S42" s="47">
        <v>0.37430555555555561</v>
      </c>
      <c r="T42" s="48">
        <v>0.39656250000000004</v>
      </c>
      <c r="U42" s="111">
        <v>14.516666666666644</v>
      </c>
      <c r="V42" s="112">
        <v>32.064497887320776</v>
      </c>
      <c r="W42" s="113"/>
      <c r="X42" s="116"/>
      <c r="Y42" s="332"/>
      <c r="Z42" s="333"/>
      <c r="AA42" s="117">
        <f t="shared" si="13"/>
        <v>-413.29798585728349</v>
      </c>
      <c r="AB42" s="110">
        <f t="shared" si="14"/>
        <v>0.88519500392853234</v>
      </c>
      <c r="AC42" s="328"/>
    </row>
    <row r="43" spans="1:29" ht="15.75" customHeight="1">
      <c r="A43" s="318"/>
      <c r="B43" s="100" t="s">
        <v>120</v>
      </c>
      <c r="C43" s="330" t="s">
        <v>125</v>
      </c>
      <c r="D43" s="331"/>
      <c r="E43" s="101">
        <v>22.28</v>
      </c>
      <c r="F43" s="102">
        <v>1238</v>
      </c>
      <c r="G43" s="103">
        <f t="shared" si="15"/>
        <v>27582.640000000003</v>
      </c>
      <c r="H43" s="13"/>
      <c r="I43" s="104">
        <v>5</v>
      </c>
      <c r="J43" s="105">
        <v>3300</v>
      </c>
      <c r="K43" s="106">
        <f t="shared" si="17"/>
        <v>660</v>
      </c>
      <c r="L43" s="107">
        <v>5</v>
      </c>
      <c r="M43" s="105">
        <f t="shared" si="16"/>
        <v>2979.0950897444573</v>
      </c>
      <c r="N43" s="106">
        <f t="shared" si="9"/>
        <v>595.81901794889143</v>
      </c>
      <c r="O43" s="108">
        <f t="shared" si="10"/>
        <v>0</v>
      </c>
      <c r="P43" s="109">
        <f t="shared" si="11"/>
        <v>-64.180982051108572</v>
      </c>
      <c r="Q43" s="110">
        <f t="shared" si="12"/>
        <v>0.90275608780135064</v>
      </c>
      <c r="R43" s="323"/>
      <c r="S43" s="47">
        <v>0.4069444444444445</v>
      </c>
      <c r="T43" s="48">
        <v>0.42425925925925934</v>
      </c>
      <c r="U43" s="111">
        <v>14.950000000000019</v>
      </c>
      <c r="V43" s="112">
        <v>24.933745906838993</v>
      </c>
      <c r="W43" s="113"/>
      <c r="X43" s="116"/>
      <c r="Y43" s="332"/>
      <c r="Z43" s="333"/>
      <c r="AA43" s="117">
        <f t="shared" si="13"/>
        <v>-320.90491025554275</v>
      </c>
      <c r="AB43" s="110">
        <f t="shared" si="14"/>
        <v>0.90275608780135064</v>
      </c>
      <c r="AC43" s="328"/>
    </row>
    <row r="44" spans="1:29" ht="15.75" customHeight="1">
      <c r="A44" s="318"/>
      <c r="B44" s="100" t="s">
        <v>120</v>
      </c>
      <c r="C44" s="330" t="s">
        <v>129</v>
      </c>
      <c r="D44" s="331"/>
      <c r="E44" s="101">
        <v>18.18</v>
      </c>
      <c r="F44" s="102">
        <v>1337</v>
      </c>
      <c r="G44" s="121">
        <f t="shared" si="15"/>
        <v>24306.66</v>
      </c>
      <c r="H44" s="122"/>
      <c r="I44" s="104">
        <v>3</v>
      </c>
      <c r="J44" s="105">
        <v>3600</v>
      </c>
      <c r="K44" s="106">
        <f t="shared" si="17"/>
        <v>1200</v>
      </c>
      <c r="L44" s="107">
        <v>3</v>
      </c>
      <c r="M44" s="105">
        <f t="shared" si="16"/>
        <v>3193.4659073571729</v>
      </c>
      <c r="N44" s="106">
        <f t="shared" si="9"/>
        <v>1064.4886357857242</v>
      </c>
      <c r="O44" s="108">
        <f t="shared" si="10"/>
        <v>0</v>
      </c>
      <c r="P44" s="109">
        <f t="shared" si="11"/>
        <v>-135.51136421427577</v>
      </c>
      <c r="Q44" s="110">
        <f t="shared" si="12"/>
        <v>0.88707386315477021</v>
      </c>
      <c r="R44" s="323"/>
      <c r="S44" s="47">
        <v>0.43402777777777785</v>
      </c>
      <c r="T44" s="120">
        <v>0.4514699074074075</v>
      </c>
      <c r="U44" s="111">
        <v>15</v>
      </c>
      <c r="V44" s="112">
        <v>25.120042714465029</v>
      </c>
      <c r="W44" s="113"/>
      <c r="X44" s="116"/>
      <c r="Y44" s="332"/>
      <c r="Z44" s="333"/>
      <c r="AA44" s="117">
        <f t="shared" si="13"/>
        <v>-406.53409264282709</v>
      </c>
      <c r="AB44" s="110">
        <f t="shared" si="14"/>
        <v>0.88707386315477021</v>
      </c>
      <c r="AC44" s="328"/>
    </row>
    <row r="45" spans="1:29" ht="15.75" customHeight="1">
      <c r="A45" s="318"/>
      <c r="B45" s="100" t="s">
        <v>120</v>
      </c>
      <c r="C45" s="330" t="s">
        <v>133</v>
      </c>
      <c r="D45" s="331"/>
      <c r="E45" s="101">
        <v>17.07</v>
      </c>
      <c r="F45" s="102">
        <v>4228</v>
      </c>
      <c r="G45" s="121">
        <f t="shared" si="15"/>
        <v>72171.960000000006</v>
      </c>
      <c r="H45" s="62"/>
      <c r="I45" s="104">
        <v>3</v>
      </c>
      <c r="J45" s="105">
        <v>3300</v>
      </c>
      <c r="K45" s="106">
        <f t="shared" si="17"/>
        <v>1100</v>
      </c>
      <c r="L45" s="107">
        <v>3</v>
      </c>
      <c r="M45" s="105">
        <f t="shared" si="16"/>
        <v>2976.9031111857998</v>
      </c>
      <c r="N45" s="106">
        <f t="shared" si="9"/>
        <v>992.30103706193324</v>
      </c>
      <c r="O45" s="123">
        <f t="shared" si="10"/>
        <v>0</v>
      </c>
      <c r="P45" s="124">
        <f t="shared" si="11"/>
        <v>-107.69896293806676</v>
      </c>
      <c r="Q45" s="125">
        <f t="shared" si="12"/>
        <v>0.90209185187448482</v>
      </c>
      <c r="R45" s="323"/>
      <c r="S45" s="47">
        <v>0.46180555555555564</v>
      </c>
      <c r="T45" s="120">
        <v>0.52097222222222228</v>
      </c>
      <c r="U45" s="111">
        <v>14.883333333333315</v>
      </c>
      <c r="V45" s="112">
        <v>85.216075406280453</v>
      </c>
      <c r="W45" s="113"/>
      <c r="X45" s="116"/>
      <c r="Y45" s="332"/>
      <c r="Z45" s="333"/>
      <c r="AA45" s="117">
        <f t="shared" si="13"/>
        <v>-323.09688881420016</v>
      </c>
      <c r="AB45" s="110">
        <f t="shared" si="14"/>
        <v>0.90209185187448482</v>
      </c>
      <c r="AC45" s="328"/>
    </row>
    <row r="46" spans="1:29" ht="15.75" customHeight="1">
      <c r="A46" s="318"/>
      <c r="B46" s="100" t="s">
        <v>120</v>
      </c>
      <c r="C46" s="330" t="s">
        <v>132</v>
      </c>
      <c r="D46" s="331"/>
      <c r="E46" s="101">
        <v>14.03</v>
      </c>
      <c r="F46" s="102">
        <v>3570</v>
      </c>
      <c r="G46" s="121">
        <f t="shared" si="15"/>
        <v>50087.1</v>
      </c>
      <c r="H46" s="62"/>
      <c r="I46" s="104">
        <v>3</v>
      </c>
      <c r="J46" s="105">
        <v>3000</v>
      </c>
      <c r="K46" s="106">
        <f t="shared" si="17"/>
        <v>1000</v>
      </c>
      <c r="L46" s="118">
        <v>3</v>
      </c>
      <c r="M46" s="105">
        <f t="shared" si="16"/>
        <v>2713.0100337544764</v>
      </c>
      <c r="N46" s="106">
        <f t="shared" si="9"/>
        <v>904.33667791815878</v>
      </c>
      <c r="O46" s="123">
        <f t="shared" si="10"/>
        <v>0</v>
      </c>
      <c r="P46" s="124">
        <f t="shared" si="11"/>
        <v>-95.663322081841216</v>
      </c>
      <c r="Q46" s="125">
        <f t="shared" si="12"/>
        <v>0.90433667791815875</v>
      </c>
      <c r="R46" s="323"/>
      <c r="S46" s="47">
        <v>0.53125</v>
      </c>
      <c r="T46" s="120">
        <v>0.58607638888888891</v>
      </c>
      <c r="U46" s="111">
        <v>14.799999999999915</v>
      </c>
      <c r="V46" s="112">
        <v>78.952896353123037</v>
      </c>
      <c r="W46" s="113"/>
      <c r="X46" s="116"/>
      <c r="Y46" s="332"/>
      <c r="Z46" s="333"/>
      <c r="AA46" s="117">
        <f t="shared" si="13"/>
        <v>-286.98996624552365</v>
      </c>
      <c r="AB46" s="110">
        <f t="shared" si="14"/>
        <v>0.90433667791815875</v>
      </c>
      <c r="AC46" s="328"/>
    </row>
    <row r="47" spans="1:29" ht="15.75" customHeight="1">
      <c r="A47" s="318"/>
      <c r="B47" s="100" t="s">
        <v>120</v>
      </c>
      <c r="C47" s="330" t="s">
        <v>131</v>
      </c>
      <c r="D47" s="331"/>
      <c r="E47" s="101">
        <v>14.28</v>
      </c>
      <c r="F47" s="102">
        <v>5328</v>
      </c>
      <c r="G47" s="121">
        <f t="shared" si="15"/>
        <v>76083.839999999997</v>
      </c>
      <c r="H47" s="62"/>
      <c r="I47" s="104">
        <v>3</v>
      </c>
      <c r="J47" s="105">
        <v>3600</v>
      </c>
      <c r="K47" s="106">
        <f t="shared" si="17"/>
        <v>1200</v>
      </c>
      <c r="L47" s="118">
        <v>3</v>
      </c>
      <c r="M47" s="105">
        <f t="shared" si="16"/>
        <v>3184.3240921512015</v>
      </c>
      <c r="N47" s="106">
        <f t="shared" si="9"/>
        <v>1061.4413640504006</v>
      </c>
      <c r="O47" s="123">
        <f t="shared" si="10"/>
        <v>0</v>
      </c>
      <c r="P47" s="124">
        <f t="shared" si="11"/>
        <v>-138.55863594959942</v>
      </c>
      <c r="Q47" s="125">
        <f t="shared" si="12"/>
        <v>0.88453447004200048</v>
      </c>
      <c r="R47" s="323"/>
      <c r="S47" s="47">
        <v>0.59583333333333333</v>
      </c>
      <c r="T47" s="120">
        <v>0.66554398148148142</v>
      </c>
      <c r="U47" s="111">
        <v>15</v>
      </c>
      <c r="V47" s="112">
        <v>100.39179139709898</v>
      </c>
      <c r="W47" s="113"/>
      <c r="X47" s="116"/>
      <c r="Y47" s="332"/>
      <c r="Z47" s="333"/>
      <c r="AA47" s="117">
        <f t="shared" si="13"/>
        <v>-415.67590784879849</v>
      </c>
      <c r="AB47" s="110">
        <f t="shared" si="14"/>
        <v>0.88453447004200036</v>
      </c>
      <c r="AC47" s="328"/>
    </row>
    <row r="48" spans="1:29" ht="15.75" customHeight="1">
      <c r="A48" s="318"/>
      <c r="B48" s="100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47"/>
      <c r="T48" s="120"/>
      <c r="U48" s="111"/>
      <c r="V48" s="112"/>
      <c r="W48" s="113"/>
      <c r="X48" s="116"/>
      <c r="Y48" s="332"/>
      <c r="Z48" s="333"/>
      <c r="AA48" s="117"/>
      <c r="AB48" s="110"/>
      <c r="AC48" s="328"/>
    </row>
    <row r="49" spans="1:29" ht="15.75" customHeight="1">
      <c r="A49" s="318"/>
      <c r="B49" s="100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47"/>
      <c r="T49" s="120"/>
      <c r="U49" s="111"/>
      <c r="V49" s="112"/>
      <c r="W49" s="126"/>
      <c r="X49" s="127"/>
      <c r="Y49" s="332"/>
      <c r="Z49" s="333"/>
      <c r="AA49" s="117"/>
      <c r="AB49" s="110"/>
      <c r="AC49" s="328"/>
    </row>
    <row r="50" spans="1:29" ht="15.75" customHeight="1">
      <c r="A50" s="318"/>
      <c r="B50" s="100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47"/>
      <c r="T50" s="120"/>
      <c r="U50" s="111"/>
      <c r="V50" s="112"/>
      <c r="W50" s="126"/>
      <c r="X50" s="127"/>
      <c r="Y50" s="332"/>
      <c r="Z50" s="333"/>
      <c r="AA50" s="117"/>
      <c r="AB50" s="110"/>
      <c r="AC50" s="328"/>
    </row>
    <row r="51" spans="1:29" ht="15.75" customHeight="1">
      <c r="A51" s="318"/>
      <c r="B51" s="100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47"/>
      <c r="T51" s="120"/>
      <c r="U51" s="111"/>
      <c r="V51" s="112"/>
      <c r="W51" s="126"/>
      <c r="X51" s="127"/>
      <c r="Y51" s="332"/>
      <c r="Z51" s="333"/>
      <c r="AA51" s="117"/>
      <c r="AB51" s="110"/>
      <c r="AC51" s="328"/>
    </row>
    <row r="52" spans="1:29" ht="15.75" customHeight="1">
      <c r="A52" s="318"/>
      <c r="B52" s="100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47"/>
      <c r="T52" s="120"/>
      <c r="U52" s="111"/>
      <c r="V52" s="112"/>
      <c r="W52" s="126"/>
      <c r="X52" s="127"/>
      <c r="Y52" s="332"/>
      <c r="Z52" s="333"/>
      <c r="AA52" s="117"/>
      <c r="AB52" s="110"/>
      <c r="AC52" s="328"/>
    </row>
    <row r="53" spans="1:29" ht="15.75" customHeight="1">
      <c r="A53" s="318"/>
      <c r="B53" s="100"/>
      <c r="C53" s="330"/>
      <c r="D53" s="33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47"/>
      <c r="T53" s="120"/>
      <c r="U53" s="111"/>
      <c r="V53" s="112"/>
      <c r="W53" s="126"/>
      <c r="X53" s="127"/>
      <c r="Y53" s="332"/>
      <c r="Z53" s="333"/>
      <c r="AA53" s="117"/>
      <c r="AB53" s="110"/>
      <c r="AC53" s="328"/>
    </row>
    <row r="54" spans="1:29" ht="15.75" customHeight="1">
      <c r="A54" s="318"/>
      <c r="B54" s="100"/>
      <c r="C54" s="330"/>
      <c r="D54" s="33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332"/>
      <c r="Z54" s="333"/>
      <c r="AA54" s="165"/>
      <c r="AB54" s="125"/>
      <c r="AC54" s="328"/>
    </row>
    <row r="55" spans="1:29" ht="15.75" customHeight="1" thickBot="1">
      <c r="A55" s="319"/>
      <c r="B55" s="133" t="s">
        <v>122</v>
      </c>
      <c r="C55" s="353"/>
      <c r="D55" s="353"/>
      <c r="E55" s="134"/>
      <c r="F55" s="99"/>
      <c r="G55" s="135"/>
      <c r="H55" s="69"/>
      <c r="I55" s="136">
        <f t="shared" ref="I55:J55" si="18">AVERAGE(I39:I54)</f>
        <v>3.5555555555555554</v>
      </c>
      <c r="J55" s="137">
        <f t="shared" si="18"/>
        <v>3400</v>
      </c>
      <c r="K55" s="138">
        <f t="shared" ref="K55" si="19">J55/I55</f>
        <v>956.25</v>
      </c>
      <c r="L55" s="136">
        <f t="shared" ref="L55:M55" si="20">AVERAGE(L39:L54)</f>
        <v>3.5555555555555554</v>
      </c>
      <c r="M55" s="137">
        <f t="shared" si="20"/>
        <v>3035.8038193601669</v>
      </c>
      <c r="N55" s="138">
        <f t="shared" ref="N55:N65" si="21">M55/L55</f>
        <v>853.81982419504698</v>
      </c>
      <c r="O55" s="139">
        <f t="shared" ref="O55:O65" si="22">L55-I55</f>
        <v>0</v>
      </c>
      <c r="P55" s="140">
        <f t="shared" ref="P55:P65" si="23">N55-K55</f>
        <v>-102.43017580495302</v>
      </c>
      <c r="Q55" s="141">
        <f t="shared" ref="Q55:Q65" si="24">N55/K55</f>
        <v>0.89288347628240206</v>
      </c>
      <c r="R55" s="324"/>
      <c r="S55" s="142">
        <v>0.25</v>
      </c>
      <c r="T55" s="143">
        <v>0.66554398148148142</v>
      </c>
      <c r="U55" s="144"/>
      <c r="V55" s="166"/>
      <c r="W55" s="99"/>
      <c r="X55" s="69"/>
      <c r="Y55" s="354"/>
      <c r="Z55" s="355"/>
      <c r="AA55" s="168">
        <f t="shared" ref="AA55:AA65" si="25">M55-J55</f>
        <v>-364.19618063983307</v>
      </c>
      <c r="AB55" s="141">
        <f t="shared" ref="AB55:AB65" si="26">M55/J55</f>
        <v>0.89288347628240206</v>
      </c>
      <c r="AC55" s="329"/>
    </row>
    <row r="56" spans="1:29" ht="15.75" customHeight="1">
      <c r="A56" s="356" t="s">
        <v>79</v>
      </c>
      <c r="B56" s="114" t="s">
        <v>120</v>
      </c>
      <c r="C56" s="320" t="s">
        <v>134</v>
      </c>
      <c r="D56" s="321"/>
      <c r="E56" s="147">
        <v>20.72</v>
      </c>
      <c r="F56" s="97">
        <v>1376</v>
      </c>
      <c r="G56" s="148">
        <f t="shared" ref="G56:G65" si="27">E56*F56</f>
        <v>28510.719999999998</v>
      </c>
      <c r="H56" s="149">
        <v>2</v>
      </c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5" si="28">F56/V56*60</f>
        <v>3191.7979821693834</v>
      </c>
      <c r="N56" s="152">
        <f t="shared" si="21"/>
        <v>1063.9326607231278</v>
      </c>
      <c r="O56" s="154">
        <f t="shared" si="22"/>
        <v>0</v>
      </c>
      <c r="P56" s="155">
        <f t="shared" si="23"/>
        <v>-136.06733927687219</v>
      </c>
      <c r="Q56" s="156">
        <f t="shared" si="24"/>
        <v>0.88661055060260652</v>
      </c>
      <c r="R56" s="322">
        <f>Q72</f>
        <v>0.88581371376043161</v>
      </c>
      <c r="S56" s="157">
        <v>0.25</v>
      </c>
      <c r="T56" s="158">
        <v>0.26795138888888886</v>
      </c>
      <c r="U56" s="159"/>
      <c r="V56" s="160">
        <v>25.866298700986732</v>
      </c>
      <c r="W56" s="158"/>
      <c r="X56" s="169"/>
      <c r="Y56" s="325"/>
      <c r="Z56" s="326"/>
      <c r="AA56" s="115">
        <f t="shared" si="25"/>
        <v>-408.20201783061657</v>
      </c>
      <c r="AB56" s="156">
        <f t="shared" si="26"/>
        <v>0.88661055060260652</v>
      </c>
      <c r="AC56" s="327">
        <f>AB72</f>
        <v>0.88581371376043161</v>
      </c>
    </row>
    <row r="57" spans="1:29" ht="15.75" customHeight="1">
      <c r="A57" s="357"/>
      <c r="B57" s="100" t="s">
        <v>120</v>
      </c>
      <c r="C57" s="330" t="s">
        <v>138</v>
      </c>
      <c r="D57" s="331"/>
      <c r="E57" s="101">
        <v>16.66</v>
      </c>
      <c r="F57" s="102">
        <v>2041</v>
      </c>
      <c r="G57" s="103">
        <f t="shared" si="27"/>
        <v>34003.06</v>
      </c>
      <c r="H57" s="26">
        <v>2</v>
      </c>
      <c r="I57" s="104">
        <v>5</v>
      </c>
      <c r="J57" s="105">
        <v>3600</v>
      </c>
      <c r="K57" s="106">
        <f t="shared" si="17"/>
        <v>720</v>
      </c>
      <c r="L57" s="107">
        <v>5</v>
      </c>
      <c r="M57" s="105">
        <f t="shared" si="28"/>
        <v>3194.0558276693359</v>
      </c>
      <c r="N57" s="106">
        <f t="shared" si="21"/>
        <v>638.81116553386721</v>
      </c>
      <c r="O57" s="108">
        <f t="shared" si="22"/>
        <v>0</v>
      </c>
      <c r="P57" s="109">
        <f t="shared" si="23"/>
        <v>-81.188834466132789</v>
      </c>
      <c r="Q57" s="110">
        <f t="shared" si="24"/>
        <v>0.88723772990814886</v>
      </c>
      <c r="R57" s="323"/>
      <c r="S57" s="47">
        <v>0.27777777777777779</v>
      </c>
      <c r="T57" s="48">
        <v>0.30439814814814814</v>
      </c>
      <c r="U57" s="111">
        <v>15</v>
      </c>
      <c r="V57" s="112">
        <v>38.339968556328458</v>
      </c>
      <c r="W57" s="113"/>
      <c r="X57" s="13"/>
      <c r="Y57" s="332"/>
      <c r="Z57" s="333"/>
      <c r="AA57" s="117">
        <f t="shared" si="25"/>
        <v>-405.94417233066406</v>
      </c>
      <c r="AB57" s="110">
        <f t="shared" si="26"/>
        <v>0.88723772990814886</v>
      </c>
      <c r="AC57" s="328"/>
    </row>
    <row r="58" spans="1:29" ht="15.75" customHeight="1">
      <c r="A58" s="357"/>
      <c r="B58" s="100" t="s">
        <v>120</v>
      </c>
      <c r="C58" s="330" t="s">
        <v>126</v>
      </c>
      <c r="D58" s="331"/>
      <c r="E58" s="101">
        <v>17.89</v>
      </c>
      <c r="F58" s="102">
        <v>1068</v>
      </c>
      <c r="G58" s="103">
        <f t="shared" si="27"/>
        <v>19106.52</v>
      </c>
      <c r="H58" s="26">
        <v>2</v>
      </c>
      <c r="I58" s="104">
        <v>4</v>
      </c>
      <c r="J58" s="105">
        <v>3600</v>
      </c>
      <c r="K58" s="106">
        <f t="shared" si="17"/>
        <v>900</v>
      </c>
      <c r="L58" s="107">
        <v>4</v>
      </c>
      <c r="M58" s="105">
        <f t="shared" si="28"/>
        <v>3186.4786706454752</v>
      </c>
      <c r="N58" s="106">
        <f t="shared" si="21"/>
        <v>796.61966766136879</v>
      </c>
      <c r="O58" s="108">
        <f t="shared" si="22"/>
        <v>0</v>
      </c>
      <c r="P58" s="109">
        <f t="shared" si="23"/>
        <v>-103.38033233863121</v>
      </c>
      <c r="Q58" s="110">
        <f t="shared" si="24"/>
        <v>0.88513296406818753</v>
      </c>
      <c r="R58" s="323"/>
      <c r="S58" s="47">
        <v>0.31458333333333338</v>
      </c>
      <c r="T58" s="48">
        <v>0.32854166666666673</v>
      </c>
      <c r="U58" s="111">
        <v>14.666666666666748</v>
      </c>
      <c r="V58" s="112">
        <v>20.109972990034017</v>
      </c>
      <c r="W58" s="113"/>
      <c r="X58" s="13"/>
      <c r="Y58" s="332"/>
      <c r="Z58" s="333"/>
      <c r="AA58" s="117">
        <f t="shared" si="25"/>
        <v>-413.52132935452482</v>
      </c>
      <c r="AB58" s="110">
        <f t="shared" si="26"/>
        <v>0.88513296406818753</v>
      </c>
      <c r="AC58" s="328"/>
    </row>
    <row r="59" spans="1:29" ht="15.75" customHeight="1">
      <c r="A59" s="357"/>
      <c r="B59" s="100" t="s">
        <v>120</v>
      </c>
      <c r="C59" s="330" t="s">
        <v>135</v>
      </c>
      <c r="D59" s="331"/>
      <c r="E59" s="101">
        <v>24.82</v>
      </c>
      <c r="F59" s="102">
        <v>2101</v>
      </c>
      <c r="G59" s="103">
        <f t="shared" si="27"/>
        <v>52146.82</v>
      </c>
      <c r="H59" s="26"/>
      <c r="I59" s="104">
        <v>5</v>
      </c>
      <c r="J59" s="105">
        <v>3600</v>
      </c>
      <c r="K59" s="106">
        <f t="shared" si="17"/>
        <v>720</v>
      </c>
      <c r="L59" s="107">
        <v>5</v>
      </c>
      <c r="M59" s="105">
        <f t="shared" si="28"/>
        <v>3186.7433287546228</v>
      </c>
      <c r="N59" s="106">
        <f t="shared" si="21"/>
        <v>637.34866575092451</v>
      </c>
      <c r="O59" s="108">
        <f t="shared" si="22"/>
        <v>0</v>
      </c>
      <c r="P59" s="109">
        <f t="shared" si="23"/>
        <v>-82.651334249075489</v>
      </c>
      <c r="Q59" s="110">
        <f t="shared" si="24"/>
        <v>0.88520648020961734</v>
      </c>
      <c r="R59" s="323"/>
      <c r="S59" s="47">
        <v>0.33888888888888896</v>
      </c>
      <c r="T59" s="48">
        <v>0.36635416666666676</v>
      </c>
      <c r="U59" s="111">
        <v>14.900000000000011</v>
      </c>
      <c r="V59" s="112">
        <v>39.557625762494077</v>
      </c>
      <c r="W59" s="113"/>
      <c r="X59" s="116"/>
      <c r="Y59" s="332"/>
      <c r="Z59" s="333"/>
      <c r="AA59" s="117">
        <f t="shared" si="25"/>
        <v>-413.25667124537722</v>
      </c>
      <c r="AB59" s="110">
        <f t="shared" si="26"/>
        <v>0.88520648020961745</v>
      </c>
      <c r="AC59" s="328"/>
    </row>
    <row r="60" spans="1:29" ht="15.75" customHeight="1">
      <c r="A60" s="358"/>
      <c r="B60" s="100" t="s">
        <v>120</v>
      </c>
      <c r="C60" s="330" t="s">
        <v>136</v>
      </c>
      <c r="D60" s="331"/>
      <c r="E60" s="101">
        <v>18.18</v>
      </c>
      <c r="F60" s="102">
        <v>2536</v>
      </c>
      <c r="G60" s="103">
        <f t="shared" si="27"/>
        <v>46104.479999999996</v>
      </c>
      <c r="H60" s="13"/>
      <c r="I60" s="104">
        <v>3</v>
      </c>
      <c r="J60" s="105">
        <v>3600</v>
      </c>
      <c r="K60" s="106">
        <f t="shared" si="17"/>
        <v>1200</v>
      </c>
      <c r="L60" s="107">
        <v>3</v>
      </c>
      <c r="M60" s="105">
        <f t="shared" si="28"/>
        <v>3190.1982864460015</v>
      </c>
      <c r="N60" s="106">
        <f t="shared" si="21"/>
        <v>1063.3994288153337</v>
      </c>
      <c r="O60" s="108">
        <f t="shared" si="22"/>
        <v>0</v>
      </c>
      <c r="P60" s="109">
        <f t="shared" si="23"/>
        <v>-136.60057118466625</v>
      </c>
      <c r="Q60" s="110">
        <f t="shared" si="24"/>
        <v>0.8861661906794448</v>
      </c>
      <c r="R60" s="323"/>
      <c r="S60" s="47">
        <v>0.37638888888888899</v>
      </c>
      <c r="T60" s="48">
        <v>0.40950231481481492</v>
      </c>
      <c r="U60" s="111">
        <v>15</v>
      </c>
      <c r="V60" s="112">
        <v>47.696094830993047</v>
      </c>
      <c r="W60" s="113"/>
      <c r="X60" s="116"/>
      <c r="Y60" s="332"/>
      <c r="Z60" s="333"/>
      <c r="AA60" s="117">
        <f t="shared" si="25"/>
        <v>-409.80171355399852</v>
      </c>
      <c r="AB60" s="110">
        <f t="shared" si="26"/>
        <v>0.88616619067944491</v>
      </c>
      <c r="AC60" s="328"/>
    </row>
    <row r="61" spans="1:29" ht="15.75" customHeight="1">
      <c r="A61" s="358"/>
      <c r="B61" s="100" t="s">
        <v>120</v>
      </c>
      <c r="C61" s="330" t="s">
        <v>130</v>
      </c>
      <c r="D61" s="331"/>
      <c r="E61" s="101">
        <v>23.72</v>
      </c>
      <c r="F61" s="102">
        <v>2421</v>
      </c>
      <c r="G61" s="121">
        <f t="shared" si="27"/>
        <v>57426.119999999995</v>
      </c>
      <c r="H61" s="122"/>
      <c r="I61" s="104">
        <v>5</v>
      </c>
      <c r="J61" s="105">
        <v>3600</v>
      </c>
      <c r="K61" s="106">
        <f t="shared" si="17"/>
        <v>720</v>
      </c>
      <c r="L61" s="107">
        <v>5</v>
      </c>
      <c r="M61" s="105">
        <f t="shared" si="28"/>
        <v>3183.6047171221185</v>
      </c>
      <c r="N61" s="106">
        <f t="shared" si="21"/>
        <v>636.72094342442369</v>
      </c>
      <c r="O61" s="108">
        <f t="shared" si="22"/>
        <v>0</v>
      </c>
      <c r="P61" s="109">
        <f t="shared" si="23"/>
        <v>-83.279056575576305</v>
      </c>
      <c r="Q61" s="110">
        <f t="shared" si="24"/>
        <v>0.88433464364503289</v>
      </c>
      <c r="R61" s="323"/>
      <c r="S61" s="47">
        <v>0.41944444444444456</v>
      </c>
      <c r="T61" s="120">
        <v>0.45112268518518528</v>
      </c>
      <c r="U61" s="111">
        <v>15</v>
      </c>
      <c r="V61" s="112">
        <v>45.627523799911508</v>
      </c>
      <c r="W61" s="113"/>
      <c r="X61" s="50"/>
      <c r="Y61" s="332"/>
      <c r="Z61" s="333"/>
      <c r="AA61" s="117">
        <f t="shared" si="25"/>
        <v>-416.39528287788153</v>
      </c>
      <c r="AB61" s="110">
        <f t="shared" si="26"/>
        <v>0.88433464364503289</v>
      </c>
      <c r="AC61" s="328"/>
    </row>
    <row r="62" spans="1:29" ht="15.75" customHeight="1">
      <c r="A62" s="358"/>
      <c r="B62" s="100" t="s">
        <v>120</v>
      </c>
      <c r="C62" s="330" t="s">
        <v>127</v>
      </c>
      <c r="D62" s="331"/>
      <c r="E62" s="101">
        <v>25.2</v>
      </c>
      <c r="F62" s="102">
        <v>2369</v>
      </c>
      <c r="G62" s="121">
        <f t="shared" si="27"/>
        <v>59698.799999999996</v>
      </c>
      <c r="H62" s="62"/>
      <c r="I62" s="104">
        <v>3</v>
      </c>
      <c r="J62" s="105">
        <v>3600</v>
      </c>
      <c r="K62" s="106">
        <f t="shared" si="17"/>
        <v>1200</v>
      </c>
      <c r="L62" s="107">
        <v>3</v>
      </c>
      <c r="M62" s="105">
        <f t="shared" si="28"/>
        <v>3184.0824020844034</v>
      </c>
      <c r="N62" s="106">
        <f t="shared" si="21"/>
        <v>1061.3608006948011</v>
      </c>
      <c r="O62" s="123">
        <f t="shared" si="22"/>
        <v>0</v>
      </c>
      <c r="P62" s="124">
        <f t="shared" si="23"/>
        <v>-138.63919930519887</v>
      </c>
      <c r="Q62" s="125">
        <f t="shared" si="24"/>
        <v>0.88446733391233423</v>
      </c>
      <c r="R62" s="323"/>
      <c r="S62" s="47">
        <v>0.46111111111111125</v>
      </c>
      <c r="T62" s="120">
        <v>0.49210648148148162</v>
      </c>
      <c r="U62" s="111">
        <v>15</v>
      </c>
      <c r="V62" s="112">
        <v>44.640804492669709</v>
      </c>
      <c r="W62" s="113"/>
      <c r="X62" s="116"/>
      <c r="Y62" s="332"/>
      <c r="Z62" s="333"/>
      <c r="AA62" s="117">
        <f t="shared" si="25"/>
        <v>-415.91759791559662</v>
      </c>
      <c r="AB62" s="110">
        <f t="shared" si="26"/>
        <v>0.88446733391233423</v>
      </c>
      <c r="AC62" s="328"/>
    </row>
    <row r="63" spans="1:29" ht="15.75" customHeight="1">
      <c r="A63" s="358"/>
      <c r="B63" s="100" t="s">
        <v>120</v>
      </c>
      <c r="C63" s="330" t="s">
        <v>126</v>
      </c>
      <c r="D63" s="331"/>
      <c r="E63" s="101">
        <v>17.89</v>
      </c>
      <c r="F63" s="102">
        <v>2466</v>
      </c>
      <c r="G63" s="121">
        <f t="shared" si="27"/>
        <v>44116.74</v>
      </c>
      <c r="H63" s="62"/>
      <c r="I63" s="104">
        <v>4</v>
      </c>
      <c r="J63" s="105">
        <v>3600</v>
      </c>
      <c r="K63" s="106">
        <f t="shared" si="17"/>
        <v>900</v>
      </c>
      <c r="L63" s="118">
        <v>4</v>
      </c>
      <c r="M63" s="105">
        <f t="shared" si="28"/>
        <v>3186.4786706454752</v>
      </c>
      <c r="N63" s="106">
        <f t="shared" si="21"/>
        <v>796.61966766136879</v>
      </c>
      <c r="O63" s="123">
        <f t="shared" si="22"/>
        <v>0</v>
      </c>
      <c r="P63" s="124">
        <f t="shared" si="23"/>
        <v>-103.38033233863121</v>
      </c>
      <c r="Q63" s="125">
        <f t="shared" si="24"/>
        <v>0.88513296406818753</v>
      </c>
      <c r="R63" s="323"/>
      <c r="S63" s="47">
        <v>0.50208333333333344</v>
      </c>
      <c r="T63" s="120">
        <v>0.53432870370370378</v>
      </c>
      <c r="U63" s="111">
        <v>15</v>
      </c>
      <c r="V63" s="112">
        <v>46.433701679235845</v>
      </c>
      <c r="W63" s="113"/>
      <c r="X63" s="116"/>
      <c r="Y63" s="332"/>
      <c r="Z63" s="333"/>
      <c r="AA63" s="117">
        <f t="shared" si="25"/>
        <v>-413.52132935452482</v>
      </c>
      <c r="AB63" s="110">
        <f t="shared" si="26"/>
        <v>0.88513296406818753</v>
      </c>
      <c r="AC63" s="328"/>
    </row>
    <row r="64" spans="1:29" ht="15.75" customHeight="1">
      <c r="A64" s="358"/>
      <c r="B64" s="100" t="s">
        <v>120</v>
      </c>
      <c r="C64" s="330" t="s">
        <v>134</v>
      </c>
      <c r="D64" s="331"/>
      <c r="E64" s="101">
        <v>20.72</v>
      </c>
      <c r="F64" s="102">
        <v>3487</v>
      </c>
      <c r="G64" s="121">
        <f t="shared" si="27"/>
        <v>72250.64</v>
      </c>
      <c r="H64" s="62"/>
      <c r="I64" s="104">
        <v>3</v>
      </c>
      <c r="J64" s="105">
        <v>3600</v>
      </c>
      <c r="K64" s="106">
        <f t="shared" si="17"/>
        <v>1200</v>
      </c>
      <c r="L64" s="118">
        <v>3</v>
      </c>
      <c r="M64" s="105">
        <f t="shared" si="28"/>
        <v>3191.7979821693834</v>
      </c>
      <c r="N64" s="106">
        <f t="shared" si="21"/>
        <v>1063.9326607231278</v>
      </c>
      <c r="O64" s="123">
        <f t="shared" si="22"/>
        <v>0</v>
      </c>
      <c r="P64" s="124">
        <f t="shared" si="23"/>
        <v>-136.06733927687219</v>
      </c>
      <c r="Q64" s="125">
        <f t="shared" si="24"/>
        <v>0.88661055060260652</v>
      </c>
      <c r="R64" s="323"/>
      <c r="S64" s="47">
        <v>0.54444444444444451</v>
      </c>
      <c r="T64" s="120">
        <v>0.58995370370370381</v>
      </c>
      <c r="U64" s="111">
        <v>14.566666666666652</v>
      </c>
      <c r="V64" s="112">
        <v>65.549261315654604</v>
      </c>
      <c r="W64" s="126"/>
      <c r="X64" s="127"/>
      <c r="Y64" s="332"/>
      <c r="Z64" s="333"/>
      <c r="AA64" s="117">
        <f t="shared" si="25"/>
        <v>-408.20201783061657</v>
      </c>
      <c r="AB64" s="110">
        <f t="shared" si="26"/>
        <v>0.88661055060260652</v>
      </c>
      <c r="AC64" s="328"/>
    </row>
    <row r="65" spans="1:29" ht="15.75" customHeight="1">
      <c r="A65" s="358"/>
      <c r="B65" s="100" t="s">
        <v>120</v>
      </c>
      <c r="C65" s="330" t="s">
        <v>138</v>
      </c>
      <c r="D65" s="331"/>
      <c r="E65" s="101">
        <v>16.66</v>
      </c>
      <c r="F65" s="102">
        <v>4397</v>
      </c>
      <c r="G65" s="121">
        <f t="shared" si="27"/>
        <v>73254.02</v>
      </c>
      <c r="H65" s="62"/>
      <c r="I65" s="104">
        <v>5</v>
      </c>
      <c r="J65" s="105">
        <v>3600</v>
      </c>
      <c r="K65" s="106">
        <f t="shared" si="17"/>
        <v>720</v>
      </c>
      <c r="L65" s="118">
        <v>5</v>
      </c>
      <c r="M65" s="105">
        <f t="shared" si="28"/>
        <v>3194.0558276693364</v>
      </c>
      <c r="N65" s="106">
        <f t="shared" si="21"/>
        <v>638.81116553386732</v>
      </c>
      <c r="O65" s="123">
        <f t="shared" si="22"/>
        <v>0</v>
      </c>
      <c r="P65" s="124">
        <f t="shared" si="23"/>
        <v>-81.188834466132676</v>
      </c>
      <c r="Q65" s="125">
        <f t="shared" si="24"/>
        <v>0.88723772990814909</v>
      </c>
      <c r="R65" s="323"/>
      <c r="S65" s="47">
        <v>0.6</v>
      </c>
      <c r="T65" s="120">
        <v>0.65734953703703702</v>
      </c>
      <c r="U65" s="111">
        <v>15</v>
      </c>
      <c r="V65" s="112">
        <v>82.597178707582657</v>
      </c>
      <c r="W65" s="126"/>
      <c r="X65" s="127"/>
      <c r="Y65" s="332"/>
      <c r="Z65" s="333"/>
      <c r="AA65" s="117">
        <f t="shared" si="25"/>
        <v>-405.9441723306636</v>
      </c>
      <c r="AB65" s="110">
        <f t="shared" si="26"/>
        <v>0.88723772990814898</v>
      </c>
      <c r="AC65" s="328"/>
    </row>
    <row r="66" spans="1:29" ht="15.75" customHeight="1">
      <c r="A66" s="358"/>
      <c r="B66" s="100"/>
      <c r="C66" s="330"/>
      <c r="D66" s="33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26"/>
      <c r="X66" s="127"/>
      <c r="Y66" s="332"/>
      <c r="Z66" s="333"/>
      <c r="AA66" s="117"/>
      <c r="AB66" s="110"/>
      <c r="AC66" s="328"/>
    </row>
    <row r="67" spans="1:29" ht="15.75" customHeight="1">
      <c r="A67" s="358"/>
      <c r="B67" s="100"/>
      <c r="C67" s="330"/>
      <c r="D67" s="33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26"/>
      <c r="X67" s="127"/>
      <c r="Y67" s="332"/>
      <c r="Z67" s="333"/>
      <c r="AA67" s="117"/>
      <c r="AB67" s="110"/>
      <c r="AC67" s="328"/>
    </row>
    <row r="68" spans="1:29" ht="15.75" customHeight="1">
      <c r="A68" s="358"/>
      <c r="B68" s="100"/>
      <c r="C68" s="330"/>
      <c r="D68" s="33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26"/>
      <c r="X68" s="127"/>
      <c r="Y68" s="332"/>
      <c r="Z68" s="333"/>
      <c r="AA68" s="117"/>
      <c r="AB68" s="110"/>
      <c r="AC68" s="328"/>
    </row>
    <row r="69" spans="1:29" ht="15.75" customHeight="1">
      <c r="A69" s="358"/>
      <c r="B69" s="100"/>
      <c r="C69" s="330"/>
      <c r="D69" s="33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26"/>
      <c r="X69" s="127"/>
      <c r="Y69" s="332"/>
      <c r="Z69" s="333"/>
      <c r="AA69" s="117"/>
      <c r="AB69" s="110"/>
      <c r="AC69" s="328"/>
    </row>
    <row r="70" spans="1:29" ht="15.75" customHeight="1">
      <c r="A70" s="358"/>
      <c r="B70" s="100"/>
      <c r="C70" s="330"/>
      <c r="D70" s="33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26"/>
      <c r="X70" s="127"/>
      <c r="Y70" s="332"/>
      <c r="Z70" s="333"/>
      <c r="AA70" s="117"/>
      <c r="AB70" s="110"/>
      <c r="AC70" s="328"/>
    </row>
    <row r="71" spans="1:29" ht="15.75" customHeight="1">
      <c r="A71" s="358"/>
      <c r="B71" s="100"/>
      <c r="C71" s="330"/>
      <c r="D71" s="33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332"/>
      <c r="Z71" s="333"/>
      <c r="AA71" s="165"/>
      <c r="AB71" s="125"/>
      <c r="AC71" s="328"/>
    </row>
    <row r="72" spans="1:29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29">AVERAGE(I56:I71)</f>
        <v>4</v>
      </c>
      <c r="J72" s="137">
        <f t="shared" si="29"/>
        <v>3600</v>
      </c>
      <c r="K72" s="138">
        <f t="shared" ref="K72" si="30">J72/I72</f>
        <v>900</v>
      </c>
      <c r="L72" s="136">
        <f t="shared" ref="L72:M72" si="31">AVERAGE(L56:L71)</f>
        <v>4</v>
      </c>
      <c r="M72" s="137">
        <f t="shared" si="31"/>
        <v>3188.9293695375536</v>
      </c>
      <c r="N72" s="138">
        <f>M72/L72</f>
        <v>797.2323423843884</v>
      </c>
      <c r="O72" s="139">
        <f>L72-I72</f>
        <v>0</v>
      </c>
      <c r="P72" s="140">
        <f>N72-K72</f>
        <v>-102.7676576156116</v>
      </c>
      <c r="Q72" s="141">
        <f>N72/K72</f>
        <v>0.88581371376043161</v>
      </c>
      <c r="R72" s="324"/>
      <c r="S72" s="142">
        <v>0.25</v>
      </c>
      <c r="T72" s="143">
        <v>0.65734953703703702</v>
      </c>
      <c r="U72" s="144"/>
      <c r="V72" s="166"/>
      <c r="W72" s="167"/>
      <c r="X72" s="138"/>
      <c r="Y72" s="354"/>
      <c r="Z72" s="355"/>
      <c r="AA72" s="168">
        <f>M72-J72</f>
        <v>-411.07063046244639</v>
      </c>
      <c r="AB72" s="141">
        <f>M72/J72</f>
        <v>0.88581371376043161</v>
      </c>
      <c r="AC72" s="329"/>
    </row>
    <row r="73" spans="1:29" ht="15.75" customHeight="1">
      <c r="A73" s="317" t="s">
        <v>139</v>
      </c>
      <c r="B73" s="114" t="s">
        <v>120</v>
      </c>
      <c r="C73" s="320" t="s">
        <v>140</v>
      </c>
      <c r="D73" s="321"/>
      <c r="E73" s="147">
        <v>28.57</v>
      </c>
      <c r="F73" s="97">
        <v>1968</v>
      </c>
      <c r="G73" s="148">
        <f t="shared" ref="G73:G74" si="32">E73*F73</f>
        <v>56225.760000000002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3112.8429290740723</v>
      </c>
      <c r="N73" s="152">
        <f>M73/L73</f>
        <v>259.40357742283936</v>
      </c>
      <c r="O73" s="154">
        <f>L73-I73</f>
        <v>0</v>
      </c>
      <c r="P73" s="155">
        <f>N73-K73</f>
        <v>-40.596422577160638</v>
      </c>
      <c r="Q73" s="156">
        <f>N73/K73</f>
        <v>0.86467859140946457</v>
      </c>
      <c r="R73" s="322">
        <f>Q89</f>
        <v>0.88489815243062064</v>
      </c>
      <c r="S73" s="157">
        <v>0.70833333333333337</v>
      </c>
      <c r="T73" s="158">
        <v>0.73466435185185186</v>
      </c>
      <c r="U73" s="159"/>
      <c r="V73" s="160">
        <v>37.933169996188461</v>
      </c>
      <c r="W73" s="158"/>
      <c r="X73" s="169"/>
      <c r="Y73" s="325"/>
      <c r="Z73" s="326"/>
      <c r="AA73" s="115">
        <f>M73-J73</f>
        <v>-487.15707092592766</v>
      </c>
      <c r="AB73" s="156">
        <f>M73/J73</f>
        <v>0.86467859140946457</v>
      </c>
      <c r="AC73" s="327">
        <f>AB89</f>
        <v>0.88489815243062064</v>
      </c>
    </row>
    <row r="74" spans="1:29" ht="15.75" customHeight="1">
      <c r="A74" s="318"/>
      <c r="B74" s="100" t="s">
        <v>120</v>
      </c>
      <c r="C74" s="330" t="s">
        <v>141</v>
      </c>
      <c r="D74" s="331"/>
      <c r="E74" s="101">
        <v>20.420000000000002</v>
      </c>
      <c r="F74" s="102">
        <v>1008</v>
      </c>
      <c r="G74" s="103">
        <f t="shared" si="32"/>
        <v>20583.36</v>
      </c>
      <c r="H74" s="26"/>
      <c r="I74" s="104">
        <v>13</v>
      </c>
      <c r="J74" s="105">
        <v>3600</v>
      </c>
      <c r="K74" s="106">
        <f t="shared" si="17"/>
        <v>276.92307692307691</v>
      </c>
      <c r="L74" s="107">
        <v>13</v>
      </c>
      <c r="M74" s="105">
        <f>F74/V74*60</f>
        <v>3258.4237684263958</v>
      </c>
      <c r="N74" s="106">
        <f>M74/L74</f>
        <v>250.64798218664583</v>
      </c>
      <c r="O74" s="108">
        <f>L74-I74</f>
        <v>0</v>
      </c>
      <c r="P74" s="109">
        <f>N74-K74</f>
        <v>-26.275094736431072</v>
      </c>
      <c r="Q74" s="110">
        <f>N74/K74</f>
        <v>0.90511771345177672</v>
      </c>
      <c r="R74" s="323"/>
      <c r="S74" s="47">
        <v>0.73819444444444449</v>
      </c>
      <c r="T74" s="48">
        <v>0.75107638888888895</v>
      </c>
      <c r="U74" s="111">
        <v>5.0833333333333819</v>
      </c>
      <c r="V74" s="112">
        <v>18.561121664419929</v>
      </c>
      <c r="W74" s="113"/>
      <c r="X74" s="13"/>
      <c r="Y74" s="332"/>
      <c r="Z74" s="333"/>
      <c r="AA74" s="117">
        <f>M74-J74</f>
        <v>-341.57623157360422</v>
      </c>
      <c r="AB74" s="110">
        <f>M74/J74</f>
        <v>0.90511771345177661</v>
      </c>
      <c r="AC74" s="328"/>
    </row>
    <row r="75" spans="1:29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3"/>
      <c r="Y75" s="332"/>
      <c r="Z75" s="333"/>
      <c r="AA75" s="117"/>
      <c r="AB75" s="110"/>
      <c r="AC75" s="328"/>
    </row>
    <row r="76" spans="1:29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332"/>
      <c r="Z76" s="333"/>
      <c r="AA76" s="117"/>
      <c r="AB76" s="110"/>
      <c r="AC76" s="328"/>
    </row>
    <row r="77" spans="1:29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332"/>
      <c r="Z77" s="333"/>
      <c r="AA77" s="117"/>
      <c r="AB77" s="110"/>
      <c r="AC77" s="328"/>
    </row>
    <row r="78" spans="1:29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50"/>
      <c r="Y78" s="332"/>
      <c r="Z78" s="333"/>
      <c r="AA78" s="117"/>
      <c r="AB78" s="110"/>
      <c r="AC78" s="328"/>
    </row>
    <row r="79" spans="1:29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332"/>
      <c r="Z79" s="333"/>
      <c r="AA79" s="117"/>
      <c r="AB79" s="110"/>
      <c r="AC79" s="328"/>
    </row>
    <row r="80" spans="1:29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332"/>
      <c r="Z80" s="333"/>
      <c r="AA80" s="117"/>
      <c r="AB80" s="110"/>
      <c r="AC80" s="328"/>
    </row>
    <row r="81" spans="1:29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26"/>
      <c r="X81" s="127"/>
      <c r="Y81" s="332"/>
      <c r="Z81" s="333"/>
      <c r="AA81" s="117"/>
      <c r="AB81" s="110"/>
      <c r="AC81" s="328"/>
    </row>
    <row r="82" spans="1:29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26"/>
      <c r="X82" s="127"/>
      <c r="Y82" s="332"/>
      <c r="Z82" s="333"/>
      <c r="AA82" s="117"/>
      <c r="AB82" s="110"/>
      <c r="AC82" s="328"/>
    </row>
    <row r="83" spans="1:29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26"/>
      <c r="X83" s="127"/>
      <c r="Y83" s="332"/>
      <c r="Z83" s="333"/>
      <c r="AA83" s="117"/>
      <c r="AB83" s="110"/>
      <c r="AC83" s="328"/>
    </row>
    <row r="84" spans="1:29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26"/>
      <c r="X84" s="127"/>
      <c r="Y84" s="332"/>
      <c r="Z84" s="333"/>
      <c r="AA84" s="117"/>
      <c r="AB84" s="110"/>
      <c r="AC84" s="328"/>
    </row>
    <row r="85" spans="1:29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26"/>
      <c r="X85" s="127"/>
      <c r="Y85" s="332"/>
      <c r="Z85" s="333"/>
      <c r="AA85" s="117"/>
      <c r="AB85" s="110"/>
      <c r="AC85" s="328"/>
    </row>
    <row r="86" spans="1:29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26"/>
      <c r="X86" s="127"/>
      <c r="Y86" s="332"/>
      <c r="Z86" s="333"/>
      <c r="AA86" s="117"/>
      <c r="AB86" s="110"/>
      <c r="AC86" s="328"/>
    </row>
    <row r="87" spans="1:29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26"/>
      <c r="X87" s="127"/>
      <c r="Y87" s="332"/>
      <c r="Z87" s="333"/>
      <c r="AA87" s="117"/>
      <c r="AB87" s="110"/>
      <c r="AC87" s="328"/>
    </row>
    <row r="88" spans="1:29" ht="15.75" customHeight="1">
      <c r="A88" s="318"/>
      <c r="B88" s="100"/>
      <c r="C88" s="330"/>
      <c r="D88" s="33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332"/>
      <c r="Z88" s="333"/>
      <c r="AA88" s="165"/>
      <c r="AB88" s="125"/>
      <c r="AC88" s="328"/>
    </row>
    <row r="89" spans="1:29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33">AVERAGE(I73:I88)</f>
        <v>12.5</v>
      </c>
      <c r="J89" s="137">
        <f t="shared" si="33"/>
        <v>3600</v>
      </c>
      <c r="K89" s="138">
        <f t="shared" ref="K89" si="34">J89/I89</f>
        <v>288</v>
      </c>
      <c r="L89" s="136">
        <f t="shared" ref="L89:M89" si="35">AVERAGE(L73:L88)</f>
        <v>12.5</v>
      </c>
      <c r="M89" s="137">
        <f t="shared" si="35"/>
        <v>3185.6333487502343</v>
      </c>
      <c r="N89" s="138">
        <f>M89/L89</f>
        <v>254.85066790001875</v>
      </c>
      <c r="O89" s="139">
        <f>L89-I89</f>
        <v>0</v>
      </c>
      <c r="P89" s="140">
        <f>N89-K89</f>
        <v>-33.149332099981251</v>
      </c>
      <c r="Q89" s="141">
        <f>N89/K89</f>
        <v>0.88489815243062064</v>
      </c>
      <c r="R89" s="324"/>
      <c r="S89" s="142">
        <v>0.70833333333333337</v>
      </c>
      <c r="T89" s="143">
        <v>0.75107638888888895</v>
      </c>
      <c r="U89" s="144"/>
      <c r="V89" s="166"/>
      <c r="W89" s="167"/>
      <c r="X89" s="138"/>
      <c r="Y89" s="354"/>
      <c r="Z89" s="355"/>
      <c r="AA89" s="168">
        <f>M89-J89</f>
        <v>-414.36665124976571</v>
      </c>
      <c r="AB89" s="141">
        <f>M89/J89</f>
        <v>0.88489815243062064</v>
      </c>
      <c r="AC89" s="329"/>
    </row>
    <row r="90" spans="1:29" ht="15.75" customHeight="1">
      <c r="A90" s="356" t="s">
        <v>144</v>
      </c>
      <c r="B90" s="114" t="s">
        <v>120</v>
      </c>
      <c r="C90" s="320" t="s">
        <v>145</v>
      </c>
      <c r="D90" s="321"/>
      <c r="E90" s="147">
        <v>17.22</v>
      </c>
      <c r="F90" s="97">
        <v>1737</v>
      </c>
      <c r="G90" s="148">
        <f t="shared" ref="G90:G92" si="36">E90*F90</f>
        <v>29911.14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>F90/V90*60</f>
        <v>2989.0888307323962</v>
      </c>
      <c r="N90" s="152">
        <f>M90/L90</f>
        <v>996.36294357746544</v>
      </c>
      <c r="O90" s="154">
        <f>L90-I90</f>
        <v>0</v>
      </c>
      <c r="P90" s="155">
        <f>N90-K90</f>
        <v>-103.63705642253456</v>
      </c>
      <c r="Q90" s="156">
        <f>N90/K90</f>
        <v>0.90578449416133222</v>
      </c>
      <c r="R90" s="322">
        <f>Q106</f>
        <v>0.90405964965348706</v>
      </c>
      <c r="S90" s="157">
        <v>0.70833333333333337</v>
      </c>
      <c r="T90" s="158">
        <v>0.73254629629629631</v>
      </c>
      <c r="U90" s="159"/>
      <c r="V90" s="160">
        <v>34.866812564571283</v>
      </c>
      <c r="W90" s="161"/>
      <c r="X90" s="162"/>
      <c r="Y90" s="325"/>
      <c r="Z90" s="326"/>
      <c r="AA90" s="115">
        <f>M90-J90</f>
        <v>-310.91116926760378</v>
      </c>
      <c r="AB90" s="156">
        <f>M90/J90</f>
        <v>0.90578449416133222</v>
      </c>
      <c r="AC90" s="327">
        <f>AB106</f>
        <v>0.90405964965348706</v>
      </c>
    </row>
    <row r="91" spans="1:29" ht="15.75" customHeight="1">
      <c r="A91" s="357"/>
      <c r="B91" s="100" t="s">
        <v>120</v>
      </c>
      <c r="C91" s="330" t="s">
        <v>148</v>
      </c>
      <c r="D91" s="331"/>
      <c r="E91" s="101">
        <v>24.54</v>
      </c>
      <c r="F91" s="102">
        <v>1909</v>
      </c>
      <c r="G91" s="103">
        <f t="shared" si="36"/>
        <v>46846.86</v>
      </c>
      <c r="H91" s="26"/>
      <c r="I91" s="104">
        <v>4</v>
      </c>
      <c r="J91" s="105">
        <v>3000</v>
      </c>
      <c r="K91" s="106">
        <f t="shared" ref="K91:K135" si="37">J91/I91</f>
        <v>750</v>
      </c>
      <c r="L91" s="107">
        <v>4</v>
      </c>
      <c r="M91" s="105">
        <f>F91/V91*60</f>
        <v>2709.4175020317398</v>
      </c>
      <c r="N91" s="106">
        <f>M91/L91</f>
        <v>677.35437550793495</v>
      </c>
      <c r="O91" s="108">
        <f>L91-I91</f>
        <v>0</v>
      </c>
      <c r="P91" s="109">
        <f>N91-K91</f>
        <v>-72.645624492065053</v>
      </c>
      <c r="Q91" s="110">
        <f>N91/K91</f>
        <v>0.90313916734391331</v>
      </c>
      <c r="R91" s="323"/>
      <c r="S91" s="47">
        <v>0.73611111111111116</v>
      </c>
      <c r="T91" s="48">
        <v>0.76546296296296301</v>
      </c>
      <c r="U91" s="111">
        <v>5.1333333333333897</v>
      </c>
      <c r="V91" s="112">
        <v>42.274769360613</v>
      </c>
      <c r="W91" s="113"/>
      <c r="X91" s="116"/>
      <c r="Y91" s="332"/>
      <c r="Z91" s="333"/>
      <c r="AA91" s="117">
        <f>M91-J91</f>
        <v>-290.58249796826021</v>
      </c>
      <c r="AB91" s="110">
        <f>M91/J91</f>
        <v>0.90313916734391331</v>
      </c>
      <c r="AC91" s="328"/>
    </row>
    <row r="92" spans="1:29" ht="15.75" customHeight="1">
      <c r="A92" s="357"/>
      <c r="B92" s="100" t="s">
        <v>120</v>
      </c>
      <c r="C92" s="330" t="s">
        <v>149</v>
      </c>
      <c r="D92" s="331"/>
      <c r="E92" s="101">
        <v>23.27</v>
      </c>
      <c r="F92" s="102">
        <v>1633</v>
      </c>
      <c r="G92" s="103">
        <f t="shared" si="36"/>
        <v>37999.909999999996</v>
      </c>
      <c r="H92" s="26"/>
      <c r="I92" s="104">
        <v>5</v>
      </c>
      <c r="J92" s="105">
        <v>3000</v>
      </c>
      <c r="K92" s="106">
        <f t="shared" si="37"/>
        <v>600</v>
      </c>
      <c r="L92" s="107">
        <v>5</v>
      </c>
      <c r="M92" s="105">
        <f>F92/V92*60</f>
        <v>2709.2484090132939</v>
      </c>
      <c r="N92" s="106">
        <f>M92/L92</f>
        <v>541.84968180265878</v>
      </c>
      <c r="O92" s="108">
        <f>L92-I92</f>
        <v>0</v>
      </c>
      <c r="P92" s="109">
        <f>N92-K92</f>
        <v>-58.150318197341221</v>
      </c>
      <c r="Q92" s="110">
        <f>N92/K92</f>
        <v>0.90308280300443133</v>
      </c>
      <c r="R92" s="323"/>
      <c r="S92" s="47">
        <v>0.76944444444444449</v>
      </c>
      <c r="T92" s="48">
        <v>0.79454861111111119</v>
      </c>
      <c r="U92" s="111">
        <v>5.7333333333333236</v>
      </c>
      <c r="V92" s="112">
        <v>36.165011548602969</v>
      </c>
      <c r="W92" s="113"/>
      <c r="X92" s="116"/>
      <c r="Y92" s="332"/>
      <c r="Z92" s="333"/>
      <c r="AA92" s="117">
        <f>M92-J92</f>
        <v>-290.75159098670611</v>
      </c>
      <c r="AB92" s="110">
        <f>M92/J92</f>
        <v>0.90308280300443133</v>
      </c>
      <c r="AC92" s="328"/>
    </row>
    <row r="93" spans="1:29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332"/>
      <c r="Z93" s="333"/>
      <c r="AA93" s="117"/>
      <c r="AB93" s="110"/>
      <c r="AC93" s="328"/>
    </row>
    <row r="94" spans="1:29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16"/>
      <c r="Y94" s="332"/>
      <c r="Z94" s="333"/>
      <c r="AA94" s="117"/>
      <c r="AB94" s="110"/>
      <c r="AC94" s="328"/>
    </row>
    <row r="95" spans="1:29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116"/>
      <c r="Y95" s="332"/>
      <c r="Z95" s="333"/>
      <c r="AA95" s="117"/>
      <c r="AB95" s="110"/>
      <c r="AC95" s="328"/>
    </row>
    <row r="96" spans="1:29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332"/>
      <c r="Z96" s="333"/>
      <c r="AA96" s="117"/>
      <c r="AB96" s="110"/>
      <c r="AC96" s="328"/>
    </row>
    <row r="97" spans="1:29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332"/>
      <c r="Z97" s="333"/>
      <c r="AA97" s="117"/>
      <c r="AB97" s="110"/>
      <c r="AC97" s="328"/>
    </row>
    <row r="98" spans="1:29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47"/>
      <c r="T98" s="120"/>
      <c r="U98" s="111"/>
      <c r="V98" s="112"/>
      <c r="W98" s="113"/>
      <c r="X98" s="116"/>
      <c r="Y98" s="332"/>
      <c r="Z98" s="333"/>
      <c r="AA98" s="117"/>
      <c r="AB98" s="110"/>
      <c r="AC98" s="328"/>
    </row>
    <row r="99" spans="1:29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47"/>
      <c r="T99" s="120"/>
      <c r="U99" s="111"/>
      <c r="V99" s="112"/>
      <c r="W99" s="113"/>
      <c r="X99" s="116"/>
      <c r="Y99" s="332"/>
      <c r="Z99" s="333"/>
      <c r="AA99" s="117"/>
      <c r="AB99" s="110"/>
      <c r="AC99" s="328"/>
    </row>
    <row r="100" spans="1:29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47"/>
      <c r="T100" s="120"/>
      <c r="U100" s="111"/>
      <c r="V100" s="112"/>
      <c r="W100" s="126"/>
      <c r="X100" s="127"/>
      <c r="Y100" s="332"/>
      <c r="Z100" s="333"/>
      <c r="AA100" s="117"/>
      <c r="AB100" s="110"/>
      <c r="AC100" s="328"/>
    </row>
    <row r="101" spans="1:29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47"/>
      <c r="T101" s="120"/>
      <c r="U101" s="111"/>
      <c r="V101" s="112"/>
      <c r="W101" s="126"/>
      <c r="X101" s="127"/>
      <c r="Y101" s="332"/>
      <c r="Z101" s="333"/>
      <c r="AA101" s="117"/>
      <c r="AB101" s="110"/>
      <c r="AC101" s="328"/>
    </row>
    <row r="102" spans="1:29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47"/>
      <c r="T102" s="120"/>
      <c r="U102" s="111"/>
      <c r="V102" s="112"/>
      <c r="W102" s="126"/>
      <c r="X102" s="127"/>
      <c r="Y102" s="332"/>
      <c r="Z102" s="333"/>
      <c r="AA102" s="117"/>
      <c r="AB102" s="110"/>
      <c r="AC102" s="328"/>
    </row>
    <row r="103" spans="1:29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47"/>
      <c r="T103" s="120"/>
      <c r="U103" s="111"/>
      <c r="V103" s="112"/>
      <c r="W103" s="126"/>
      <c r="X103" s="127"/>
      <c r="Y103" s="332"/>
      <c r="Z103" s="333"/>
      <c r="AA103" s="117"/>
      <c r="AB103" s="110"/>
      <c r="AC103" s="328"/>
    </row>
    <row r="104" spans="1:29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47"/>
      <c r="T104" s="120"/>
      <c r="U104" s="111"/>
      <c r="V104" s="112"/>
      <c r="W104" s="126"/>
      <c r="X104" s="127"/>
      <c r="Y104" s="332"/>
      <c r="Z104" s="333"/>
      <c r="AA104" s="117"/>
      <c r="AB104" s="110"/>
      <c r="AC104" s="328"/>
    </row>
    <row r="105" spans="1:29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332"/>
      <c r="Z105" s="333"/>
      <c r="AA105" s="165"/>
      <c r="AB105" s="125"/>
      <c r="AC105" s="328"/>
    </row>
    <row r="106" spans="1:29" ht="15.75" customHeight="1" thickBot="1">
      <c r="A106" s="359"/>
      <c r="B106" s="133" t="s">
        <v>122</v>
      </c>
      <c r="C106" s="353"/>
      <c r="D106" s="353"/>
      <c r="E106" s="134"/>
      <c r="F106" s="99"/>
      <c r="G106" s="135"/>
      <c r="H106" s="69"/>
      <c r="I106" s="136">
        <f t="shared" ref="I106:J106" si="38">AVERAGE(I90:I105)</f>
        <v>4</v>
      </c>
      <c r="J106" s="137">
        <f t="shared" si="38"/>
        <v>3100</v>
      </c>
      <c r="K106" s="138">
        <f t="shared" ref="K106" si="39">J106/I106</f>
        <v>775</v>
      </c>
      <c r="L106" s="136">
        <f t="shared" ref="L106:M106" si="40">AVERAGE(L90:L105)</f>
        <v>4</v>
      </c>
      <c r="M106" s="137">
        <f t="shared" si="40"/>
        <v>2802.5849139258098</v>
      </c>
      <c r="N106" s="138">
        <f t="shared" ref="N106:N118" si="41">M106/L106</f>
        <v>700.64622848145245</v>
      </c>
      <c r="O106" s="139">
        <f t="shared" ref="O106:O118" si="42">L106-I106</f>
        <v>0</v>
      </c>
      <c r="P106" s="140">
        <f t="shared" ref="P106:P118" si="43">N106-K106</f>
        <v>-74.353771518547546</v>
      </c>
      <c r="Q106" s="141">
        <f t="shared" ref="Q106:Q118" si="44">N106/K106</f>
        <v>0.90405964965348706</v>
      </c>
      <c r="R106" s="324"/>
      <c r="S106" s="142">
        <v>0.70833333333333337</v>
      </c>
      <c r="T106" s="143">
        <v>0.79454861111111119</v>
      </c>
      <c r="U106" s="144"/>
      <c r="V106" s="166"/>
      <c r="W106" s="99"/>
      <c r="X106" s="69"/>
      <c r="Y106" s="354"/>
      <c r="Z106" s="355"/>
      <c r="AA106" s="168">
        <f t="shared" ref="AA106:AA118" si="45">M106-J106</f>
        <v>-297.41508607419019</v>
      </c>
      <c r="AB106" s="141">
        <f t="shared" ref="AB106:AB118" si="46">M106/J106</f>
        <v>0.90405964965348706</v>
      </c>
      <c r="AC106" s="329"/>
    </row>
    <row r="107" spans="1:29" ht="15.75" customHeight="1">
      <c r="A107" s="317" t="s">
        <v>151</v>
      </c>
      <c r="B107" s="114" t="s">
        <v>120</v>
      </c>
      <c r="C107" s="320" t="s">
        <v>146</v>
      </c>
      <c r="D107" s="321"/>
      <c r="E107" s="147">
        <v>22.28</v>
      </c>
      <c r="F107" s="97">
        <v>561</v>
      </c>
      <c r="G107" s="148">
        <f t="shared" ref="G107:G118" si="47">E107*F107</f>
        <v>12499.08</v>
      </c>
      <c r="H107" s="149">
        <v>2</v>
      </c>
      <c r="I107" s="150">
        <v>5</v>
      </c>
      <c r="J107" s="151">
        <v>3300</v>
      </c>
      <c r="K107" s="152">
        <f>J107/I107</f>
        <v>660</v>
      </c>
      <c r="L107" s="153">
        <v>5</v>
      </c>
      <c r="M107" s="151">
        <f t="shared" ref="M107:M118" si="48">F107/V107*60</f>
        <v>2977.3265926178501</v>
      </c>
      <c r="N107" s="152">
        <f t="shared" si="41"/>
        <v>595.46531852356998</v>
      </c>
      <c r="O107" s="154">
        <f t="shared" si="42"/>
        <v>0</v>
      </c>
      <c r="P107" s="155">
        <f t="shared" si="43"/>
        <v>-64.534681476430023</v>
      </c>
      <c r="Q107" s="156">
        <f t="shared" si="44"/>
        <v>0.90222017958116663</v>
      </c>
      <c r="R107" s="322">
        <f>Q123</f>
        <v>0.89443434413942469</v>
      </c>
      <c r="S107" s="157">
        <v>0.70833333333333337</v>
      </c>
      <c r="T107" s="158">
        <v>0.7161805555555556</v>
      </c>
      <c r="U107" s="159"/>
      <c r="V107" s="160">
        <v>11.305444314862362</v>
      </c>
      <c r="W107" s="161"/>
      <c r="X107" s="162"/>
      <c r="Y107" s="325"/>
      <c r="Z107" s="326"/>
      <c r="AA107" s="115">
        <f t="shared" si="45"/>
        <v>-322.67340738214989</v>
      </c>
      <c r="AB107" s="156">
        <f t="shared" si="46"/>
        <v>0.90222017958116674</v>
      </c>
      <c r="AC107" s="327">
        <f>AB123</f>
        <v>0.89443434413942469</v>
      </c>
    </row>
    <row r="108" spans="1:29" ht="15.75" customHeight="1">
      <c r="A108" s="318"/>
      <c r="B108" s="100" t="s">
        <v>120</v>
      </c>
      <c r="C108" s="330" t="s">
        <v>154</v>
      </c>
      <c r="D108" s="331"/>
      <c r="E108" s="101">
        <v>25.03</v>
      </c>
      <c r="F108" s="102">
        <v>748</v>
      </c>
      <c r="G108" s="103">
        <f t="shared" si="47"/>
        <v>18722.440000000002</v>
      </c>
      <c r="H108" s="26">
        <v>2</v>
      </c>
      <c r="I108" s="104">
        <v>5</v>
      </c>
      <c r="J108" s="105">
        <v>3600</v>
      </c>
      <c r="K108" s="106">
        <f t="shared" si="37"/>
        <v>720</v>
      </c>
      <c r="L108" s="107">
        <v>5</v>
      </c>
      <c r="M108" s="105">
        <f t="shared" si="48"/>
        <v>3197.3374918322197</v>
      </c>
      <c r="N108" s="106">
        <f t="shared" si="41"/>
        <v>639.46749836644392</v>
      </c>
      <c r="O108" s="108">
        <f t="shared" si="42"/>
        <v>0</v>
      </c>
      <c r="P108" s="109">
        <f t="shared" si="43"/>
        <v>-80.53250163355608</v>
      </c>
      <c r="Q108" s="110">
        <f t="shared" si="44"/>
        <v>0.8881493032867277</v>
      </c>
      <c r="R108" s="323"/>
      <c r="S108" s="47">
        <v>0.72638888888888886</v>
      </c>
      <c r="T108" s="48">
        <v>0.73613425925925924</v>
      </c>
      <c r="U108" s="111">
        <v>14.6999999999999</v>
      </c>
      <c r="V108" s="112">
        <v>14.036678991394718</v>
      </c>
      <c r="W108" s="113"/>
      <c r="X108" s="116"/>
      <c r="Y108" s="332"/>
      <c r="Z108" s="333"/>
      <c r="AA108" s="117">
        <f t="shared" si="45"/>
        <v>-402.66250816778029</v>
      </c>
      <c r="AB108" s="110">
        <f t="shared" si="46"/>
        <v>0.8881493032867277</v>
      </c>
      <c r="AC108" s="328"/>
    </row>
    <row r="109" spans="1:29" ht="15.75" customHeight="1">
      <c r="A109" s="318"/>
      <c r="B109" s="100" t="s">
        <v>120</v>
      </c>
      <c r="C109" s="330" t="s">
        <v>160</v>
      </c>
      <c r="D109" s="331"/>
      <c r="E109" s="101">
        <v>18.18</v>
      </c>
      <c r="F109" s="102">
        <v>451</v>
      </c>
      <c r="G109" s="103">
        <f t="shared" si="47"/>
        <v>8199.18</v>
      </c>
      <c r="H109" s="26">
        <v>2</v>
      </c>
      <c r="I109" s="104">
        <v>3</v>
      </c>
      <c r="J109" s="105">
        <v>3600</v>
      </c>
      <c r="K109" s="106">
        <f t="shared" si="37"/>
        <v>1200</v>
      </c>
      <c r="L109" s="107">
        <v>3</v>
      </c>
      <c r="M109" s="105">
        <f t="shared" si="48"/>
        <v>3194.8760598015238</v>
      </c>
      <c r="N109" s="106">
        <f t="shared" si="41"/>
        <v>1064.9586866005079</v>
      </c>
      <c r="O109" s="108">
        <f t="shared" si="42"/>
        <v>0</v>
      </c>
      <c r="P109" s="109">
        <f t="shared" si="43"/>
        <v>-135.04131339949208</v>
      </c>
      <c r="Q109" s="110">
        <f t="shared" si="44"/>
        <v>0.88746557216708988</v>
      </c>
      <c r="R109" s="323"/>
      <c r="S109" s="47">
        <v>0.74652777777777768</v>
      </c>
      <c r="T109" s="48">
        <v>0.7524074074074073</v>
      </c>
      <c r="U109" s="111">
        <v>14.966666666666555</v>
      </c>
      <c r="V109" s="112">
        <v>8.4698121283869323</v>
      </c>
      <c r="W109" s="113"/>
      <c r="X109" s="116"/>
      <c r="Y109" s="332"/>
      <c r="Z109" s="333"/>
      <c r="AA109" s="117">
        <f t="shared" si="45"/>
        <v>-405.12394019847625</v>
      </c>
      <c r="AB109" s="110">
        <f t="shared" si="46"/>
        <v>0.88746557216708988</v>
      </c>
      <c r="AC109" s="328"/>
    </row>
    <row r="110" spans="1:29" ht="15.75" customHeight="1">
      <c r="A110" s="318"/>
      <c r="B110" s="100" t="s">
        <v>120</v>
      </c>
      <c r="C110" s="330" t="s">
        <v>155</v>
      </c>
      <c r="D110" s="331"/>
      <c r="E110" s="101">
        <v>18.18</v>
      </c>
      <c r="F110" s="102">
        <v>735</v>
      </c>
      <c r="G110" s="103">
        <f t="shared" si="47"/>
        <v>13362.3</v>
      </c>
      <c r="H110" s="26">
        <v>2</v>
      </c>
      <c r="I110" s="104">
        <v>3</v>
      </c>
      <c r="J110" s="105">
        <v>3000</v>
      </c>
      <c r="K110" s="106">
        <f t="shared" si="37"/>
        <v>1000</v>
      </c>
      <c r="L110" s="107">
        <v>3</v>
      </c>
      <c r="M110" s="105">
        <f t="shared" si="48"/>
        <v>2712.4606521991645</v>
      </c>
      <c r="N110" s="106">
        <f t="shared" si="41"/>
        <v>904.15355073305489</v>
      </c>
      <c r="O110" s="108">
        <f t="shared" si="42"/>
        <v>0</v>
      </c>
      <c r="P110" s="109">
        <f t="shared" si="43"/>
        <v>-95.846449266945115</v>
      </c>
      <c r="Q110" s="110">
        <f t="shared" si="44"/>
        <v>0.90415355073305492</v>
      </c>
      <c r="R110" s="323"/>
      <c r="S110" s="47">
        <v>0.76249999999999984</v>
      </c>
      <c r="T110" s="48">
        <v>0.77378472222222205</v>
      </c>
      <c r="U110" s="111">
        <v>14.53333333333326</v>
      </c>
      <c r="V110" s="112">
        <v>16.258300360687379</v>
      </c>
      <c r="W110" s="113"/>
      <c r="X110" s="116"/>
      <c r="Y110" s="332"/>
      <c r="Z110" s="333"/>
      <c r="AA110" s="117">
        <f t="shared" si="45"/>
        <v>-287.53934780083546</v>
      </c>
      <c r="AB110" s="110">
        <f t="shared" si="46"/>
        <v>0.90415355073305481</v>
      </c>
      <c r="AC110" s="328"/>
    </row>
    <row r="111" spans="1:29" ht="15.75" customHeight="1">
      <c r="A111" s="318"/>
      <c r="B111" s="100" t="s">
        <v>120</v>
      </c>
      <c r="C111" s="330" t="s">
        <v>152</v>
      </c>
      <c r="D111" s="331"/>
      <c r="E111" s="101">
        <v>14.03</v>
      </c>
      <c r="F111" s="102">
        <v>2602</v>
      </c>
      <c r="G111" s="103">
        <f t="shared" si="47"/>
        <v>36506.06</v>
      </c>
      <c r="H111" s="26">
        <v>2</v>
      </c>
      <c r="I111" s="104">
        <v>3</v>
      </c>
      <c r="J111" s="105">
        <v>3000</v>
      </c>
      <c r="K111" s="106">
        <f t="shared" si="37"/>
        <v>1000</v>
      </c>
      <c r="L111" s="107">
        <v>3</v>
      </c>
      <c r="M111" s="105">
        <f t="shared" si="48"/>
        <v>2713.5250361065109</v>
      </c>
      <c r="N111" s="106">
        <f t="shared" si="41"/>
        <v>904.50834536883701</v>
      </c>
      <c r="O111" s="108">
        <f t="shared" si="42"/>
        <v>0</v>
      </c>
      <c r="P111" s="109">
        <f t="shared" si="43"/>
        <v>-95.491654631162987</v>
      </c>
      <c r="Q111" s="110">
        <f t="shared" si="44"/>
        <v>0.90450834536883706</v>
      </c>
      <c r="R111" s="323"/>
      <c r="S111" s="47">
        <v>0.78402777777777755</v>
      </c>
      <c r="T111" s="48">
        <v>0.8239814814814812</v>
      </c>
      <c r="U111" s="111">
        <v>14.749999999999908</v>
      </c>
      <c r="V111" s="112">
        <v>57.5340186372513</v>
      </c>
      <c r="W111" s="113"/>
      <c r="X111" s="116"/>
      <c r="Y111" s="332"/>
      <c r="Z111" s="333"/>
      <c r="AA111" s="117">
        <f t="shared" si="45"/>
        <v>-286.47496389348908</v>
      </c>
      <c r="AB111" s="110">
        <f t="shared" si="46"/>
        <v>0.90450834536883695</v>
      </c>
      <c r="AC111" s="328"/>
    </row>
    <row r="112" spans="1:29" ht="15.75" customHeight="1">
      <c r="A112" s="318"/>
      <c r="B112" s="100" t="s">
        <v>120</v>
      </c>
      <c r="C112" s="330" t="s">
        <v>153</v>
      </c>
      <c r="D112" s="331"/>
      <c r="E112" s="101">
        <v>14.28</v>
      </c>
      <c r="F112" s="102">
        <v>3310</v>
      </c>
      <c r="G112" s="121">
        <f t="shared" si="47"/>
        <v>47266.799999999996</v>
      </c>
      <c r="H112" s="26">
        <v>2</v>
      </c>
      <c r="I112" s="104">
        <v>3</v>
      </c>
      <c r="J112" s="105">
        <v>3600</v>
      </c>
      <c r="K112" s="106">
        <f t="shared" si="37"/>
        <v>1200</v>
      </c>
      <c r="L112" s="107">
        <v>3</v>
      </c>
      <c r="M112" s="105">
        <f t="shared" si="48"/>
        <v>3182.6044846451659</v>
      </c>
      <c r="N112" s="106">
        <f t="shared" si="41"/>
        <v>1060.8681615483886</v>
      </c>
      <c r="O112" s="108">
        <f t="shared" si="42"/>
        <v>0</v>
      </c>
      <c r="P112" s="109">
        <f t="shared" si="43"/>
        <v>-139.13183845161143</v>
      </c>
      <c r="Q112" s="110">
        <f t="shared" si="44"/>
        <v>0.88405680129032382</v>
      </c>
      <c r="R112" s="323"/>
      <c r="S112" s="47">
        <v>0.83402777777777748</v>
      </c>
      <c r="T112" s="120">
        <v>0.87736111111111081</v>
      </c>
      <c r="U112" s="111">
        <v>15</v>
      </c>
      <c r="V112" s="112">
        <v>62.40172190989113</v>
      </c>
      <c r="W112" s="113"/>
      <c r="X112" s="116"/>
      <c r="Y112" s="332"/>
      <c r="Z112" s="333"/>
      <c r="AA112" s="117">
        <f t="shared" si="45"/>
        <v>-417.39551535483406</v>
      </c>
      <c r="AB112" s="110">
        <f t="shared" si="46"/>
        <v>0.88405680129032382</v>
      </c>
      <c r="AC112" s="328"/>
    </row>
    <row r="113" spans="1:29" ht="15.75" customHeight="1">
      <c r="A113" s="318"/>
      <c r="B113" s="100" t="s">
        <v>120</v>
      </c>
      <c r="C113" s="330" t="s">
        <v>146</v>
      </c>
      <c r="D113" s="331"/>
      <c r="E113" s="101">
        <v>22.28</v>
      </c>
      <c r="F113" s="102">
        <v>1478</v>
      </c>
      <c r="G113" s="121">
        <f t="shared" si="47"/>
        <v>32929.840000000004</v>
      </c>
      <c r="H113" s="26"/>
      <c r="I113" s="104">
        <v>5</v>
      </c>
      <c r="J113" s="105">
        <v>3300</v>
      </c>
      <c r="K113" s="106">
        <f t="shared" si="37"/>
        <v>660</v>
      </c>
      <c r="L113" s="107">
        <v>5</v>
      </c>
      <c r="M113" s="105">
        <f t="shared" si="48"/>
        <v>2977.3265926178506</v>
      </c>
      <c r="N113" s="106">
        <f t="shared" si="41"/>
        <v>595.46531852357009</v>
      </c>
      <c r="O113" s="123">
        <f t="shared" si="42"/>
        <v>0</v>
      </c>
      <c r="P113" s="124">
        <f t="shared" si="43"/>
        <v>-64.53468147642991</v>
      </c>
      <c r="Q113" s="125">
        <f t="shared" si="44"/>
        <v>0.90222017958116685</v>
      </c>
      <c r="R113" s="323"/>
      <c r="S113" s="47">
        <v>0.88749999999999962</v>
      </c>
      <c r="T113" s="120">
        <v>0.90818287037037004</v>
      </c>
      <c r="U113" s="111">
        <v>14.599999999999884</v>
      </c>
      <c r="V113" s="112">
        <v>29.785109977480516</v>
      </c>
      <c r="W113" s="113"/>
      <c r="X113" s="116"/>
      <c r="Y113" s="332"/>
      <c r="Z113" s="333"/>
      <c r="AA113" s="117">
        <f t="shared" si="45"/>
        <v>-322.67340738214943</v>
      </c>
      <c r="AB113" s="110">
        <f t="shared" si="46"/>
        <v>0.90222017958116685</v>
      </c>
      <c r="AC113" s="328"/>
    </row>
    <row r="114" spans="1:29" ht="15.75" customHeight="1">
      <c r="A114" s="318"/>
      <c r="B114" s="100" t="s">
        <v>120</v>
      </c>
      <c r="C114" s="330" t="s">
        <v>154</v>
      </c>
      <c r="D114" s="331"/>
      <c r="E114" s="101">
        <v>25.03</v>
      </c>
      <c r="F114" s="102">
        <v>1555</v>
      </c>
      <c r="G114" s="121">
        <f t="shared" si="47"/>
        <v>38921.65</v>
      </c>
      <c r="H114" s="26"/>
      <c r="I114" s="104">
        <v>5</v>
      </c>
      <c r="J114" s="105">
        <v>3600</v>
      </c>
      <c r="K114" s="106">
        <f t="shared" si="37"/>
        <v>720</v>
      </c>
      <c r="L114" s="118">
        <v>5</v>
      </c>
      <c r="M114" s="105">
        <f t="shared" si="48"/>
        <v>3197.3374918322197</v>
      </c>
      <c r="N114" s="106">
        <f t="shared" si="41"/>
        <v>639.46749836644392</v>
      </c>
      <c r="O114" s="123">
        <f t="shared" si="42"/>
        <v>0</v>
      </c>
      <c r="P114" s="124">
        <f t="shared" si="43"/>
        <v>-80.53250163355608</v>
      </c>
      <c r="Q114" s="125">
        <f t="shared" si="44"/>
        <v>0.8881493032867277</v>
      </c>
      <c r="R114" s="323"/>
      <c r="S114" s="47">
        <v>0.91805555555555518</v>
      </c>
      <c r="T114" s="120">
        <v>0.93831018518518483</v>
      </c>
      <c r="U114" s="111">
        <v>15</v>
      </c>
      <c r="V114" s="112">
        <v>29.18052918665613</v>
      </c>
      <c r="W114" s="113"/>
      <c r="X114" s="116"/>
      <c r="Y114" s="332"/>
      <c r="Z114" s="333"/>
      <c r="AA114" s="117">
        <f t="shared" si="45"/>
        <v>-402.66250816778029</v>
      </c>
      <c r="AB114" s="110">
        <f t="shared" si="46"/>
        <v>0.8881493032867277</v>
      </c>
      <c r="AC114" s="328"/>
    </row>
    <row r="115" spans="1:29" ht="15.75" customHeight="1">
      <c r="A115" s="318"/>
      <c r="B115" s="100" t="s">
        <v>120</v>
      </c>
      <c r="C115" s="330" t="s">
        <v>160</v>
      </c>
      <c r="D115" s="331"/>
      <c r="E115" s="101">
        <v>18.18</v>
      </c>
      <c r="F115" s="102">
        <v>941</v>
      </c>
      <c r="G115" s="121">
        <f t="shared" si="47"/>
        <v>17107.38</v>
      </c>
      <c r="H115" s="26"/>
      <c r="I115" s="104">
        <v>3</v>
      </c>
      <c r="J115" s="105">
        <v>3600</v>
      </c>
      <c r="K115" s="106">
        <f t="shared" si="37"/>
        <v>1200</v>
      </c>
      <c r="L115" s="118">
        <v>3</v>
      </c>
      <c r="M115" s="105">
        <f t="shared" si="48"/>
        <v>3194.8760598015247</v>
      </c>
      <c r="N115" s="106">
        <f t="shared" si="41"/>
        <v>1064.9586866005081</v>
      </c>
      <c r="O115" s="123">
        <f t="shared" si="42"/>
        <v>0</v>
      </c>
      <c r="P115" s="124">
        <f t="shared" si="43"/>
        <v>-135.04131339949186</v>
      </c>
      <c r="Q115" s="125">
        <f t="shared" si="44"/>
        <v>0.8874655721670901</v>
      </c>
      <c r="R115" s="323"/>
      <c r="S115" s="47">
        <v>0.94861111111111074</v>
      </c>
      <c r="T115" s="120">
        <v>0.96087962962962925</v>
      </c>
      <c r="U115" s="111">
        <v>14.833333333333307</v>
      </c>
      <c r="V115" s="112">
        <v>17.672047035060093</v>
      </c>
      <c r="W115" s="113"/>
      <c r="X115" s="116"/>
      <c r="Y115" s="332"/>
      <c r="Z115" s="333"/>
      <c r="AA115" s="117">
        <f t="shared" si="45"/>
        <v>-405.12394019847534</v>
      </c>
      <c r="AB115" s="110">
        <f t="shared" si="46"/>
        <v>0.88746557216709021</v>
      </c>
      <c r="AC115" s="328"/>
    </row>
    <row r="116" spans="1:29" ht="15.75" customHeight="1">
      <c r="A116" s="318"/>
      <c r="B116" s="100" t="s">
        <v>120</v>
      </c>
      <c r="C116" s="330" t="s">
        <v>155</v>
      </c>
      <c r="D116" s="331"/>
      <c r="E116" s="101">
        <v>18.18</v>
      </c>
      <c r="F116" s="102">
        <v>1426</v>
      </c>
      <c r="G116" s="121">
        <f t="shared" si="47"/>
        <v>25924.68</v>
      </c>
      <c r="H116" s="26"/>
      <c r="I116" s="104">
        <v>3</v>
      </c>
      <c r="J116" s="105">
        <v>3000</v>
      </c>
      <c r="K116" s="106">
        <f t="shared" si="37"/>
        <v>1000</v>
      </c>
      <c r="L116" s="118">
        <v>3</v>
      </c>
      <c r="M116" s="105">
        <f t="shared" si="48"/>
        <v>2712.4606521991645</v>
      </c>
      <c r="N116" s="106">
        <f t="shared" si="41"/>
        <v>904.15355073305489</v>
      </c>
      <c r="O116" s="123">
        <f t="shared" si="42"/>
        <v>0</v>
      </c>
      <c r="P116" s="124">
        <f t="shared" si="43"/>
        <v>-95.846449266945115</v>
      </c>
      <c r="Q116" s="125">
        <f t="shared" si="44"/>
        <v>0.90415355073305492</v>
      </c>
      <c r="R116" s="323"/>
      <c r="S116" s="47">
        <v>0.97083333333333288</v>
      </c>
      <c r="T116" s="120">
        <v>0.99273148148148105</v>
      </c>
      <c r="U116" s="111">
        <v>15</v>
      </c>
      <c r="V116" s="112">
        <v>31.543314713388032</v>
      </c>
      <c r="W116" s="113"/>
      <c r="X116" s="116"/>
      <c r="Y116" s="332"/>
      <c r="Z116" s="333"/>
      <c r="AA116" s="117">
        <f t="shared" si="45"/>
        <v>-287.53934780083546</v>
      </c>
      <c r="AB116" s="110">
        <f t="shared" si="46"/>
        <v>0.90415355073305481</v>
      </c>
      <c r="AC116" s="328"/>
    </row>
    <row r="117" spans="1:29" ht="15.75" customHeight="1">
      <c r="A117" s="318"/>
      <c r="B117" s="100" t="s">
        <v>120</v>
      </c>
      <c r="C117" s="330" t="s">
        <v>152</v>
      </c>
      <c r="D117" s="331"/>
      <c r="E117" s="101">
        <v>14.03</v>
      </c>
      <c r="F117" s="102">
        <v>6526</v>
      </c>
      <c r="G117" s="121">
        <f t="shared" si="47"/>
        <v>91559.78</v>
      </c>
      <c r="H117" s="62"/>
      <c r="I117" s="104">
        <v>3</v>
      </c>
      <c r="J117" s="105">
        <v>3000</v>
      </c>
      <c r="K117" s="106">
        <f t="shared" si="37"/>
        <v>1000</v>
      </c>
      <c r="L117" s="118">
        <v>3</v>
      </c>
      <c r="M117" s="105">
        <f t="shared" si="48"/>
        <v>2713.5250361065109</v>
      </c>
      <c r="N117" s="106">
        <f t="shared" si="41"/>
        <v>904.50834536883701</v>
      </c>
      <c r="O117" s="123">
        <f t="shared" si="42"/>
        <v>0</v>
      </c>
      <c r="P117" s="124">
        <f t="shared" si="43"/>
        <v>-95.491654631162987</v>
      </c>
      <c r="Q117" s="125">
        <f t="shared" si="44"/>
        <v>0.90450834536883706</v>
      </c>
      <c r="R117" s="323"/>
      <c r="S117" s="47">
        <v>1.0027777777777773</v>
      </c>
      <c r="T117" s="120">
        <v>1.1029745370370365</v>
      </c>
      <c r="U117" s="111">
        <v>15</v>
      </c>
      <c r="V117" s="112">
        <v>144.29938725084625</v>
      </c>
      <c r="W117" s="126"/>
      <c r="X117" s="127"/>
      <c r="Y117" s="332"/>
      <c r="Z117" s="333"/>
      <c r="AA117" s="117">
        <f t="shared" si="45"/>
        <v>-286.47496389348908</v>
      </c>
      <c r="AB117" s="110">
        <f t="shared" si="46"/>
        <v>0.90450834536883695</v>
      </c>
      <c r="AC117" s="328"/>
    </row>
    <row r="118" spans="1:29" ht="15.75" customHeight="1">
      <c r="A118" s="318"/>
      <c r="B118" s="100" t="s">
        <v>120</v>
      </c>
      <c r="C118" s="330" t="s">
        <v>153</v>
      </c>
      <c r="D118" s="331"/>
      <c r="E118" s="101">
        <v>14.28</v>
      </c>
      <c r="F118" s="102">
        <v>8726</v>
      </c>
      <c r="G118" s="121">
        <f t="shared" si="47"/>
        <v>124607.28</v>
      </c>
      <c r="H118" s="62"/>
      <c r="I118" s="104">
        <v>3</v>
      </c>
      <c r="J118" s="105">
        <v>3600</v>
      </c>
      <c r="K118" s="106">
        <f t="shared" si="37"/>
        <v>1200</v>
      </c>
      <c r="L118" s="118">
        <v>3</v>
      </c>
      <c r="M118" s="105">
        <f t="shared" si="48"/>
        <v>3182.6044846451659</v>
      </c>
      <c r="N118" s="106">
        <f t="shared" si="41"/>
        <v>1060.8681615483886</v>
      </c>
      <c r="O118" s="123">
        <f t="shared" si="42"/>
        <v>0</v>
      </c>
      <c r="P118" s="124">
        <f t="shared" si="43"/>
        <v>-139.13183845161143</v>
      </c>
      <c r="Q118" s="125">
        <f t="shared" si="44"/>
        <v>0.88405680129032382</v>
      </c>
      <c r="R118" s="323"/>
      <c r="S118" s="47">
        <v>1.1131944444444442</v>
      </c>
      <c r="T118" s="120">
        <v>1.2274305555555554</v>
      </c>
      <c r="U118" s="111">
        <v>14.716666666666995</v>
      </c>
      <c r="V118" s="112">
        <v>164.50677504099997</v>
      </c>
      <c r="W118" s="126"/>
      <c r="X118" s="127"/>
      <c r="Y118" s="332"/>
      <c r="Z118" s="333"/>
      <c r="AA118" s="117">
        <f t="shared" si="45"/>
        <v>-417.39551535483406</v>
      </c>
      <c r="AB118" s="110">
        <f t="shared" si="46"/>
        <v>0.88405680129032382</v>
      </c>
      <c r="AC118" s="328"/>
    </row>
    <row r="119" spans="1:29" ht="15.75" customHeight="1">
      <c r="A119" s="318"/>
      <c r="B119" s="100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47"/>
      <c r="T119" s="120"/>
      <c r="U119" s="111"/>
      <c r="V119" s="112"/>
      <c r="W119" s="126"/>
      <c r="X119" s="127"/>
      <c r="Y119" s="332"/>
      <c r="Z119" s="333"/>
      <c r="AA119" s="117"/>
      <c r="AB119" s="110"/>
      <c r="AC119" s="328"/>
    </row>
    <row r="120" spans="1:29" ht="15.75" customHeight="1">
      <c r="A120" s="318"/>
      <c r="B120" s="100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47"/>
      <c r="T120" s="120"/>
      <c r="U120" s="111"/>
      <c r="V120" s="112"/>
      <c r="W120" s="126"/>
      <c r="X120" s="127"/>
      <c r="Y120" s="332"/>
      <c r="Z120" s="333"/>
      <c r="AA120" s="117"/>
      <c r="AB120" s="110"/>
      <c r="AC120" s="328"/>
    </row>
    <row r="121" spans="1:29" ht="15.75" customHeight="1">
      <c r="A121" s="318"/>
      <c r="B121" s="100"/>
      <c r="C121" s="330"/>
      <c r="D121" s="33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47"/>
      <c r="T121" s="120"/>
      <c r="U121" s="111"/>
      <c r="V121" s="112"/>
      <c r="W121" s="126"/>
      <c r="X121" s="127"/>
      <c r="Y121" s="332"/>
      <c r="Z121" s="333"/>
      <c r="AA121" s="117"/>
      <c r="AB121" s="110"/>
      <c r="AC121" s="328"/>
    </row>
    <row r="122" spans="1:29" ht="15.75" customHeight="1">
      <c r="A122" s="318"/>
      <c r="B122" s="100"/>
      <c r="C122" s="330"/>
      <c r="D122" s="33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332"/>
      <c r="Z122" s="333"/>
      <c r="AA122" s="165"/>
      <c r="AB122" s="125"/>
      <c r="AC122" s="328"/>
    </row>
    <row r="123" spans="1:29" ht="15.75" customHeight="1" thickBot="1">
      <c r="A123" s="319"/>
      <c r="B123" s="133" t="s">
        <v>122</v>
      </c>
      <c r="C123" s="353"/>
      <c r="D123" s="353"/>
      <c r="E123" s="134"/>
      <c r="F123" s="99"/>
      <c r="G123" s="135"/>
      <c r="H123" s="69"/>
      <c r="I123" s="136">
        <f t="shared" ref="I123:J123" si="49">AVERAGE(I107:I122)</f>
        <v>3.6666666666666665</v>
      </c>
      <c r="J123" s="137">
        <f t="shared" si="49"/>
        <v>3350</v>
      </c>
      <c r="K123" s="138">
        <f t="shared" ref="K123" si="50">J123/I123</f>
        <v>913.63636363636363</v>
      </c>
      <c r="L123" s="136">
        <f t="shared" ref="L123:M123" si="51">AVERAGE(L107:L122)</f>
        <v>3.6666666666666665</v>
      </c>
      <c r="M123" s="137">
        <f t="shared" si="51"/>
        <v>2996.3550528670726</v>
      </c>
      <c r="N123" s="138">
        <f t="shared" ref="N123:N135" si="52">M123/L123</f>
        <v>817.18774169101982</v>
      </c>
      <c r="O123" s="139">
        <f t="shared" ref="O123:O135" si="53">L123-I123</f>
        <v>0</v>
      </c>
      <c r="P123" s="140">
        <f t="shared" ref="P123:P135" si="54">N123-K123</f>
        <v>-96.448621945343803</v>
      </c>
      <c r="Q123" s="141">
        <f t="shared" ref="Q123:Q135" si="55">N123/K123</f>
        <v>0.89443434413942469</v>
      </c>
      <c r="R123" s="324"/>
      <c r="S123" s="142">
        <v>0.70833333333333337</v>
      </c>
      <c r="T123" s="143">
        <v>1.2274305555555554</v>
      </c>
      <c r="U123" s="144"/>
      <c r="V123" s="166"/>
      <c r="W123" s="99"/>
      <c r="X123" s="69"/>
      <c r="Y123" s="354"/>
      <c r="Z123" s="355"/>
      <c r="AA123" s="168">
        <f t="shared" ref="AA123:AA135" si="56">M123-J123</f>
        <v>-353.64494713292743</v>
      </c>
      <c r="AB123" s="141">
        <f t="shared" ref="AB123:AB135" si="57">M123/J123</f>
        <v>0.89443434413942469</v>
      </c>
      <c r="AC123" s="329"/>
    </row>
    <row r="124" spans="1:29" ht="15.75" customHeight="1">
      <c r="A124" s="356" t="s">
        <v>156</v>
      </c>
      <c r="B124" s="114" t="s">
        <v>120</v>
      </c>
      <c r="C124" s="320" t="s">
        <v>158</v>
      </c>
      <c r="D124" s="321"/>
      <c r="E124" s="147">
        <v>30</v>
      </c>
      <c r="F124" s="97">
        <v>926</v>
      </c>
      <c r="G124" s="148">
        <f t="shared" ref="G124:G135" si="58">E124*F124</f>
        <v>27780</v>
      </c>
      <c r="H124" s="149">
        <v>2</v>
      </c>
      <c r="I124" s="150">
        <v>4</v>
      </c>
      <c r="J124" s="151">
        <v>3600</v>
      </c>
      <c r="K124" s="152">
        <f>J124/I124</f>
        <v>900</v>
      </c>
      <c r="L124" s="153">
        <v>4</v>
      </c>
      <c r="M124" s="151">
        <f t="shared" ref="M124:M135" si="59">F124/V124*60</f>
        <v>3193.5599999999981</v>
      </c>
      <c r="N124" s="152">
        <f t="shared" si="52"/>
        <v>798.38999999999953</v>
      </c>
      <c r="O124" s="154">
        <f t="shared" si="53"/>
        <v>0</v>
      </c>
      <c r="P124" s="155">
        <f t="shared" si="54"/>
        <v>-101.61000000000047</v>
      </c>
      <c r="Q124" s="156">
        <f t="shared" si="55"/>
        <v>0.88709999999999944</v>
      </c>
      <c r="R124" s="322">
        <f>Q140</f>
        <v>0.88680153247225257</v>
      </c>
      <c r="S124" s="157">
        <v>0.70833333333333337</v>
      </c>
      <c r="T124" s="158">
        <v>0.72040509259259267</v>
      </c>
      <c r="U124" s="159"/>
      <c r="V124" s="160">
        <v>17.39751249389397</v>
      </c>
      <c r="W124" s="158"/>
      <c r="X124" s="169"/>
      <c r="Y124" s="325"/>
      <c r="Z124" s="326"/>
      <c r="AA124" s="171">
        <f t="shared" si="56"/>
        <v>-406.44000000000187</v>
      </c>
      <c r="AB124" s="156">
        <f t="shared" si="57"/>
        <v>0.88709999999999944</v>
      </c>
      <c r="AC124" s="327">
        <f>AB140</f>
        <v>0.88680153247225257</v>
      </c>
    </row>
    <row r="125" spans="1:29" ht="15.75" customHeight="1">
      <c r="A125" s="357"/>
      <c r="B125" s="100" t="s">
        <v>120</v>
      </c>
      <c r="C125" s="330" t="s">
        <v>162</v>
      </c>
      <c r="D125" s="331"/>
      <c r="E125" s="101">
        <v>18.18</v>
      </c>
      <c r="F125" s="102">
        <v>1142</v>
      </c>
      <c r="G125" s="103">
        <f t="shared" si="58"/>
        <v>20761.560000000001</v>
      </c>
      <c r="H125" s="26">
        <v>2</v>
      </c>
      <c r="I125" s="104">
        <v>3</v>
      </c>
      <c r="J125" s="105">
        <v>3600</v>
      </c>
      <c r="K125" s="106">
        <f t="shared" si="37"/>
        <v>1200</v>
      </c>
      <c r="L125" s="107">
        <v>3</v>
      </c>
      <c r="M125" s="105">
        <f t="shared" si="59"/>
        <v>3192.8434037646657</v>
      </c>
      <c r="N125" s="106">
        <f t="shared" si="52"/>
        <v>1064.2811345882219</v>
      </c>
      <c r="O125" s="108">
        <f t="shared" si="53"/>
        <v>0</v>
      </c>
      <c r="P125" s="109">
        <f t="shared" si="54"/>
        <v>-135.7188654117781</v>
      </c>
      <c r="Q125" s="110">
        <f t="shared" si="55"/>
        <v>0.88690094549018494</v>
      </c>
      <c r="R125" s="323"/>
      <c r="S125" s="47">
        <v>0.73055555555555551</v>
      </c>
      <c r="T125" s="48">
        <v>0.74545138888888884</v>
      </c>
      <c r="U125" s="111">
        <v>14.6166666666665</v>
      </c>
      <c r="V125" s="112">
        <v>21.460495030607643</v>
      </c>
      <c r="W125" s="113"/>
      <c r="X125" s="13"/>
      <c r="Y125" s="332"/>
      <c r="Z125" s="333"/>
      <c r="AA125" s="172">
        <f t="shared" si="56"/>
        <v>-407.15659623533429</v>
      </c>
      <c r="AB125" s="110">
        <f t="shared" si="57"/>
        <v>0.88690094549018494</v>
      </c>
      <c r="AC125" s="328"/>
    </row>
    <row r="126" spans="1:29" ht="15.75" customHeight="1">
      <c r="A126" s="357"/>
      <c r="B126" s="100" t="s">
        <v>120</v>
      </c>
      <c r="C126" s="330" t="s">
        <v>161</v>
      </c>
      <c r="D126" s="331"/>
      <c r="E126" s="101">
        <v>16.7</v>
      </c>
      <c r="F126" s="102">
        <v>712</v>
      </c>
      <c r="G126" s="103">
        <f t="shared" si="58"/>
        <v>11890.4</v>
      </c>
      <c r="H126" s="26">
        <v>2</v>
      </c>
      <c r="I126" s="104">
        <v>3</v>
      </c>
      <c r="J126" s="105">
        <v>3600</v>
      </c>
      <c r="K126" s="106">
        <f t="shared" si="37"/>
        <v>1200</v>
      </c>
      <c r="L126" s="107">
        <v>3</v>
      </c>
      <c r="M126" s="105">
        <f t="shared" si="59"/>
        <v>3199.4023507222041</v>
      </c>
      <c r="N126" s="106">
        <f t="shared" si="52"/>
        <v>1066.4674502407347</v>
      </c>
      <c r="O126" s="108">
        <f t="shared" si="53"/>
        <v>0</v>
      </c>
      <c r="P126" s="109">
        <f t="shared" si="54"/>
        <v>-133.53254975926529</v>
      </c>
      <c r="Q126" s="110">
        <f t="shared" si="55"/>
        <v>0.88872287520061222</v>
      </c>
      <c r="R126" s="323"/>
      <c r="S126" s="47">
        <v>0.75555555555555542</v>
      </c>
      <c r="T126" s="48">
        <v>0.76482638888888876</v>
      </c>
      <c r="U126" s="111">
        <v>14.549999999999876</v>
      </c>
      <c r="V126" s="112">
        <v>13.352493783833339</v>
      </c>
      <c r="W126" s="113"/>
      <c r="X126" s="13"/>
      <c r="Y126" s="332"/>
      <c r="Z126" s="333"/>
      <c r="AA126" s="172">
        <f t="shared" si="56"/>
        <v>-400.59764927779588</v>
      </c>
      <c r="AB126" s="110">
        <f t="shared" si="57"/>
        <v>0.88872287520061222</v>
      </c>
      <c r="AC126" s="328"/>
    </row>
    <row r="127" spans="1:29" ht="15.75" customHeight="1">
      <c r="A127" s="357"/>
      <c r="B127" s="100" t="s">
        <v>120</v>
      </c>
      <c r="C127" s="330" t="s">
        <v>159</v>
      </c>
      <c r="D127" s="331"/>
      <c r="E127" s="101">
        <v>24.82</v>
      </c>
      <c r="F127" s="102">
        <v>958</v>
      </c>
      <c r="G127" s="103">
        <f t="shared" si="58"/>
        <v>23777.56</v>
      </c>
      <c r="H127" s="26">
        <v>2</v>
      </c>
      <c r="I127" s="104">
        <v>5</v>
      </c>
      <c r="J127" s="105">
        <v>3600</v>
      </c>
      <c r="K127" s="106">
        <f t="shared" si="37"/>
        <v>720</v>
      </c>
      <c r="L127" s="107">
        <v>5</v>
      </c>
      <c r="M127" s="105">
        <f t="shared" si="59"/>
        <v>3188.6717796373837</v>
      </c>
      <c r="N127" s="106">
        <f t="shared" si="52"/>
        <v>637.73435592747671</v>
      </c>
      <c r="O127" s="108">
        <f t="shared" si="53"/>
        <v>0</v>
      </c>
      <c r="P127" s="109">
        <f t="shared" si="54"/>
        <v>-82.265644072523287</v>
      </c>
      <c r="Q127" s="110">
        <f t="shared" si="55"/>
        <v>0.88574216101038428</v>
      </c>
      <c r="R127" s="323"/>
      <c r="S127" s="47">
        <v>0.7749999999999998</v>
      </c>
      <c r="T127" s="48">
        <v>0.78751157407407391</v>
      </c>
      <c r="U127" s="111">
        <v>14.649999999999892</v>
      </c>
      <c r="V127" s="112">
        <v>18.026314394307661</v>
      </c>
      <c r="W127" s="113"/>
      <c r="X127" s="13"/>
      <c r="Y127" s="332"/>
      <c r="Z127" s="333"/>
      <c r="AA127" s="172">
        <f t="shared" si="56"/>
        <v>-411.32822036261632</v>
      </c>
      <c r="AB127" s="110">
        <f t="shared" si="57"/>
        <v>0.88574216101038439</v>
      </c>
      <c r="AC127" s="328"/>
    </row>
    <row r="128" spans="1:29" ht="15.75" customHeight="1">
      <c r="A128" s="358"/>
      <c r="B128" s="100" t="s">
        <v>120</v>
      </c>
      <c r="C128" s="330" t="s">
        <v>147</v>
      </c>
      <c r="D128" s="331"/>
      <c r="E128" s="101">
        <v>17.89</v>
      </c>
      <c r="F128" s="102">
        <v>1746</v>
      </c>
      <c r="G128" s="103">
        <f t="shared" si="58"/>
        <v>31235.940000000002</v>
      </c>
      <c r="H128" s="26">
        <v>2</v>
      </c>
      <c r="I128" s="104">
        <v>4</v>
      </c>
      <c r="J128" s="105">
        <v>3600</v>
      </c>
      <c r="K128" s="106">
        <f t="shared" si="37"/>
        <v>900</v>
      </c>
      <c r="L128" s="107">
        <v>4</v>
      </c>
      <c r="M128" s="105">
        <f t="shared" si="59"/>
        <v>3189.8076699049479</v>
      </c>
      <c r="N128" s="106">
        <f t="shared" si="52"/>
        <v>797.45191747623699</v>
      </c>
      <c r="O128" s="108">
        <f t="shared" si="53"/>
        <v>0</v>
      </c>
      <c r="P128" s="109">
        <f t="shared" si="54"/>
        <v>-102.54808252376301</v>
      </c>
      <c r="Q128" s="110">
        <f t="shared" si="55"/>
        <v>0.88605768608470781</v>
      </c>
      <c r="R128" s="323"/>
      <c r="S128" s="47">
        <v>0.79791666666666639</v>
      </c>
      <c r="T128" s="48">
        <v>0.82071759259259236</v>
      </c>
      <c r="U128" s="111">
        <v>14.983333333333171</v>
      </c>
      <c r="V128" s="112">
        <v>32.842105493815467</v>
      </c>
      <c r="W128" s="113"/>
      <c r="X128" s="116"/>
      <c r="Y128" s="332"/>
      <c r="Z128" s="333"/>
      <c r="AA128" s="172">
        <f t="shared" si="56"/>
        <v>-410.19233009505206</v>
      </c>
      <c r="AB128" s="110">
        <f t="shared" si="57"/>
        <v>0.88605768608470781</v>
      </c>
      <c r="AC128" s="328"/>
    </row>
    <row r="129" spans="1:29" ht="15.75" customHeight="1">
      <c r="A129" s="358"/>
      <c r="B129" s="100" t="s">
        <v>120</v>
      </c>
      <c r="C129" s="330" t="s">
        <v>157</v>
      </c>
      <c r="D129" s="331"/>
      <c r="E129" s="101">
        <v>16.66</v>
      </c>
      <c r="F129" s="102">
        <v>2809</v>
      </c>
      <c r="G129" s="121">
        <f t="shared" si="58"/>
        <v>46797.94</v>
      </c>
      <c r="H129" s="26">
        <v>2</v>
      </c>
      <c r="I129" s="104">
        <v>5</v>
      </c>
      <c r="J129" s="105">
        <v>3600</v>
      </c>
      <c r="K129" s="106">
        <f t="shared" si="37"/>
        <v>720</v>
      </c>
      <c r="L129" s="107">
        <v>5</v>
      </c>
      <c r="M129" s="105">
        <f t="shared" si="59"/>
        <v>3190.6278973714552</v>
      </c>
      <c r="N129" s="106">
        <f t="shared" si="52"/>
        <v>638.12557947429104</v>
      </c>
      <c r="O129" s="108">
        <f t="shared" si="53"/>
        <v>0</v>
      </c>
      <c r="P129" s="109">
        <f t="shared" si="54"/>
        <v>-81.874420525708956</v>
      </c>
      <c r="Q129" s="110">
        <f t="shared" si="55"/>
        <v>0.88628552704762642</v>
      </c>
      <c r="R129" s="323"/>
      <c r="S129" s="47">
        <v>0.83055555555555527</v>
      </c>
      <c r="T129" s="120">
        <v>0.86723379629629604</v>
      </c>
      <c r="U129" s="111">
        <v>15</v>
      </c>
      <c r="V129" s="112">
        <v>52.823458397906201</v>
      </c>
      <c r="W129" s="113"/>
      <c r="X129" s="50"/>
      <c r="Y129" s="332"/>
      <c r="Z129" s="333"/>
      <c r="AA129" s="172">
        <f t="shared" si="56"/>
        <v>-409.37210262854478</v>
      </c>
      <c r="AB129" s="110">
        <f t="shared" si="57"/>
        <v>0.88628552704762642</v>
      </c>
      <c r="AC129" s="328"/>
    </row>
    <row r="130" spans="1:29" ht="15.75" customHeight="1">
      <c r="A130" s="358"/>
      <c r="B130" s="100" t="s">
        <v>120</v>
      </c>
      <c r="C130" s="330" t="s">
        <v>158</v>
      </c>
      <c r="D130" s="331"/>
      <c r="E130" s="101">
        <v>30</v>
      </c>
      <c r="F130" s="102">
        <v>2288</v>
      </c>
      <c r="G130" s="121">
        <f t="shared" si="58"/>
        <v>68640</v>
      </c>
      <c r="H130" s="26"/>
      <c r="I130" s="104">
        <v>4</v>
      </c>
      <c r="J130" s="105">
        <v>3600</v>
      </c>
      <c r="K130" s="106">
        <f t="shared" si="37"/>
        <v>900</v>
      </c>
      <c r="L130" s="107">
        <v>4</v>
      </c>
      <c r="M130" s="105">
        <f t="shared" si="59"/>
        <v>3193.5599999999986</v>
      </c>
      <c r="N130" s="106">
        <f t="shared" si="52"/>
        <v>798.38999999999965</v>
      </c>
      <c r="O130" s="123">
        <f t="shared" si="53"/>
        <v>0</v>
      </c>
      <c r="P130" s="124">
        <f t="shared" si="54"/>
        <v>-101.61000000000035</v>
      </c>
      <c r="Q130" s="125">
        <f t="shared" si="55"/>
        <v>0.88709999999999956</v>
      </c>
      <c r="R130" s="323"/>
      <c r="S130" s="47">
        <v>0.87708333333333299</v>
      </c>
      <c r="T130" s="120">
        <v>0.90693287037037007</v>
      </c>
      <c r="U130" s="111">
        <v>15</v>
      </c>
      <c r="V130" s="112">
        <v>42.986510352083585</v>
      </c>
      <c r="W130" s="113"/>
      <c r="X130" s="116"/>
      <c r="Y130" s="332"/>
      <c r="Z130" s="333"/>
      <c r="AA130" s="172">
        <f t="shared" si="56"/>
        <v>-406.44000000000142</v>
      </c>
      <c r="AB130" s="110">
        <f t="shared" si="57"/>
        <v>0.88709999999999956</v>
      </c>
      <c r="AC130" s="328"/>
    </row>
    <row r="131" spans="1:29" ht="15.75" customHeight="1">
      <c r="A131" s="358"/>
      <c r="B131" s="100" t="s">
        <v>120</v>
      </c>
      <c r="C131" s="330" t="s">
        <v>162</v>
      </c>
      <c r="D131" s="331"/>
      <c r="E131" s="101">
        <v>18.18</v>
      </c>
      <c r="F131" s="102">
        <v>2908</v>
      </c>
      <c r="G131" s="121">
        <f t="shared" si="58"/>
        <v>52867.44</v>
      </c>
      <c r="H131" s="26"/>
      <c r="I131" s="104">
        <v>3</v>
      </c>
      <c r="J131" s="105">
        <v>3600</v>
      </c>
      <c r="K131" s="106">
        <f t="shared" si="37"/>
        <v>1200</v>
      </c>
      <c r="L131" s="118">
        <v>3</v>
      </c>
      <c r="M131" s="105">
        <f t="shared" si="59"/>
        <v>3192.8434037646657</v>
      </c>
      <c r="N131" s="106">
        <f t="shared" si="52"/>
        <v>1064.2811345882219</v>
      </c>
      <c r="O131" s="123">
        <f t="shared" si="53"/>
        <v>0</v>
      </c>
      <c r="P131" s="124">
        <f t="shared" si="54"/>
        <v>-135.7188654117781</v>
      </c>
      <c r="Q131" s="125">
        <f t="shared" si="55"/>
        <v>0.88690094549018494</v>
      </c>
      <c r="R131" s="323"/>
      <c r="S131" s="47">
        <v>0.9166666666666663</v>
      </c>
      <c r="T131" s="120">
        <v>0.95460648148148108</v>
      </c>
      <c r="U131" s="111">
        <v>15</v>
      </c>
      <c r="V131" s="112">
        <v>54.647215016643628</v>
      </c>
      <c r="W131" s="113"/>
      <c r="X131" s="116"/>
      <c r="Y131" s="332"/>
      <c r="Z131" s="333"/>
      <c r="AA131" s="172">
        <f t="shared" si="56"/>
        <v>-407.15659623533429</v>
      </c>
      <c r="AB131" s="110">
        <f t="shared" si="57"/>
        <v>0.88690094549018494</v>
      </c>
      <c r="AC131" s="328"/>
    </row>
    <row r="132" spans="1:29" ht="15.75" customHeight="1">
      <c r="A132" s="358"/>
      <c r="B132" s="100" t="s">
        <v>120</v>
      </c>
      <c r="C132" s="330" t="s">
        <v>161</v>
      </c>
      <c r="D132" s="331"/>
      <c r="E132" s="101">
        <v>16.7</v>
      </c>
      <c r="F132" s="102">
        <v>1626</v>
      </c>
      <c r="G132" s="121">
        <f t="shared" si="58"/>
        <v>27154.199999999997</v>
      </c>
      <c r="H132" s="26"/>
      <c r="I132" s="104">
        <v>3</v>
      </c>
      <c r="J132" s="105">
        <v>3600</v>
      </c>
      <c r="K132" s="106">
        <f t="shared" si="37"/>
        <v>1200</v>
      </c>
      <c r="L132" s="118">
        <v>3</v>
      </c>
      <c r="M132" s="105">
        <f t="shared" si="59"/>
        <v>3199.4023507222046</v>
      </c>
      <c r="N132" s="106">
        <f t="shared" si="52"/>
        <v>1066.4674502407349</v>
      </c>
      <c r="O132" s="123">
        <f t="shared" si="53"/>
        <v>0</v>
      </c>
      <c r="P132" s="124">
        <f t="shared" si="54"/>
        <v>-133.53254975926507</v>
      </c>
      <c r="Q132" s="125">
        <f t="shared" si="55"/>
        <v>0.88872287520061244</v>
      </c>
      <c r="R132" s="323"/>
      <c r="S132" s="47">
        <v>0.9645833333333329</v>
      </c>
      <c r="T132" s="120">
        <v>0.9857523148148144</v>
      </c>
      <c r="U132" s="111">
        <v>15</v>
      </c>
      <c r="V132" s="112">
        <v>30.493195073754222</v>
      </c>
      <c r="W132" s="126"/>
      <c r="X132" s="127"/>
      <c r="Y132" s="332"/>
      <c r="Z132" s="333"/>
      <c r="AA132" s="172">
        <f t="shared" si="56"/>
        <v>-400.59764927779543</v>
      </c>
      <c r="AB132" s="110">
        <f t="shared" si="57"/>
        <v>0.88872287520061233</v>
      </c>
      <c r="AC132" s="328"/>
    </row>
    <row r="133" spans="1:29" ht="15.75" customHeight="1">
      <c r="A133" s="358"/>
      <c r="B133" s="100" t="s">
        <v>120</v>
      </c>
      <c r="C133" s="330" t="s">
        <v>159</v>
      </c>
      <c r="D133" s="331"/>
      <c r="E133" s="101">
        <v>24.82</v>
      </c>
      <c r="F133" s="102">
        <v>2155</v>
      </c>
      <c r="G133" s="121">
        <f t="shared" si="58"/>
        <v>53487.1</v>
      </c>
      <c r="H133" s="26"/>
      <c r="I133" s="104">
        <v>5</v>
      </c>
      <c r="J133" s="105">
        <v>3600</v>
      </c>
      <c r="K133" s="106">
        <f t="shared" si="37"/>
        <v>720</v>
      </c>
      <c r="L133" s="118">
        <v>5</v>
      </c>
      <c r="M133" s="105">
        <f t="shared" si="59"/>
        <v>3188.6717796373832</v>
      </c>
      <c r="N133" s="106">
        <f t="shared" si="52"/>
        <v>637.7343559274766</v>
      </c>
      <c r="O133" s="123">
        <f t="shared" si="53"/>
        <v>0</v>
      </c>
      <c r="P133" s="124">
        <f t="shared" si="54"/>
        <v>-82.265644072523401</v>
      </c>
      <c r="Q133" s="125">
        <f t="shared" si="55"/>
        <v>0.88574216101038417</v>
      </c>
      <c r="R133" s="323"/>
      <c r="S133" s="47">
        <v>0.9958333333333329</v>
      </c>
      <c r="T133" s="120">
        <v>1.0239814814814812</v>
      </c>
      <c r="U133" s="111">
        <v>14.516666666666644</v>
      </c>
      <c r="V133" s="112">
        <v>40.549799081140932</v>
      </c>
      <c r="W133" s="126"/>
      <c r="X133" s="127"/>
      <c r="Y133" s="332"/>
      <c r="Z133" s="333"/>
      <c r="AA133" s="172">
        <f t="shared" si="56"/>
        <v>-411.32822036261678</v>
      </c>
      <c r="AB133" s="110">
        <f t="shared" si="57"/>
        <v>0.88574216101038428</v>
      </c>
      <c r="AC133" s="328"/>
    </row>
    <row r="134" spans="1:29" ht="15.75" customHeight="1">
      <c r="A134" s="358"/>
      <c r="B134" s="100" t="s">
        <v>120</v>
      </c>
      <c r="C134" s="330" t="s">
        <v>147</v>
      </c>
      <c r="D134" s="331"/>
      <c r="E134" s="101">
        <v>17.89</v>
      </c>
      <c r="F134" s="102">
        <v>4493</v>
      </c>
      <c r="G134" s="121">
        <f t="shared" si="58"/>
        <v>80379.77</v>
      </c>
      <c r="H134" s="62"/>
      <c r="I134" s="104">
        <v>4</v>
      </c>
      <c r="J134" s="105">
        <v>3600</v>
      </c>
      <c r="K134" s="106">
        <f t="shared" si="37"/>
        <v>900</v>
      </c>
      <c r="L134" s="118">
        <v>4</v>
      </c>
      <c r="M134" s="105">
        <f t="shared" si="59"/>
        <v>3189.8076699049475</v>
      </c>
      <c r="N134" s="106">
        <f t="shared" si="52"/>
        <v>797.45191747623687</v>
      </c>
      <c r="O134" s="123">
        <f t="shared" si="53"/>
        <v>0</v>
      </c>
      <c r="P134" s="124">
        <f t="shared" si="54"/>
        <v>-102.54808252376313</v>
      </c>
      <c r="Q134" s="125">
        <f t="shared" si="55"/>
        <v>0.88605768608470759</v>
      </c>
      <c r="R134" s="323"/>
      <c r="S134" s="47">
        <v>1.0340277777777773</v>
      </c>
      <c r="T134" s="120">
        <v>1.0927083333333329</v>
      </c>
      <c r="U134" s="111">
        <v>15</v>
      </c>
      <c r="V134" s="112">
        <v>84.512932407624803</v>
      </c>
      <c r="W134" s="126"/>
      <c r="X134" s="127"/>
      <c r="Y134" s="332"/>
      <c r="Z134" s="333"/>
      <c r="AA134" s="172">
        <f t="shared" si="56"/>
        <v>-410.19233009505251</v>
      </c>
      <c r="AB134" s="110">
        <f t="shared" si="57"/>
        <v>0.88605768608470759</v>
      </c>
      <c r="AC134" s="328"/>
    </row>
    <row r="135" spans="1:29" ht="15.75" customHeight="1">
      <c r="A135" s="358"/>
      <c r="B135" s="100" t="s">
        <v>120</v>
      </c>
      <c r="C135" s="330" t="s">
        <v>157</v>
      </c>
      <c r="D135" s="331"/>
      <c r="E135" s="101">
        <v>16.66</v>
      </c>
      <c r="F135" s="102">
        <v>7146</v>
      </c>
      <c r="G135" s="121">
        <f t="shared" si="58"/>
        <v>119052.36</v>
      </c>
      <c r="H135" s="62"/>
      <c r="I135" s="104">
        <v>5</v>
      </c>
      <c r="J135" s="105">
        <v>3600</v>
      </c>
      <c r="K135" s="106">
        <f t="shared" si="37"/>
        <v>720</v>
      </c>
      <c r="L135" s="118">
        <v>5</v>
      </c>
      <c r="M135" s="105">
        <f t="shared" si="59"/>
        <v>3190.6278973714552</v>
      </c>
      <c r="N135" s="106">
        <f t="shared" si="52"/>
        <v>638.12557947429104</v>
      </c>
      <c r="O135" s="123">
        <f t="shared" si="53"/>
        <v>0</v>
      </c>
      <c r="P135" s="124">
        <f t="shared" si="54"/>
        <v>-81.874420525708956</v>
      </c>
      <c r="Q135" s="125">
        <f t="shared" si="55"/>
        <v>0.88628552704762642</v>
      </c>
      <c r="R135" s="323"/>
      <c r="S135" s="47">
        <v>1.1027777777777774</v>
      </c>
      <c r="T135" s="120">
        <v>1.1960879629629626</v>
      </c>
      <c r="U135" s="111">
        <v>14.500000000000028</v>
      </c>
      <c r="V135" s="112">
        <v>134.38107287698031</v>
      </c>
      <c r="W135" s="126"/>
      <c r="X135" s="127"/>
      <c r="Y135" s="332"/>
      <c r="Z135" s="333"/>
      <c r="AA135" s="172">
        <f t="shared" si="56"/>
        <v>-409.37210262854478</v>
      </c>
      <c r="AB135" s="110">
        <f t="shared" si="57"/>
        <v>0.88628552704762642</v>
      </c>
      <c r="AC135" s="328"/>
    </row>
    <row r="136" spans="1:29" ht="15.75" customHeight="1">
      <c r="A136" s="358"/>
      <c r="B136" s="100"/>
      <c r="C136" s="330"/>
      <c r="D136" s="33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26"/>
      <c r="X136" s="127"/>
      <c r="Y136" s="332"/>
      <c r="Z136" s="333"/>
      <c r="AA136" s="172"/>
      <c r="AB136" s="110"/>
      <c r="AC136" s="328"/>
    </row>
    <row r="137" spans="1:29" ht="15.75" customHeight="1">
      <c r="A137" s="358"/>
      <c r="B137" s="100"/>
      <c r="C137" s="330"/>
      <c r="D137" s="33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13"/>
      <c r="X137" s="116"/>
      <c r="Y137" s="332"/>
      <c r="Z137" s="333"/>
      <c r="AA137" s="172"/>
      <c r="AB137" s="110"/>
      <c r="AC137" s="328"/>
    </row>
    <row r="138" spans="1:29" ht="15.75" customHeight="1">
      <c r="A138" s="358"/>
      <c r="B138" s="100"/>
      <c r="C138" s="330"/>
      <c r="D138" s="33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26"/>
      <c r="X138" s="127"/>
      <c r="Y138" s="332"/>
      <c r="Z138" s="333"/>
      <c r="AA138" s="172"/>
      <c r="AB138" s="110"/>
      <c r="AC138" s="328"/>
    </row>
    <row r="139" spans="1:29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119"/>
      <c r="T139" s="120"/>
      <c r="U139" s="130"/>
      <c r="V139" s="131"/>
      <c r="W139" s="126"/>
      <c r="X139" s="127"/>
      <c r="Y139" s="332"/>
      <c r="Z139" s="333"/>
      <c r="AA139" s="173"/>
      <c r="AB139" s="125"/>
      <c r="AC139" s="328"/>
    </row>
    <row r="140" spans="1:29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60">AVERAGE(I124:I139)</f>
        <v>4</v>
      </c>
      <c r="J140" s="137">
        <f t="shared" si="60"/>
        <v>3600</v>
      </c>
      <c r="K140" s="138">
        <f t="shared" ref="K140" si="61">J140/I140</f>
        <v>900</v>
      </c>
      <c r="L140" s="136">
        <f t="shared" ref="L140:M140" si="62">AVERAGE(L124:L139)</f>
        <v>4</v>
      </c>
      <c r="M140" s="137">
        <f t="shared" si="62"/>
        <v>3192.4855169001094</v>
      </c>
      <c r="N140" s="138">
        <f>M140/L140</f>
        <v>798.12137922502734</v>
      </c>
      <c r="O140" s="139">
        <f>L140-I140</f>
        <v>0</v>
      </c>
      <c r="P140" s="140">
        <f>N140-K140</f>
        <v>-101.87862077497266</v>
      </c>
      <c r="Q140" s="141">
        <f>N140/K140</f>
        <v>0.88680153247225257</v>
      </c>
      <c r="R140" s="324"/>
      <c r="S140" s="142">
        <v>0.70833333333333337</v>
      </c>
      <c r="T140" s="143">
        <v>1.1960879629629626</v>
      </c>
      <c r="U140" s="144"/>
      <c r="V140" s="166"/>
      <c r="W140" s="167"/>
      <c r="X140" s="138"/>
      <c r="Y140" s="354"/>
      <c r="Z140" s="355"/>
      <c r="AA140" s="174">
        <f>M140-J140</f>
        <v>-407.51448309989064</v>
      </c>
      <c r="AB140" s="141">
        <f>M140/J140</f>
        <v>0.88680153247225257</v>
      </c>
      <c r="AC140" s="329"/>
    </row>
    <row r="142" spans="1:29">
      <c r="Y142" s="360" t="s">
        <v>163</v>
      </c>
      <c r="Z142" s="360"/>
    </row>
    <row r="143" spans="1:29">
      <c r="Y143" s="360" t="s">
        <v>164</v>
      </c>
      <c r="Z143" s="360"/>
    </row>
    <row r="144" spans="1:29">
      <c r="Y144" s="360" t="s">
        <v>165</v>
      </c>
      <c r="Z144" s="360"/>
    </row>
    <row r="145" spans="25:26">
      <c r="Y145" s="360" t="s">
        <v>166</v>
      </c>
      <c r="Z145" s="360"/>
    </row>
    <row r="146" spans="25:26">
      <c r="Y146" s="360" t="s">
        <v>167</v>
      </c>
      <c r="Z146" s="360"/>
    </row>
    <row r="147" spans="25:26">
      <c r="Y147" s="360" t="s">
        <v>168</v>
      </c>
      <c r="Z147" s="360"/>
    </row>
    <row r="148" spans="25:26">
      <c r="Y148" s="360" t="s">
        <v>169</v>
      </c>
      <c r="Z148" s="360"/>
    </row>
    <row r="149" spans="25:26">
      <c r="Y149" s="360" t="s">
        <v>170</v>
      </c>
      <c r="Z149" s="360"/>
    </row>
    <row r="150" spans="25:26">
      <c r="Y150" s="360" t="s">
        <v>171</v>
      </c>
      <c r="Z150" s="360"/>
    </row>
    <row r="151" spans="25:26">
      <c r="Y151" s="360" t="s">
        <v>172</v>
      </c>
      <c r="Z151" s="360"/>
    </row>
    <row r="152" spans="25:26">
      <c r="Y152" s="360" t="s">
        <v>173</v>
      </c>
      <c r="Z152" s="360"/>
    </row>
    <row r="153" spans="25:26">
      <c r="Y153" s="360" t="s">
        <v>174</v>
      </c>
      <c r="Z153" s="360"/>
    </row>
    <row r="154" spans="25:26">
      <c r="Y154" s="360" t="s">
        <v>175</v>
      </c>
      <c r="Z154" s="360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22" priority="1" operator="greaterThan">
      <formula>0</formula>
    </cfRule>
  </conditionalFormatting>
  <conditionalFormatting sqref="P5:P140 AA5:AA140">
    <cfRule type="cellIs" dxfId="21" priority="4" operator="lessThan">
      <formula>0</formula>
    </cfRule>
  </conditionalFormatting>
  <conditionalFormatting sqref="Q5:Q140 AB5:AB140">
    <cfRule type="cellIs" dxfId="20" priority="2" operator="greaterThan">
      <formula>1</formula>
    </cfRule>
    <cfRule type="cellIs" dxfId="19" priority="3" operator="lessThan">
      <formula>0.8</formula>
    </cfRule>
  </conditionalFormatting>
  <conditionalFormatting sqref="AC5:AC6 R5:R140 AC73:AC78">
    <cfRule type="cellIs" dxfId="18" priority="5" operator="lessThan">
      <formula>0.8</formula>
    </cfRule>
  </conditionalFormatting>
  <conditionalFormatting sqref="AC12:AC20">
    <cfRule type="cellIs" dxfId="17" priority="12" operator="lessThan">
      <formula>0.8</formula>
    </cfRule>
  </conditionalFormatting>
  <conditionalFormatting sqref="AC22">
    <cfRule type="cellIs" dxfId="16" priority="11" operator="lessThan">
      <formula>0.8</formula>
    </cfRule>
  </conditionalFormatting>
  <conditionalFormatting sqref="AC39">
    <cfRule type="cellIs" dxfId="15" priority="7" operator="lessThan">
      <formula>0.8</formula>
    </cfRule>
  </conditionalFormatting>
  <conditionalFormatting sqref="AC56:AC61">
    <cfRule type="cellIs" dxfId="14" priority="6" operator="lessThan">
      <formula>0.8</formula>
    </cfRule>
  </conditionalFormatting>
  <conditionalFormatting sqref="AC90">
    <cfRule type="cellIs" dxfId="13" priority="10" operator="lessThan">
      <formula>0.8</formula>
    </cfRule>
  </conditionalFormatting>
  <conditionalFormatting sqref="AC107">
    <cfRule type="cellIs" dxfId="12" priority="9" operator="lessThan">
      <formula>0.8</formula>
    </cfRule>
  </conditionalFormatting>
  <conditionalFormatting sqref="AC124:AC129">
    <cfRule type="cellIs" dxfId="11" priority="8" operator="lessThan">
      <formula>0.8</formula>
    </cfRule>
  </conditionalFormatting>
  <dataValidations count="1">
    <dataValidation type="list" allowBlank="1" showInputMessage="1" showErrorMessage="1" sqref="Y5:Z140" xr:uid="{FD5ABF78-A1DB-4D37-A15C-2726C09678AB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EBD2-9654-4DE4-9275-9954FBFDAB3E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21" sqref="AC21"/>
      <selection activeCell="P25" sqref="P25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83</v>
      </c>
      <c r="B1" s="85"/>
      <c r="C1" s="86" t="s">
        <v>84</v>
      </c>
      <c r="D1" s="87">
        <f>SUM(F5:F140)</f>
        <v>101025</v>
      </c>
      <c r="E1" s="88" t="s">
        <v>4</v>
      </c>
      <c r="F1" s="89">
        <f>SUM(G5:G140)</f>
        <v>4424462.82</v>
      </c>
      <c r="G1" s="90" t="s">
        <v>85</v>
      </c>
      <c r="H1" s="91">
        <f>L21+L38+L55+L72+L89+L106+L123+L140</f>
        <v>137.34285714285716</v>
      </c>
      <c r="I1" s="279" t="s">
        <v>86</v>
      </c>
      <c r="J1" s="275"/>
      <c r="K1" s="304"/>
      <c r="L1" s="308" t="s">
        <v>87</v>
      </c>
      <c r="M1" s="309"/>
      <c r="N1" s="310"/>
      <c r="O1" s="275" t="s">
        <v>88</v>
      </c>
      <c r="P1" s="275"/>
      <c r="Q1" s="275"/>
      <c r="R1" s="276"/>
      <c r="S1" s="279" t="s">
        <v>89</v>
      </c>
      <c r="T1" s="275"/>
      <c r="U1" s="275"/>
      <c r="V1" s="275"/>
      <c r="W1" s="275"/>
      <c r="X1" s="276"/>
      <c r="Y1" s="192" t="s">
        <v>176</v>
      </c>
      <c r="Z1" s="192" t="s">
        <v>177</v>
      </c>
      <c r="AA1" s="361" t="s">
        <v>178</v>
      </c>
      <c r="AB1" s="362"/>
      <c r="AC1" s="176" t="s">
        <v>20</v>
      </c>
      <c r="AD1" s="177" t="s">
        <v>179</v>
      </c>
      <c r="AE1" s="279" t="s">
        <v>91</v>
      </c>
      <c r="AF1" s="281"/>
      <c r="AG1" s="282"/>
    </row>
    <row r="2" spans="1:33" ht="26.25" customHeight="1" thickBot="1">
      <c r="A2" s="294">
        <v>46174</v>
      </c>
      <c r="B2" s="295"/>
      <c r="C2" s="92" t="s">
        <v>41</v>
      </c>
      <c r="D2" s="93">
        <f>AVERAGE(N21,N38,N55,N72,N89,N106,N123,N140)</f>
        <v>177.03873952014573</v>
      </c>
      <c r="E2" s="93" t="s">
        <v>92</v>
      </c>
      <c r="F2" s="94">
        <f>F1/D1</f>
        <v>43.795722048997774</v>
      </c>
      <c r="G2" s="95" t="s">
        <v>93</v>
      </c>
      <c r="H2" s="96">
        <f>COUNT(H5:H140)</f>
        <v>2</v>
      </c>
      <c r="I2" s="305"/>
      <c r="J2" s="306"/>
      <c r="K2" s="307"/>
      <c r="L2" s="311"/>
      <c r="M2" s="277"/>
      <c r="N2" s="312"/>
      <c r="O2" s="277"/>
      <c r="P2" s="277"/>
      <c r="Q2" s="277"/>
      <c r="R2" s="278"/>
      <c r="S2" s="280"/>
      <c r="T2" s="277"/>
      <c r="U2" s="277"/>
      <c r="V2" s="277"/>
      <c r="W2" s="277"/>
      <c r="X2" s="278"/>
      <c r="Y2" s="193">
        <f>SUM(Y21,Y38,Y55,Y72,Y89,Y106,Y123,Y140)</f>
        <v>0</v>
      </c>
      <c r="Z2" s="193">
        <f>SUM(Z21,Z38,Z55,Z72,Z89,Z106,Z123,Z140)</f>
        <v>0</v>
      </c>
      <c r="AA2" s="363"/>
      <c r="AB2" s="364"/>
      <c r="AC2" s="201">
        <f>SUM(AC21,AC38,AC55,AC72,AC89,AC106,AC123,AC140)</f>
        <v>51</v>
      </c>
      <c r="AD2" s="202">
        <f>SUM(AD21,AD38,AD55,AD72,AD89,AD106,AD123,AD140)</f>
        <v>0</v>
      </c>
      <c r="AE2" s="283"/>
      <c r="AF2" s="284"/>
      <c r="AG2" s="285"/>
    </row>
    <row r="3" spans="1:33" ht="23.25" customHeight="1">
      <c r="A3" s="296" t="s">
        <v>94</v>
      </c>
      <c r="B3" s="298" t="s">
        <v>95</v>
      </c>
      <c r="C3" s="300" t="s">
        <v>96</v>
      </c>
      <c r="D3" s="300"/>
      <c r="E3" s="302" t="s">
        <v>97</v>
      </c>
      <c r="F3" s="300" t="s">
        <v>98</v>
      </c>
      <c r="G3" s="302" t="s">
        <v>99</v>
      </c>
      <c r="H3" s="351" t="s">
        <v>100</v>
      </c>
      <c r="I3" s="286" t="s">
        <v>101</v>
      </c>
      <c r="J3" s="288" t="s">
        <v>102</v>
      </c>
      <c r="K3" s="290" t="s">
        <v>41</v>
      </c>
      <c r="L3" s="292" t="s">
        <v>101</v>
      </c>
      <c r="M3" s="288" t="s">
        <v>102</v>
      </c>
      <c r="N3" s="290" t="s">
        <v>41</v>
      </c>
      <c r="O3" s="286" t="s">
        <v>101</v>
      </c>
      <c r="P3" s="345" t="s">
        <v>41</v>
      </c>
      <c r="Q3" s="347" t="s">
        <v>103</v>
      </c>
      <c r="R3" s="349" t="s">
        <v>104</v>
      </c>
      <c r="S3" s="334" t="s">
        <v>105</v>
      </c>
      <c r="T3" s="335"/>
      <c r="U3" s="336" t="s">
        <v>106</v>
      </c>
      <c r="V3" s="336" t="s">
        <v>107</v>
      </c>
      <c r="W3" s="300" t="s">
        <v>108</v>
      </c>
      <c r="X3" s="338"/>
      <c r="Y3" s="365" t="s">
        <v>180</v>
      </c>
      <c r="Z3" s="366"/>
      <c r="AA3" s="372" t="s">
        <v>109</v>
      </c>
      <c r="AB3" s="373"/>
      <c r="AC3" s="365" t="s">
        <v>181</v>
      </c>
      <c r="AD3" s="366"/>
      <c r="AE3" s="343" t="s">
        <v>102</v>
      </c>
      <c r="AF3" s="313" t="s">
        <v>103</v>
      </c>
      <c r="AG3" s="315" t="s">
        <v>110</v>
      </c>
    </row>
    <row r="4" spans="1:33" ht="17.25" customHeight="1" thickBot="1">
      <c r="A4" s="297"/>
      <c r="B4" s="299"/>
      <c r="C4" s="301"/>
      <c r="D4" s="301"/>
      <c r="E4" s="303"/>
      <c r="F4" s="301"/>
      <c r="G4" s="303"/>
      <c r="H4" s="352"/>
      <c r="I4" s="287"/>
      <c r="J4" s="289"/>
      <c r="K4" s="291"/>
      <c r="L4" s="293"/>
      <c r="M4" s="289"/>
      <c r="N4" s="291"/>
      <c r="O4" s="287"/>
      <c r="P4" s="346"/>
      <c r="Q4" s="348"/>
      <c r="R4" s="350"/>
      <c r="S4" s="203" t="s">
        <v>111</v>
      </c>
      <c r="T4" s="204" t="s">
        <v>112</v>
      </c>
      <c r="U4" s="337"/>
      <c r="V4" s="337"/>
      <c r="W4" s="99" t="s">
        <v>113</v>
      </c>
      <c r="X4" s="69" t="s">
        <v>114</v>
      </c>
      <c r="Y4" s="194" t="s">
        <v>50</v>
      </c>
      <c r="Z4" s="195" t="s">
        <v>51</v>
      </c>
      <c r="AA4" s="374"/>
      <c r="AB4" s="375"/>
      <c r="AC4" s="194" t="s">
        <v>182</v>
      </c>
      <c r="AD4" s="195" t="s">
        <v>183</v>
      </c>
      <c r="AE4" s="344"/>
      <c r="AF4" s="314"/>
      <c r="AG4" s="316"/>
    </row>
    <row r="5" spans="1:33" ht="15.75" customHeight="1">
      <c r="A5" s="317" t="s">
        <v>184</v>
      </c>
      <c r="B5" s="114" t="s">
        <v>201</v>
      </c>
      <c r="C5" s="367" t="s">
        <v>202</v>
      </c>
      <c r="D5" s="367"/>
      <c r="E5" s="147">
        <v>29.97</v>
      </c>
      <c r="F5" s="151">
        <v>2704</v>
      </c>
      <c r="G5" s="148">
        <f t="shared" ref="G5:G9" si="0">E5*F5</f>
        <v>81038.87999999999</v>
      </c>
      <c r="H5" s="149"/>
      <c r="I5" s="150">
        <v>21</v>
      </c>
      <c r="J5" s="151">
        <v>2790</v>
      </c>
      <c r="K5" s="152">
        <f>J5/I5</f>
        <v>132.85714285714286</v>
      </c>
      <c r="L5" s="153">
        <v>25</v>
      </c>
      <c r="M5" s="151">
        <f>F5/V5*60</f>
        <v>2964.9807692307695</v>
      </c>
      <c r="N5" s="152">
        <f>M5/L5</f>
        <v>118.59923076923079</v>
      </c>
      <c r="O5" s="154">
        <f>L5-I5</f>
        <v>4</v>
      </c>
      <c r="P5" s="155">
        <f>N5-K5</f>
        <v>-14.257912087912075</v>
      </c>
      <c r="Q5" s="156">
        <f>N5/K5</f>
        <v>0.89268238213399509</v>
      </c>
      <c r="R5" s="322">
        <f>Q21</f>
        <v>0.90813164577582151</v>
      </c>
      <c r="S5" s="157">
        <v>0.20833333333333334</v>
      </c>
      <c r="T5" s="158">
        <v>0.24633101851851852</v>
      </c>
      <c r="U5" s="159"/>
      <c r="V5" s="160">
        <v>54.718736014632341</v>
      </c>
      <c r="W5" s="181"/>
      <c r="X5" s="152"/>
      <c r="Y5" s="12"/>
      <c r="Z5" s="198"/>
      <c r="AA5" s="325"/>
      <c r="AB5" s="326"/>
      <c r="AC5" s="12">
        <v>0</v>
      </c>
      <c r="AD5" s="198"/>
      <c r="AE5" s="178">
        <f>M5-J5</f>
        <v>174.98076923076951</v>
      </c>
      <c r="AF5" s="132">
        <f>M5/J5</f>
        <v>1.0627171215880895</v>
      </c>
      <c r="AG5" s="368">
        <f>AF21</f>
        <v>0.9391788815288411</v>
      </c>
    </row>
    <row r="6" spans="1:33" ht="15.75" customHeight="1">
      <c r="A6" s="318"/>
      <c r="B6" s="100" t="s">
        <v>187</v>
      </c>
      <c r="C6" s="371" t="s">
        <v>188</v>
      </c>
      <c r="D6" s="371"/>
      <c r="E6" s="101">
        <v>56.77</v>
      </c>
      <c r="F6" s="102">
        <v>3991</v>
      </c>
      <c r="G6" s="103">
        <f t="shared" si="0"/>
        <v>226569.07</v>
      </c>
      <c r="H6" s="26"/>
      <c r="I6" s="104">
        <v>24</v>
      </c>
      <c r="J6" s="105">
        <v>2000</v>
      </c>
      <c r="K6" s="106">
        <f t="shared" ref="K6:K44" si="1">J6/I6</f>
        <v>83.333333333333329</v>
      </c>
      <c r="L6" s="107">
        <v>24</v>
      </c>
      <c r="M6" s="105">
        <f>F6/V6*60</f>
        <v>1790.7622576585779</v>
      </c>
      <c r="N6" s="106">
        <f>M6/L6</f>
        <v>74.615094069107414</v>
      </c>
      <c r="O6" s="108">
        <f>L6-I6</f>
        <v>0</v>
      </c>
      <c r="P6" s="109">
        <f>N6-K6</f>
        <v>-8.7182392642259146</v>
      </c>
      <c r="Q6" s="110">
        <f>N6/K6</f>
        <v>0.895381128829289</v>
      </c>
      <c r="R6" s="323"/>
      <c r="S6" s="47">
        <v>0.25</v>
      </c>
      <c r="T6" s="48">
        <v>0.34285879629629629</v>
      </c>
      <c r="U6" s="111">
        <v>5.2833333333333332</v>
      </c>
      <c r="V6" s="112">
        <v>133.7195928582357</v>
      </c>
      <c r="W6" s="113"/>
      <c r="X6" s="116"/>
      <c r="Y6" s="12"/>
      <c r="Z6" s="198"/>
      <c r="AA6" s="332"/>
      <c r="AB6" s="333"/>
      <c r="AC6" s="12">
        <v>3</v>
      </c>
      <c r="AD6" s="198"/>
      <c r="AE6" s="117">
        <f>M6-J6</f>
        <v>-209.23774234142206</v>
      </c>
      <c r="AF6" s="110">
        <f>M6/J6</f>
        <v>0.895381128829289</v>
      </c>
      <c r="AG6" s="369"/>
    </row>
    <row r="7" spans="1:33" ht="15.75" customHeight="1">
      <c r="A7" s="318"/>
      <c r="B7" s="100" t="s">
        <v>189</v>
      </c>
      <c r="C7" s="371" t="s">
        <v>190</v>
      </c>
      <c r="D7" s="371"/>
      <c r="E7" s="101">
        <v>77.349999999999994</v>
      </c>
      <c r="F7" s="102">
        <v>1515</v>
      </c>
      <c r="G7" s="103">
        <f t="shared" si="0"/>
        <v>117185.24999999999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1792.5662025924166</v>
      </c>
      <c r="N7" s="106">
        <f>M7/L7</f>
        <v>71.70264810369666</v>
      </c>
      <c r="O7" s="108">
        <f>L7-I7</f>
        <v>0</v>
      </c>
      <c r="P7" s="109">
        <f>N7-K7</f>
        <v>-8.2973518963033399</v>
      </c>
      <c r="Q7" s="110">
        <f>N7/K7</f>
        <v>0.89628310129620825</v>
      </c>
      <c r="R7" s="323"/>
      <c r="S7" s="47">
        <v>0.34652777777777777</v>
      </c>
      <c r="T7" s="48">
        <v>0.38173611111111111</v>
      </c>
      <c r="U7" s="111">
        <v>5.2833333333333332</v>
      </c>
      <c r="V7" s="112">
        <v>50.709424214592488</v>
      </c>
      <c r="W7" s="113"/>
      <c r="X7" s="116"/>
      <c r="Y7" s="12"/>
      <c r="Z7" s="198"/>
      <c r="AA7" s="332"/>
      <c r="AB7" s="333"/>
      <c r="AC7" s="12">
        <v>1</v>
      </c>
      <c r="AD7" s="198"/>
      <c r="AE7" s="117">
        <f>M7-J7</f>
        <v>-207.43379740758337</v>
      </c>
      <c r="AF7" s="110">
        <f>M7/J7</f>
        <v>0.89628310129620836</v>
      </c>
      <c r="AG7" s="369"/>
    </row>
    <row r="8" spans="1:33" ht="15.75" customHeight="1">
      <c r="A8" s="318"/>
      <c r="B8" s="100" t="s">
        <v>189</v>
      </c>
      <c r="C8" s="371" t="s">
        <v>192</v>
      </c>
      <c r="D8" s="371"/>
      <c r="E8" s="101">
        <v>77.34</v>
      </c>
      <c r="F8" s="102">
        <v>2855</v>
      </c>
      <c r="G8" s="103">
        <f t="shared" si="0"/>
        <v>220805.7</v>
      </c>
      <c r="H8" s="26"/>
      <c r="I8" s="104">
        <v>23</v>
      </c>
      <c r="J8" s="105">
        <v>2000</v>
      </c>
      <c r="K8" s="106">
        <f t="shared" si="1"/>
        <v>86.956521739130437</v>
      </c>
      <c r="L8" s="107">
        <v>23</v>
      </c>
      <c r="M8" s="105">
        <f>F8/V8*60</f>
        <v>1790.6192297084649</v>
      </c>
      <c r="N8" s="106">
        <f>M8/L8</f>
        <v>77.853009987324555</v>
      </c>
      <c r="O8" s="108">
        <f>L8-I8</f>
        <v>0</v>
      </c>
      <c r="P8" s="109">
        <f>N8-K8</f>
        <v>-9.1035117518058826</v>
      </c>
      <c r="Q8" s="110">
        <f>N8/K8</f>
        <v>0.89530961485423233</v>
      </c>
      <c r="R8" s="323"/>
      <c r="S8" s="47">
        <v>0.38541666666666663</v>
      </c>
      <c r="T8" s="48">
        <v>0.45184027777777774</v>
      </c>
      <c r="U8" s="111">
        <v>5.2999999999999492</v>
      </c>
      <c r="V8" s="112">
        <v>95.665229747303542</v>
      </c>
      <c r="W8" s="113">
        <v>0.45184027777777774</v>
      </c>
      <c r="X8" s="116">
        <v>0.4902777777777777</v>
      </c>
      <c r="Y8" s="12"/>
      <c r="Z8" s="198"/>
      <c r="AA8" s="332"/>
      <c r="AB8" s="333"/>
      <c r="AC8" s="12">
        <v>2</v>
      </c>
      <c r="AD8" s="198"/>
      <c r="AE8" s="117">
        <f>M8-J8</f>
        <v>-209.3807702915351</v>
      </c>
      <c r="AF8" s="110">
        <f>M8/J8</f>
        <v>0.89530961485423244</v>
      </c>
      <c r="AG8" s="369"/>
    </row>
    <row r="9" spans="1:33" ht="15.75" customHeight="1">
      <c r="A9" s="318"/>
      <c r="B9" s="100" t="s">
        <v>189</v>
      </c>
      <c r="C9" s="371" t="s">
        <v>193</v>
      </c>
      <c r="D9" s="371"/>
      <c r="E9" s="101">
        <v>59.52</v>
      </c>
      <c r="F9" s="102">
        <v>5519</v>
      </c>
      <c r="G9" s="103">
        <f t="shared" si="0"/>
        <v>328490.88</v>
      </c>
      <c r="H9" s="13"/>
      <c r="I9" s="104">
        <v>24</v>
      </c>
      <c r="J9" s="105">
        <v>2000</v>
      </c>
      <c r="K9" s="106">
        <f t="shared" si="1"/>
        <v>83.333333333333329</v>
      </c>
      <c r="L9" s="107">
        <v>24</v>
      </c>
      <c r="M9" s="105">
        <f>F9/V9*60</f>
        <v>1794.8116725059654</v>
      </c>
      <c r="N9" s="106">
        <f>M9/L9</f>
        <v>74.783819687748561</v>
      </c>
      <c r="O9" s="108">
        <f>L9-I9</f>
        <v>0</v>
      </c>
      <c r="P9" s="109">
        <f>N9-K9</f>
        <v>-8.5495136455847671</v>
      </c>
      <c r="Q9" s="110">
        <f>N9/K9</f>
        <v>0.89740583625298276</v>
      </c>
      <c r="R9" s="323"/>
      <c r="S9" s="47">
        <v>0.4902777777777777</v>
      </c>
      <c r="T9" s="48">
        <v>0.6183912037037036</v>
      </c>
      <c r="U9" s="111">
        <v>55.349999999999937</v>
      </c>
      <c r="V9" s="112">
        <v>184.49846581265723</v>
      </c>
      <c r="W9" s="113"/>
      <c r="X9" s="116"/>
      <c r="Y9" s="12"/>
      <c r="Z9" s="198"/>
      <c r="AA9" s="332"/>
      <c r="AB9" s="333"/>
      <c r="AC9" s="12">
        <v>3</v>
      </c>
      <c r="AD9" s="198"/>
      <c r="AE9" s="117">
        <f>M9-J9</f>
        <v>-205.18832749403464</v>
      </c>
      <c r="AF9" s="110">
        <f>M9/J9</f>
        <v>0.89740583625298265</v>
      </c>
      <c r="AG9" s="369"/>
    </row>
    <row r="10" spans="1:33" ht="15.75" customHeight="1">
      <c r="A10" s="318"/>
      <c r="B10" s="100"/>
      <c r="C10" s="371"/>
      <c r="D10" s="37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3"/>
      <c r="S10" s="47"/>
      <c r="T10" s="120"/>
      <c r="U10" s="111"/>
      <c r="V10" s="112"/>
      <c r="W10" s="113"/>
      <c r="X10" s="116"/>
      <c r="Y10" s="12"/>
      <c r="Z10" s="198"/>
      <c r="AA10" s="332"/>
      <c r="AB10" s="333"/>
      <c r="AC10" s="12"/>
      <c r="AD10" s="198"/>
      <c r="AE10" s="117"/>
      <c r="AF10" s="110"/>
      <c r="AG10" s="369"/>
    </row>
    <row r="11" spans="1:33" ht="15.75" customHeight="1">
      <c r="A11" s="318"/>
      <c r="B11" s="100"/>
      <c r="C11" s="371"/>
      <c r="D11" s="37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3"/>
      <c r="S11" s="47"/>
      <c r="T11" s="120"/>
      <c r="U11" s="111"/>
      <c r="V11" s="112"/>
      <c r="W11" s="113"/>
      <c r="X11" s="116"/>
      <c r="Y11" s="12"/>
      <c r="Z11" s="198"/>
      <c r="AA11" s="332"/>
      <c r="AB11" s="333"/>
      <c r="AC11" s="12"/>
      <c r="AD11" s="198"/>
      <c r="AE11" s="117"/>
      <c r="AF11" s="110"/>
      <c r="AG11" s="369"/>
    </row>
    <row r="12" spans="1:33" ht="15.75" customHeight="1">
      <c r="A12" s="318"/>
      <c r="B12" s="100"/>
      <c r="C12" s="371"/>
      <c r="D12" s="37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3"/>
      <c r="S12" s="47"/>
      <c r="T12" s="120"/>
      <c r="U12" s="111"/>
      <c r="V12" s="112"/>
      <c r="W12" s="113"/>
      <c r="X12" s="116"/>
      <c r="Y12" s="12"/>
      <c r="Z12" s="198"/>
      <c r="AA12" s="332"/>
      <c r="AB12" s="333"/>
      <c r="AC12" s="12"/>
      <c r="AD12" s="198"/>
      <c r="AE12" s="117"/>
      <c r="AF12" s="110"/>
      <c r="AG12" s="369"/>
    </row>
    <row r="13" spans="1:33" ht="15.75" customHeight="1">
      <c r="A13" s="318"/>
      <c r="B13" s="100"/>
      <c r="C13" s="371"/>
      <c r="D13" s="37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3"/>
      <c r="S13" s="47"/>
      <c r="T13" s="120"/>
      <c r="U13" s="111"/>
      <c r="V13" s="112"/>
      <c r="W13" s="113"/>
      <c r="X13" s="116"/>
      <c r="Y13" s="12"/>
      <c r="Z13" s="198"/>
      <c r="AA13" s="332"/>
      <c r="AB13" s="333"/>
      <c r="AC13" s="12"/>
      <c r="AD13" s="198"/>
      <c r="AE13" s="117"/>
      <c r="AF13" s="110"/>
      <c r="AG13" s="369"/>
    </row>
    <row r="14" spans="1:33" ht="15.75" customHeight="1">
      <c r="A14" s="318"/>
      <c r="B14" s="100"/>
      <c r="C14" s="371"/>
      <c r="D14" s="37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3"/>
      <c r="S14" s="47"/>
      <c r="T14" s="120"/>
      <c r="U14" s="111"/>
      <c r="V14" s="112"/>
      <c r="W14" s="113"/>
      <c r="X14" s="116"/>
      <c r="Y14" s="12"/>
      <c r="Z14" s="198"/>
      <c r="AA14" s="332"/>
      <c r="AB14" s="333"/>
      <c r="AC14" s="12"/>
      <c r="AD14" s="198"/>
      <c r="AE14" s="117"/>
      <c r="AF14" s="110"/>
      <c r="AG14" s="369"/>
    </row>
    <row r="15" spans="1:33" ht="15.75" customHeight="1">
      <c r="A15" s="318"/>
      <c r="B15" s="100"/>
      <c r="C15" s="371"/>
      <c r="D15" s="37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3"/>
      <c r="S15" s="47"/>
      <c r="T15" s="120"/>
      <c r="U15" s="111"/>
      <c r="V15" s="112"/>
      <c r="W15" s="113"/>
      <c r="X15" s="116"/>
      <c r="Y15" s="12"/>
      <c r="Z15" s="198"/>
      <c r="AA15" s="332"/>
      <c r="AB15" s="333"/>
      <c r="AC15" s="12"/>
      <c r="AD15" s="198"/>
      <c r="AE15" s="117"/>
      <c r="AF15" s="110"/>
      <c r="AG15" s="369"/>
    </row>
    <row r="16" spans="1:33" ht="15.75" customHeight="1">
      <c r="A16" s="318"/>
      <c r="B16" s="100"/>
      <c r="C16" s="371"/>
      <c r="D16" s="37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3"/>
      <c r="S16" s="47"/>
      <c r="T16" s="120"/>
      <c r="U16" s="111"/>
      <c r="V16" s="112"/>
      <c r="W16" s="113"/>
      <c r="X16" s="116"/>
      <c r="Y16" s="12"/>
      <c r="Z16" s="198"/>
      <c r="AA16" s="332"/>
      <c r="AB16" s="333"/>
      <c r="AC16" s="12"/>
      <c r="AD16" s="198"/>
      <c r="AE16" s="117"/>
      <c r="AF16" s="110"/>
      <c r="AG16" s="369"/>
    </row>
    <row r="17" spans="1:33" ht="15.75" customHeight="1">
      <c r="A17" s="318"/>
      <c r="B17" s="100"/>
      <c r="C17" s="371"/>
      <c r="D17" s="37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3"/>
      <c r="S17" s="47"/>
      <c r="T17" s="120"/>
      <c r="U17" s="111"/>
      <c r="V17" s="112"/>
      <c r="W17" s="113"/>
      <c r="X17" s="116"/>
      <c r="Y17" s="12"/>
      <c r="Z17" s="198"/>
      <c r="AA17" s="332"/>
      <c r="AB17" s="333"/>
      <c r="AC17" s="12"/>
      <c r="AD17" s="198"/>
      <c r="AE17" s="117"/>
      <c r="AF17" s="110"/>
      <c r="AG17" s="369"/>
    </row>
    <row r="18" spans="1:33" ht="15.75" customHeight="1">
      <c r="A18" s="318"/>
      <c r="B18" s="100"/>
      <c r="C18" s="371"/>
      <c r="D18" s="37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3"/>
      <c r="S18" s="47"/>
      <c r="T18" s="120"/>
      <c r="U18" s="111"/>
      <c r="V18" s="112"/>
      <c r="W18" s="113"/>
      <c r="X18" s="116"/>
      <c r="Y18" s="12"/>
      <c r="Z18" s="198"/>
      <c r="AA18" s="332"/>
      <c r="AB18" s="333"/>
      <c r="AC18" s="12"/>
      <c r="AD18" s="198"/>
      <c r="AE18" s="117"/>
      <c r="AF18" s="110"/>
      <c r="AG18" s="369"/>
    </row>
    <row r="19" spans="1:33" ht="15.75" customHeight="1">
      <c r="A19" s="318"/>
      <c r="B19" s="100"/>
      <c r="C19" s="371"/>
      <c r="D19" s="37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3"/>
      <c r="S19" s="47"/>
      <c r="T19" s="120"/>
      <c r="U19" s="111"/>
      <c r="V19" s="112"/>
      <c r="W19" s="113"/>
      <c r="X19" s="116"/>
      <c r="Y19" s="12"/>
      <c r="Z19" s="198"/>
      <c r="AA19" s="332"/>
      <c r="AB19" s="333"/>
      <c r="AC19" s="12"/>
      <c r="AD19" s="198"/>
      <c r="AE19" s="117"/>
      <c r="AF19" s="110"/>
      <c r="AG19" s="369"/>
    </row>
    <row r="20" spans="1:33" ht="15.75" customHeight="1">
      <c r="A20" s="318"/>
      <c r="B20" s="100"/>
      <c r="C20" s="371"/>
      <c r="D20" s="37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3"/>
      <c r="S20" s="47"/>
      <c r="T20" s="120"/>
      <c r="U20" s="130"/>
      <c r="V20" s="112"/>
      <c r="W20" s="113"/>
      <c r="X20" s="116"/>
      <c r="Y20" s="12"/>
      <c r="Z20" s="198"/>
      <c r="AA20" s="332"/>
      <c r="AB20" s="333"/>
      <c r="AC20" s="12"/>
      <c r="AD20" s="198"/>
      <c r="AE20" s="117"/>
      <c r="AF20" s="110"/>
      <c r="AG20" s="369"/>
    </row>
    <row r="21" spans="1:33" ht="15.75" customHeight="1" thickBot="1">
      <c r="A21" s="319"/>
      <c r="B21" s="133" t="s">
        <v>122</v>
      </c>
      <c r="C21" s="353"/>
      <c r="D21" s="353"/>
      <c r="E21" s="134"/>
      <c r="F21" s="167"/>
      <c r="G21" s="135"/>
      <c r="H21" s="69"/>
      <c r="I21" s="136">
        <f t="shared" ref="I21:J21" si="2">AVERAGE(I5:I20)</f>
        <v>23.4</v>
      </c>
      <c r="J21" s="137">
        <f t="shared" si="2"/>
        <v>2158</v>
      </c>
      <c r="K21" s="138">
        <f t="shared" ref="K21" si="3">J21/I21</f>
        <v>92.222222222222229</v>
      </c>
      <c r="L21" s="136">
        <f t="shared" ref="L21:M21" si="4">AVERAGE(L5:L20)</f>
        <v>24.2</v>
      </c>
      <c r="M21" s="137">
        <f t="shared" si="4"/>
        <v>2026.748026339239</v>
      </c>
      <c r="N21" s="138">
        <f t="shared" ref="N21:N28" si="5">M21/L21</f>
        <v>83.749918443770213</v>
      </c>
      <c r="O21" s="139">
        <f t="shared" ref="O21:O28" si="6">L21-I21</f>
        <v>0.80000000000000071</v>
      </c>
      <c r="P21" s="140">
        <f t="shared" ref="P21:P28" si="7">N21-K21</f>
        <v>-8.4723037784520159</v>
      </c>
      <c r="Q21" s="141">
        <f t="shared" ref="Q21:Q28" si="8">N21/K21</f>
        <v>0.90813164577582151</v>
      </c>
      <c r="R21" s="324"/>
      <c r="S21" s="142">
        <v>0.20833333333333334</v>
      </c>
      <c r="T21" s="143">
        <v>0.6183912037037036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4"/>
      <c r="AB21" s="355"/>
      <c r="AC21" s="179">
        <f>SUM(AC5:AC20)</f>
        <v>9</v>
      </c>
      <c r="AD21" s="180">
        <f>SUM(AD5:AD20)</f>
        <v>0</v>
      </c>
      <c r="AE21" s="168">
        <f t="shared" ref="AE21:AE28" si="9">M21-J21</f>
        <v>-131.251973660761</v>
      </c>
      <c r="AF21" s="141">
        <f t="shared" ref="AF21:AF28" si="10">M21/J21</f>
        <v>0.9391788815288411</v>
      </c>
      <c r="AG21" s="370"/>
    </row>
    <row r="22" spans="1:33" ht="15.75" customHeight="1">
      <c r="A22" s="356" t="s">
        <v>194</v>
      </c>
      <c r="B22" s="146" t="s">
        <v>195</v>
      </c>
      <c r="C22" s="320" t="s">
        <v>196</v>
      </c>
      <c r="D22" s="321"/>
      <c r="E22" s="147">
        <v>36.450000000000003</v>
      </c>
      <c r="F22" s="159">
        <v>1607</v>
      </c>
      <c r="G22" s="148">
        <f t="shared" ref="G22:G28" si="11">E22*F22</f>
        <v>58575.15</v>
      </c>
      <c r="H22" s="149">
        <v>2</v>
      </c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8" si="12">F22/V22*60</f>
        <v>1895.9558710424928</v>
      </c>
      <c r="N22" s="152">
        <f t="shared" si="5"/>
        <v>94.797793552124645</v>
      </c>
      <c r="O22" s="154">
        <f t="shared" si="6"/>
        <v>0</v>
      </c>
      <c r="P22" s="155">
        <f t="shared" si="7"/>
        <v>-10.202206447875355</v>
      </c>
      <c r="Q22" s="156">
        <f t="shared" si="8"/>
        <v>0.90283612906785371</v>
      </c>
      <c r="R22" s="322">
        <f>Q38</f>
        <v>0.8720416102439229</v>
      </c>
      <c r="S22" s="157">
        <v>0.16666666666666666</v>
      </c>
      <c r="T22" s="158">
        <v>0.20197916666666665</v>
      </c>
      <c r="U22" s="159"/>
      <c r="V22" s="160">
        <v>50.855614032294639</v>
      </c>
      <c r="W22" s="97"/>
      <c r="X22" s="98"/>
      <c r="Y22" s="12"/>
      <c r="Z22" s="198"/>
      <c r="AA22" s="325"/>
      <c r="AB22" s="326"/>
      <c r="AC22" s="12">
        <v>0</v>
      </c>
      <c r="AD22" s="198"/>
      <c r="AE22" s="115">
        <f t="shared" si="9"/>
        <v>-204.04412895750716</v>
      </c>
      <c r="AF22" s="156">
        <f t="shared" si="10"/>
        <v>0.90283612906785371</v>
      </c>
      <c r="AG22" s="376">
        <f>AF38</f>
        <v>0.8720416102439229</v>
      </c>
    </row>
    <row r="23" spans="1:33" ht="15.75" customHeight="1">
      <c r="A23" s="357"/>
      <c r="B23" s="163" t="s">
        <v>185</v>
      </c>
      <c r="C23" s="330" t="s">
        <v>199</v>
      </c>
      <c r="D23" s="331"/>
      <c r="E23" s="101">
        <v>33.200000000000003</v>
      </c>
      <c r="F23" s="111">
        <v>3417</v>
      </c>
      <c r="G23" s="103">
        <f t="shared" si="11"/>
        <v>113444.40000000001</v>
      </c>
      <c r="H23" s="26"/>
      <c r="I23" s="107">
        <v>11</v>
      </c>
      <c r="J23" s="105">
        <v>2000</v>
      </c>
      <c r="K23" s="106">
        <f t="shared" si="1"/>
        <v>181.81818181818181</v>
      </c>
      <c r="L23" s="107">
        <v>11</v>
      </c>
      <c r="M23" s="105">
        <f t="shared" si="12"/>
        <v>1676.2856552655742</v>
      </c>
      <c r="N23" s="106">
        <f t="shared" si="5"/>
        <v>152.38960502414309</v>
      </c>
      <c r="O23" s="108">
        <f t="shared" si="6"/>
        <v>0</v>
      </c>
      <c r="P23" s="109">
        <f t="shared" si="7"/>
        <v>-29.428576794038719</v>
      </c>
      <c r="Q23" s="110">
        <f t="shared" si="8"/>
        <v>0.83814282763278702</v>
      </c>
      <c r="R23" s="323"/>
      <c r="S23" s="47">
        <v>0.20555555555555557</v>
      </c>
      <c r="T23" s="48">
        <v>0.29048611111111111</v>
      </c>
      <c r="U23" s="111">
        <v>5.1500000000000457</v>
      </c>
      <c r="V23" s="112">
        <v>122.30612327677447</v>
      </c>
      <c r="W23" s="113"/>
      <c r="X23" s="116"/>
      <c r="Y23" s="12"/>
      <c r="Z23" s="198"/>
      <c r="AA23" s="332"/>
      <c r="AB23" s="333"/>
      <c r="AC23" s="12">
        <v>1</v>
      </c>
      <c r="AD23" s="198"/>
      <c r="AE23" s="117">
        <f t="shared" si="9"/>
        <v>-323.71434473442582</v>
      </c>
      <c r="AF23" s="110">
        <f t="shared" si="10"/>
        <v>0.83814282763278714</v>
      </c>
      <c r="AG23" s="369"/>
    </row>
    <row r="24" spans="1:33" ht="15.75" customHeight="1">
      <c r="A24" s="357"/>
      <c r="B24" s="163" t="s">
        <v>185</v>
      </c>
      <c r="C24" s="330" t="s">
        <v>197</v>
      </c>
      <c r="D24" s="331"/>
      <c r="E24" s="101">
        <v>31.72</v>
      </c>
      <c r="F24" s="111">
        <v>2127</v>
      </c>
      <c r="G24" s="103">
        <f t="shared" si="11"/>
        <v>67468.44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 t="shared" si="12"/>
        <v>1663.2120000000004</v>
      </c>
      <c r="N24" s="106">
        <f t="shared" si="5"/>
        <v>75.600545454545468</v>
      </c>
      <c r="O24" s="108">
        <f t="shared" si="6"/>
        <v>0</v>
      </c>
      <c r="P24" s="109">
        <f t="shared" si="7"/>
        <v>-15.308545454545438</v>
      </c>
      <c r="Q24" s="110">
        <f t="shared" si="8"/>
        <v>0.83160600000000018</v>
      </c>
      <c r="R24" s="323"/>
      <c r="S24" s="47">
        <v>0.29375000000000001</v>
      </c>
      <c r="T24" s="48">
        <v>0.34702546296296299</v>
      </c>
      <c r="U24" s="111">
        <v>4.7000000000000153</v>
      </c>
      <c r="V24" s="112">
        <v>76.731048116535945</v>
      </c>
      <c r="W24" s="113"/>
      <c r="X24" s="116"/>
      <c r="Y24" s="12"/>
      <c r="Z24" s="198"/>
      <c r="AA24" s="332"/>
      <c r="AB24" s="333"/>
      <c r="AC24" s="12">
        <v>1</v>
      </c>
      <c r="AD24" s="198"/>
      <c r="AE24" s="117">
        <f t="shared" si="9"/>
        <v>-336.78799999999956</v>
      </c>
      <c r="AF24" s="110">
        <f t="shared" si="10"/>
        <v>0.83160600000000018</v>
      </c>
      <c r="AG24" s="369"/>
    </row>
    <row r="25" spans="1:33" ht="15.75" customHeight="1">
      <c r="A25" s="357"/>
      <c r="B25" s="163" t="s">
        <v>185</v>
      </c>
      <c r="C25" s="330" t="s">
        <v>198</v>
      </c>
      <c r="D25" s="331"/>
      <c r="E25" s="101">
        <v>34.79</v>
      </c>
      <c r="F25" s="111">
        <v>2176</v>
      </c>
      <c r="G25" s="103">
        <f t="shared" si="11"/>
        <v>75703.039999999994</v>
      </c>
      <c r="H25" s="26"/>
      <c r="I25" s="107">
        <v>11</v>
      </c>
      <c r="J25" s="105">
        <v>2000</v>
      </c>
      <c r="K25" s="106">
        <f t="shared" si="1"/>
        <v>181.81818181818181</v>
      </c>
      <c r="L25" s="107">
        <v>11</v>
      </c>
      <c r="M25" s="105">
        <f t="shared" si="12"/>
        <v>1676.0096719546812</v>
      </c>
      <c r="N25" s="106">
        <f t="shared" si="5"/>
        <v>152.36451563224375</v>
      </c>
      <c r="O25" s="108">
        <f t="shared" si="6"/>
        <v>0</v>
      </c>
      <c r="P25" s="109">
        <f t="shared" si="7"/>
        <v>-29.453666185938062</v>
      </c>
      <c r="Q25" s="110">
        <f t="shared" si="8"/>
        <v>0.83800483597734066</v>
      </c>
      <c r="R25" s="323"/>
      <c r="S25" s="47">
        <v>0.35069444444444442</v>
      </c>
      <c r="T25" s="48">
        <v>0.40478009259259257</v>
      </c>
      <c r="U25" s="111">
        <v>5.2833333333332533</v>
      </c>
      <c r="V25" s="112">
        <v>77.899311790803495</v>
      </c>
      <c r="W25" s="113"/>
      <c r="X25" s="116"/>
      <c r="Y25" s="12"/>
      <c r="Z25" s="198"/>
      <c r="AA25" s="332"/>
      <c r="AB25" s="333"/>
      <c r="AC25" s="12">
        <v>1</v>
      </c>
      <c r="AD25" s="198"/>
      <c r="AE25" s="117">
        <f t="shared" si="9"/>
        <v>-323.99032804531885</v>
      </c>
      <c r="AF25" s="110">
        <f t="shared" si="10"/>
        <v>0.83800483597734055</v>
      </c>
      <c r="AG25" s="369"/>
    </row>
    <row r="26" spans="1:33" ht="15.75" customHeight="1">
      <c r="A26" s="358"/>
      <c r="B26" s="163" t="s">
        <v>189</v>
      </c>
      <c r="C26" s="330" t="s">
        <v>206</v>
      </c>
      <c r="D26" s="331"/>
      <c r="E26" s="101">
        <v>71.55</v>
      </c>
      <c r="F26" s="111">
        <v>2511</v>
      </c>
      <c r="G26" s="103">
        <f t="shared" si="11"/>
        <v>179662.05</v>
      </c>
      <c r="H26" s="13"/>
      <c r="I26" s="118">
        <v>22</v>
      </c>
      <c r="J26" s="105">
        <v>2000</v>
      </c>
      <c r="K26" s="106">
        <f t="shared" si="1"/>
        <v>90.909090909090907</v>
      </c>
      <c r="L26" s="107">
        <v>22</v>
      </c>
      <c r="M26" s="105">
        <f t="shared" si="12"/>
        <v>1786.4462102904913</v>
      </c>
      <c r="N26" s="106">
        <f t="shared" si="5"/>
        <v>81.202100467749602</v>
      </c>
      <c r="O26" s="108">
        <f t="shared" si="6"/>
        <v>0</v>
      </c>
      <c r="P26" s="109">
        <f t="shared" si="7"/>
        <v>-9.7069904413413042</v>
      </c>
      <c r="Q26" s="110">
        <f t="shared" si="8"/>
        <v>0.89322310514524561</v>
      </c>
      <c r="R26" s="323"/>
      <c r="S26" s="47">
        <v>0.40833333333333327</v>
      </c>
      <c r="T26" s="48">
        <v>0.46689814814814806</v>
      </c>
      <c r="U26" s="111">
        <v>5.1166666666666138</v>
      </c>
      <c r="V26" s="112">
        <v>84.335032945381215</v>
      </c>
      <c r="W26" s="113">
        <v>0.46689814814814806</v>
      </c>
      <c r="X26" s="116">
        <v>0.50486111111111109</v>
      </c>
      <c r="Y26" s="12"/>
      <c r="Z26" s="198"/>
      <c r="AA26" s="332"/>
      <c r="AB26" s="333"/>
      <c r="AC26" s="12">
        <v>2</v>
      </c>
      <c r="AD26" s="198"/>
      <c r="AE26" s="117">
        <f t="shared" si="9"/>
        <v>-213.55378970950869</v>
      </c>
      <c r="AF26" s="110">
        <f t="shared" si="10"/>
        <v>0.89322310514524561</v>
      </c>
      <c r="AG26" s="369"/>
    </row>
    <row r="27" spans="1:33" ht="15.75" customHeight="1">
      <c r="A27" s="358"/>
      <c r="B27" s="163" t="s">
        <v>189</v>
      </c>
      <c r="C27" s="330" t="s">
        <v>209</v>
      </c>
      <c r="D27" s="331"/>
      <c r="E27" s="101">
        <v>61.09</v>
      </c>
      <c r="F27" s="111">
        <v>3222</v>
      </c>
      <c r="G27" s="121">
        <f t="shared" si="11"/>
        <v>196831.98</v>
      </c>
      <c r="H27" s="122"/>
      <c r="I27" s="107">
        <v>20</v>
      </c>
      <c r="J27" s="105">
        <v>2000</v>
      </c>
      <c r="K27" s="106">
        <f t="shared" si="1"/>
        <v>100</v>
      </c>
      <c r="L27" s="107">
        <v>20</v>
      </c>
      <c r="M27" s="105">
        <f t="shared" si="12"/>
        <v>1789.5455858679718</v>
      </c>
      <c r="N27" s="106">
        <f t="shared" si="5"/>
        <v>89.477279293398595</v>
      </c>
      <c r="O27" s="108">
        <f t="shared" si="6"/>
        <v>0</v>
      </c>
      <c r="P27" s="109">
        <f t="shared" si="7"/>
        <v>-10.522720706601405</v>
      </c>
      <c r="Q27" s="110">
        <f t="shared" si="8"/>
        <v>0.89477279293398593</v>
      </c>
      <c r="R27" s="323"/>
      <c r="S27" s="47">
        <v>0.50486111111111109</v>
      </c>
      <c r="T27" s="120">
        <v>0.5798726851851852</v>
      </c>
      <c r="U27" s="111">
        <v>54.666666666666764</v>
      </c>
      <c r="V27" s="112">
        <v>108.02742412746935</v>
      </c>
      <c r="W27" s="113"/>
      <c r="X27" s="116"/>
      <c r="Y27" s="12"/>
      <c r="Z27" s="198"/>
      <c r="AA27" s="332"/>
      <c r="AB27" s="333"/>
      <c r="AC27" s="12">
        <v>2</v>
      </c>
      <c r="AD27" s="198"/>
      <c r="AE27" s="117">
        <f t="shared" si="9"/>
        <v>-210.45441413202821</v>
      </c>
      <c r="AF27" s="110">
        <f t="shared" si="10"/>
        <v>0.89477279293398593</v>
      </c>
      <c r="AG27" s="369"/>
    </row>
    <row r="28" spans="1:33" ht="15.75" customHeight="1">
      <c r="A28" s="358"/>
      <c r="B28" s="163" t="s">
        <v>195</v>
      </c>
      <c r="C28" s="330" t="s">
        <v>196</v>
      </c>
      <c r="D28" s="331"/>
      <c r="E28" s="101">
        <v>36.450000000000003</v>
      </c>
      <c r="F28" s="111">
        <v>2200</v>
      </c>
      <c r="G28" s="121">
        <f t="shared" si="11"/>
        <v>80190</v>
      </c>
      <c r="H28" s="62"/>
      <c r="I28" s="118">
        <v>20</v>
      </c>
      <c r="J28" s="105">
        <v>2100</v>
      </c>
      <c r="K28" s="106">
        <f t="shared" si="1"/>
        <v>105</v>
      </c>
      <c r="L28" s="107">
        <v>20</v>
      </c>
      <c r="M28" s="105">
        <f t="shared" si="12"/>
        <v>1895.535871042493</v>
      </c>
      <c r="N28" s="106">
        <f t="shared" si="5"/>
        <v>94.776793552124644</v>
      </c>
      <c r="O28" s="123">
        <f t="shared" si="6"/>
        <v>0</v>
      </c>
      <c r="P28" s="124">
        <f t="shared" si="7"/>
        <v>-10.223206447875356</v>
      </c>
      <c r="Q28" s="125">
        <f t="shared" si="8"/>
        <v>0.90263612906785373</v>
      </c>
      <c r="R28" s="323"/>
      <c r="S28" s="47">
        <v>0.58333333333333326</v>
      </c>
      <c r="T28" s="120">
        <v>0.63168981481481479</v>
      </c>
      <c r="U28" s="111">
        <v>4.9833333333332064</v>
      </c>
      <c r="V28" s="112">
        <v>69.637299940625027</v>
      </c>
      <c r="W28" s="113"/>
      <c r="X28" s="116"/>
      <c r="Y28" s="12"/>
      <c r="Z28" s="198"/>
      <c r="AA28" s="332"/>
      <c r="AB28" s="333"/>
      <c r="AC28" s="12">
        <v>1</v>
      </c>
      <c r="AD28" s="198"/>
      <c r="AE28" s="117">
        <f t="shared" si="9"/>
        <v>-204.464128957507</v>
      </c>
      <c r="AF28" s="110">
        <f t="shared" si="10"/>
        <v>0.90263612906785384</v>
      </c>
      <c r="AG28" s="369"/>
    </row>
    <row r="29" spans="1:33" ht="15.75" customHeight="1">
      <c r="A29" s="358"/>
      <c r="B29" s="163"/>
      <c r="C29" s="330"/>
      <c r="D29" s="331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23"/>
      <c r="S29" s="47"/>
      <c r="T29" s="120"/>
      <c r="U29" s="111"/>
      <c r="V29" s="112"/>
      <c r="W29" s="113"/>
      <c r="X29" s="116"/>
      <c r="Y29" s="12"/>
      <c r="Z29" s="198"/>
      <c r="AA29" s="332"/>
      <c r="AB29" s="333"/>
      <c r="AC29" s="12"/>
      <c r="AD29" s="198"/>
      <c r="AE29" s="117"/>
      <c r="AF29" s="110"/>
      <c r="AG29" s="369"/>
    </row>
    <row r="30" spans="1:33" ht="15.75" customHeight="1">
      <c r="A30" s="358"/>
      <c r="B30" s="163"/>
      <c r="C30" s="330"/>
      <c r="D30" s="331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3"/>
      <c r="S30" s="47"/>
      <c r="T30" s="120"/>
      <c r="U30" s="111"/>
      <c r="V30" s="112"/>
      <c r="W30" s="113"/>
      <c r="X30" s="116"/>
      <c r="Y30" s="12"/>
      <c r="Z30" s="198"/>
      <c r="AA30" s="332"/>
      <c r="AB30" s="333"/>
      <c r="AC30" s="12"/>
      <c r="AD30" s="198"/>
      <c r="AE30" s="117"/>
      <c r="AF30" s="110"/>
      <c r="AG30" s="369"/>
    </row>
    <row r="31" spans="1:33" ht="15.75" customHeight="1">
      <c r="A31" s="358"/>
      <c r="B31" s="163"/>
      <c r="C31" s="330"/>
      <c r="D31" s="331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3"/>
      <c r="S31" s="47"/>
      <c r="T31" s="120"/>
      <c r="U31" s="111"/>
      <c r="V31" s="112"/>
      <c r="W31" s="113"/>
      <c r="X31" s="116"/>
      <c r="Y31" s="12"/>
      <c r="Z31" s="198"/>
      <c r="AA31" s="332"/>
      <c r="AB31" s="333"/>
      <c r="AC31" s="12"/>
      <c r="AD31" s="198"/>
      <c r="AE31" s="117"/>
      <c r="AF31" s="110"/>
      <c r="AG31" s="369"/>
    </row>
    <row r="32" spans="1:33" ht="15.75" customHeight="1">
      <c r="A32" s="358"/>
      <c r="B32" s="163"/>
      <c r="C32" s="330"/>
      <c r="D32" s="331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3"/>
      <c r="S32" s="47"/>
      <c r="T32" s="120"/>
      <c r="U32" s="111"/>
      <c r="V32" s="112"/>
      <c r="W32" s="113"/>
      <c r="X32" s="116"/>
      <c r="Y32" s="12"/>
      <c r="Z32" s="198"/>
      <c r="AA32" s="332"/>
      <c r="AB32" s="333"/>
      <c r="AC32" s="12"/>
      <c r="AD32" s="198"/>
      <c r="AE32" s="117"/>
      <c r="AF32" s="110"/>
      <c r="AG32" s="369"/>
    </row>
    <row r="33" spans="1:33" ht="15.75" customHeight="1">
      <c r="A33" s="358"/>
      <c r="B33" s="163"/>
      <c r="C33" s="330"/>
      <c r="D33" s="331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3"/>
      <c r="S33" s="47"/>
      <c r="T33" s="120"/>
      <c r="U33" s="111"/>
      <c r="V33" s="112"/>
      <c r="W33" s="113"/>
      <c r="X33" s="116"/>
      <c r="Y33" s="12"/>
      <c r="Z33" s="198"/>
      <c r="AA33" s="332"/>
      <c r="AB33" s="333"/>
      <c r="AC33" s="12"/>
      <c r="AD33" s="198"/>
      <c r="AE33" s="117"/>
      <c r="AF33" s="110"/>
      <c r="AG33" s="369"/>
    </row>
    <row r="34" spans="1:33" ht="15.75" customHeight="1">
      <c r="A34" s="358"/>
      <c r="B34" s="163"/>
      <c r="C34" s="330"/>
      <c r="D34" s="331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3"/>
      <c r="S34" s="47"/>
      <c r="T34" s="120"/>
      <c r="U34" s="111"/>
      <c r="V34" s="112"/>
      <c r="W34" s="113"/>
      <c r="X34" s="116"/>
      <c r="Y34" s="12"/>
      <c r="Z34" s="198"/>
      <c r="AA34" s="332"/>
      <c r="AB34" s="333"/>
      <c r="AC34" s="12"/>
      <c r="AD34" s="198"/>
      <c r="AE34" s="117"/>
      <c r="AF34" s="110"/>
      <c r="AG34" s="369"/>
    </row>
    <row r="35" spans="1:33" ht="15.75" customHeight="1">
      <c r="A35" s="358"/>
      <c r="B35" s="163"/>
      <c r="C35" s="330"/>
      <c r="D35" s="331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3"/>
      <c r="S35" s="47"/>
      <c r="T35" s="120"/>
      <c r="U35" s="111"/>
      <c r="V35" s="112"/>
      <c r="W35" s="183"/>
      <c r="X35" s="184"/>
      <c r="Y35" s="12"/>
      <c r="Z35" s="198"/>
      <c r="AA35" s="332"/>
      <c r="AB35" s="333"/>
      <c r="AC35" s="12"/>
      <c r="AD35" s="198"/>
      <c r="AE35" s="117"/>
      <c r="AF35" s="110"/>
      <c r="AG35" s="369"/>
    </row>
    <row r="36" spans="1:33" ht="15.75" customHeight="1">
      <c r="A36" s="358"/>
      <c r="B36" s="163"/>
      <c r="C36" s="330"/>
      <c r="D36" s="331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3"/>
      <c r="S36" s="47"/>
      <c r="T36" s="120"/>
      <c r="U36" s="111"/>
      <c r="V36" s="112"/>
      <c r="W36" s="185"/>
      <c r="X36" s="186"/>
      <c r="Y36" s="12"/>
      <c r="Z36" s="198"/>
      <c r="AA36" s="332"/>
      <c r="AB36" s="333"/>
      <c r="AC36" s="12"/>
      <c r="AD36" s="198"/>
      <c r="AE36" s="117"/>
      <c r="AF36" s="110"/>
      <c r="AG36" s="369"/>
    </row>
    <row r="37" spans="1:33" ht="15.75" customHeight="1">
      <c r="A37" s="358"/>
      <c r="B37" s="100"/>
      <c r="C37" s="330"/>
      <c r="D37" s="33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3"/>
      <c r="S37" s="47"/>
      <c r="T37" s="120"/>
      <c r="U37" s="130"/>
      <c r="V37" s="112"/>
      <c r="W37" s="185"/>
      <c r="X37" s="186"/>
      <c r="Y37" s="12"/>
      <c r="Z37" s="198"/>
      <c r="AA37" s="332"/>
      <c r="AB37" s="333"/>
      <c r="AC37" s="12"/>
      <c r="AD37" s="198"/>
      <c r="AE37" s="117"/>
      <c r="AF37" s="110"/>
      <c r="AG37" s="369"/>
    </row>
    <row r="38" spans="1:33" ht="15.75" customHeight="1" thickBot="1">
      <c r="A38" s="359"/>
      <c r="B38" s="133" t="s">
        <v>122</v>
      </c>
      <c r="C38" s="353"/>
      <c r="D38" s="353"/>
      <c r="E38" s="134"/>
      <c r="F38" s="167"/>
      <c r="G38" s="135"/>
      <c r="H38" s="69"/>
      <c r="I38" s="136">
        <f t="shared" ref="I38:J38" si="13">AVERAGE(I22:I37)</f>
        <v>18</v>
      </c>
      <c r="J38" s="137">
        <f t="shared" si="13"/>
        <v>2028.5714285714287</v>
      </c>
      <c r="K38" s="138">
        <f t="shared" ref="K38" si="14">J38/I38</f>
        <v>112.69841269841271</v>
      </c>
      <c r="L38" s="136">
        <f t="shared" ref="L38:M38" si="15">AVERAGE(L22:L37)</f>
        <v>18</v>
      </c>
      <c r="M38" s="137">
        <f t="shared" si="15"/>
        <v>1768.9986950662437</v>
      </c>
      <c r="N38" s="138">
        <f t="shared" ref="N38:N44" si="16">M38/L38</f>
        <v>98.277705281457983</v>
      </c>
      <c r="O38" s="139">
        <f t="shared" ref="O38:O44" si="17">L38-I38</f>
        <v>0</v>
      </c>
      <c r="P38" s="140">
        <f t="shared" ref="P38:P44" si="18">N38-K38</f>
        <v>-14.420707416954727</v>
      </c>
      <c r="Q38" s="141">
        <f t="shared" ref="Q38:Q44" si="19">N38/K38</f>
        <v>0.8720416102439229</v>
      </c>
      <c r="R38" s="324"/>
      <c r="S38" s="142">
        <v>0.16666666666666666</v>
      </c>
      <c r="T38" s="143">
        <v>0.63168981481481479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4"/>
      <c r="AB38" s="355"/>
      <c r="AC38" s="179">
        <f>SUM(AC22:AC37)</f>
        <v>8</v>
      </c>
      <c r="AD38" s="180">
        <f>SUM(AD22:AD37)</f>
        <v>0</v>
      </c>
      <c r="AE38" s="168">
        <f t="shared" ref="AE38:AE44" si="20">M38-J38</f>
        <v>-259.57273350518494</v>
      </c>
      <c r="AF38" s="141">
        <f t="shared" ref="AF38:AF44" si="21">M38/J38</f>
        <v>0.8720416102439229</v>
      </c>
      <c r="AG38" s="370"/>
    </row>
    <row r="39" spans="1:33" ht="15.75" customHeight="1">
      <c r="A39" s="317" t="s">
        <v>204</v>
      </c>
      <c r="B39" s="146" t="s">
        <v>185</v>
      </c>
      <c r="C39" s="320" t="s">
        <v>186</v>
      </c>
      <c r="D39" s="321"/>
      <c r="E39" s="147">
        <v>19.7</v>
      </c>
      <c r="F39" s="97">
        <v>3657</v>
      </c>
      <c r="G39" s="148">
        <f t="shared" ref="G39:G44" si="22">E39*F39</f>
        <v>72042.899999999994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4" si="23">F39/V39*60</f>
        <v>1079.0877035037918</v>
      </c>
      <c r="N39" s="152">
        <f t="shared" si="16"/>
        <v>83.006746423368597</v>
      </c>
      <c r="O39" s="154">
        <f t="shared" si="17"/>
        <v>0</v>
      </c>
      <c r="P39" s="155">
        <f t="shared" si="18"/>
        <v>-9.3009458843237098</v>
      </c>
      <c r="Q39" s="156">
        <f t="shared" si="19"/>
        <v>0.8992397529198265</v>
      </c>
      <c r="R39" s="322">
        <f>Q55</f>
        <v>0.89521233950037582</v>
      </c>
      <c r="S39" s="157">
        <v>0.16666666666666666</v>
      </c>
      <c r="T39" s="158">
        <v>0.30787037037037035</v>
      </c>
      <c r="U39" s="159"/>
      <c r="V39" s="160">
        <v>203.33843049785895</v>
      </c>
      <c r="W39" s="158"/>
      <c r="X39" s="169"/>
      <c r="Y39" s="12"/>
      <c r="Z39" s="198"/>
      <c r="AA39" s="325"/>
      <c r="AB39" s="326"/>
      <c r="AC39" s="12">
        <v>3</v>
      </c>
      <c r="AD39" s="198"/>
      <c r="AE39" s="115">
        <f t="shared" si="20"/>
        <v>-120.91229649620823</v>
      </c>
      <c r="AF39" s="156">
        <f t="shared" si="21"/>
        <v>0.8992397529198265</v>
      </c>
      <c r="AG39" s="327">
        <f>AF55</f>
        <v>0.89521233950037571</v>
      </c>
    </row>
    <row r="40" spans="1:33" ht="15.75" customHeight="1">
      <c r="A40" s="318"/>
      <c r="B40" s="163" t="s">
        <v>189</v>
      </c>
      <c r="C40" s="330" t="s">
        <v>191</v>
      </c>
      <c r="D40" s="331"/>
      <c r="E40" s="101">
        <v>59.34</v>
      </c>
      <c r="F40" s="102">
        <v>1570</v>
      </c>
      <c r="G40" s="103">
        <f t="shared" si="22"/>
        <v>93163.8</v>
      </c>
      <c r="H40" s="26"/>
      <c r="I40" s="104">
        <v>24</v>
      </c>
      <c r="J40" s="105">
        <v>2000</v>
      </c>
      <c r="K40" s="106">
        <f t="shared" si="1"/>
        <v>83.333333333333329</v>
      </c>
      <c r="L40" s="107">
        <v>24</v>
      </c>
      <c r="M40" s="105">
        <f t="shared" si="23"/>
        <v>1788.2082313195087</v>
      </c>
      <c r="N40" s="106">
        <f t="shared" si="16"/>
        <v>74.508676304979531</v>
      </c>
      <c r="O40" s="108">
        <f t="shared" si="17"/>
        <v>0</v>
      </c>
      <c r="P40" s="109">
        <f t="shared" si="18"/>
        <v>-8.8246570283537977</v>
      </c>
      <c r="Q40" s="110">
        <f t="shared" si="19"/>
        <v>0.89410411565975445</v>
      </c>
      <c r="R40" s="323"/>
      <c r="S40" s="47">
        <v>0.31111111111111112</v>
      </c>
      <c r="T40" s="48">
        <v>0.34768518518518521</v>
      </c>
      <c r="U40" s="111">
        <v>4.6666666666667034</v>
      </c>
      <c r="V40" s="112">
        <v>52.678428803836987</v>
      </c>
      <c r="W40" s="113"/>
      <c r="X40" s="116"/>
      <c r="Y40" s="12"/>
      <c r="Z40" s="198"/>
      <c r="AA40" s="332"/>
      <c r="AB40" s="333"/>
      <c r="AC40" s="12">
        <v>1</v>
      </c>
      <c r="AD40" s="198"/>
      <c r="AE40" s="117">
        <f t="shared" si="20"/>
        <v>-211.79176868049126</v>
      </c>
      <c r="AF40" s="110">
        <f t="shared" si="21"/>
        <v>0.89410411565975434</v>
      </c>
      <c r="AG40" s="328"/>
    </row>
    <row r="41" spans="1:33" ht="15.75" customHeight="1">
      <c r="A41" s="318"/>
      <c r="B41" s="163" t="s">
        <v>189</v>
      </c>
      <c r="C41" s="330" t="s">
        <v>207</v>
      </c>
      <c r="D41" s="331"/>
      <c r="E41" s="101">
        <v>58.67</v>
      </c>
      <c r="F41" s="102">
        <v>1169</v>
      </c>
      <c r="G41" s="103">
        <f t="shared" si="22"/>
        <v>68585.23</v>
      </c>
      <c r="H41" s="26">
        <v>2</v>
      </c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 t="shared" si="23"/>
        <v>1790.7270052556094</v>
      </c>
      <c r="N41" s="106">
        <f t="shared" si="16"/>
        <v>77.857695880678662</v>
      </c>
      <c r="O41" s="108">
        <f t="shared" si="17"/>
        <v>0</v>
      </c>
      <c r="P41" s="109">
        <f t="shared" si="18"/>
        <v>-9.0988258584517752</v>
      </c>
      <c r="Q41" s="110">
        <f t="shared" si="19"/>
        <v>0.89536350262780462</v>
      </c>
      <c r="R41" s="323"/>
      <c r="S41" s="47">
        <v>0.35069444444444442</v>
      </c>
      <c r="T41" s="48">
        <v>0.37789351851851849</v>
      </c>
      <c r="U41" s="111">
        <v>5</v>
      </c>
      <c r="V41" s="112">
        <v>39.16844934719024</v>
      </c>
      <c r="W41" s="113"/>
      <c r="X41" s="116"/>
      <c r="Y41" s="12"/>
      <c r="Z41" s="198"/>
      <c r="AA41" s="332"/>
      <c r="AB41" s="333"/>
      <c r="AC41" s="12">
        <v>1</v>
      </c>
      <c r="AD41" s="198"/>
      <c r="AE41" s="117">
        <f t="shared" si="20"/>
        <v>-209.27299474439064</v>
      </c>
      <c r="AF41" s="110">
        <f t="shared" si="21"/>
        <v>0.89536350262780473</v>
      </c>
      <c r="AG41" s="328"/>
    </row>
    <row r="42" spans="1:33" ht="15.75" customHeight="1">
      <c r="A42" s="318"/>
      <c r="B42" s="163" t="s">
        <v>189</v>
      </c>
      <c r="C42" s="330" t="s">
        <v>208</v>
      </c>
      <c r="D42" s="331"/>
      <c r="E42" s="101">
        <v>59.54</v>
      </c>
      <c r="F42" s="102">
        <v>3190</v>
      </c>
      <c r="G42" s="103">
        <f t="shared" si="22"/>
        <v>189932.6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 t="shared" si="23"/>
        <v>1793.4815964524721</v>
      </c>
      <c r="N42" s="106">
        <f t="shared" si="16"/>
        <v>77.977460715324881</v>
      </c>
      <c r="O42" s="108">
        <f t="shared" si="17"/>
        <v>0</v>
      </c>
      <c r="P42" s="109">
        <f t="shared" si="18"/>
        <v>-8.9790610238055564</v>
      </c>
      <c r="Q42" s="110">
        <f t="shared" si="19"/>
        <v>0.89674079822623609</v>
      </c>
      <c r="R42" s="323"/>
      <c r="S42" s="47">
        <v>0.38194444444444442</v>
      </c>
      <c r="T42" s="48">
        <v>0.45605324074074072</v>
      </c>
      <c r="U42" s="111">
        <v>5.8333333333333393</v>
      </c>
      <c r="V42" s="112">
        <v>106.7198015182266</v>
      </c>
      <c r="W42" s="113">
        <v>0.45605324074074072</v>
      </c>
      <c r="X42" s="116">
        <v>0.49444444444444441</v>
      </c>
      <c r="Y42" s="12"/>
      <c r="Z42" s="198"/>
      <c r="AA42" s="332"/>
      <c r="AB42" s="333"/>
      <c r="AC42" s="12">
        <v>2</v>
      </c>
      <c r="AD42" s="198"/>
      <c r="AE42" s="117">
        <f t="shared" si="20"/>
        <v>-206.5184035475279</v>
      </c>
      <c r="AF42" s="110">
        <f t="shared" si="21"/>
        <v>0.89674079822623609</v>
      </c>
      <c r="AG42" s="328"/>
    </row>
    <row r="43" spans="1:33" ht="15.75" customHeight="1">
      <c r="A43" s="318"/>
      <c r="B43" s="163" t="s">
        <v>189</v>
      </c>
      <c r="C43" s="330" t="s">
        <v>205</v>
      </c>
      <c r="D43" s="331"/>
      <c r="E43" s="101">
        <v>53.76</v>
      </c>
      <c r="F43" s="102">
        <v>3292</v>
      </c>
      <c r="G43" s="103">
        <f t="shared" si="22"/>
        <v>176977.91999999998</v>
      </c>
      <c r="H43" s="13"/>
      <c r="I43" s="104">
        <v>20</v>
      </c>
      <c r="J43" s="105">
        <v>2000</v>
      </c>
      <c r="K43" s="106">
        <f t="shared" si="1"/>
        <v>100</v>
      </c>
      <c r="L43" s="107">
        <v>20</v>
      </c>
      <c r="M43" s="105">
        <f t="shared" si="23"/>
        <v>1784.1466606172171</v>
      </c>
      <c r="N43" s="106">
        <f t="shared" si="16"/>
        <v>89.207333030860852</v>
      </c>
      <c r="O43" s="108">
        <f t="shared" si="17"/>
        <v>0</v>
      </c>
      <c r="P43" s="109">
        <f t="shared" si="18"/>
        <v>-10.792666969139148</v>
      </c>
      <c r="Q43" s="110">
        <f t="shared" si="19"/>
        <v>0.89207333030860847</v>
      </c>
      <c r="R43" s="323"/>
      <c r="S43" s="47">
        <v>0.49444444444444441</v>
      </c>
      <c r="T43" s="48">
        <v>0.57131944444444438</v>
      </c>
      <c r="U43" s="111">
        <v>55.283333333333317</v>
      </c>
      <c r="V43" s="112">
        <v>110.70838757822123</v>
      </c>
      <c r="W43" s="113"/>
      <c r="X43" s="116"/>
      <c r="Y43" s="12"/>
      <c r="Z43" s="198"/>
      <c r="AA43" s="332"/>
      <c r="AB43" s="333"/>
      <c r="AC43" s="12">
        <v>2</v>
      </c>
      <c r="AD43" s="198"/>
      <c r="AE43" s="117">
        <f t="shared" si="20"/>
        <v>-215.85333938278291</v>
      </c>
      <c r="AF43" s="110">
        <f t="shared" si="21"/>
        <v>0.89207333030860858</v>
      </c>
      <c r="AG43" s="328"/>
    </row>
    <row r="44" spans="1:33" ht="15.75" customHeight="1">
      <c r="A44" s="318"/>
      <c r="B44" s="163" t="s">
        <v>189</v>
      </c>
      <c r="C44" s="330" t="s">
        <v>207</v>
      </c>
      <c r="D44" s="331"/>
      <c r="E44" s="101">
        <v>58.67</v>
      </c>
      <c r="F44" s="102">
        <v>3064</v>
      </c>
      <c r="G44" s="121">
        <f t="shared" si="22"/>
        <v>179764.88</v>
      </c>
      <c r="H44" s="122"/>
      <c r="I44" s="104">
        <v>23</v>
      </c>
      <c r="J44" s="105">
        <v>2000</v>
      </c>
      <c r="K44" s="106">
        <f t="shared" si="1"/>
        <v>86.956521739130437</v>
      </c>
      <c r="L44" s="107">
        <v>23</v>
      </c>
      <c r="M44" s="105">
        <f t="shared" si="23"/>
        <v>1790.7270052556094</v>
      </c>
      <c r="N44" s="106">
        <f t="shared" si="16"/>
        <v>77.857695880678662</v>
      </c>
      <c r="O44" s="108">
        <f t="shared" si="17"/>
        <v>0</v>
      </c>
      <c r="P44" s="109">
        <f t="shared" si="18"/>
        <v>-9.0988258584517752</v>
      </c>
      <c r="Q44" s="110">
        <f t="shared" si="19"/>
        <v>0.89536350262780462</v>
      </c>
      <c r="R44" s="323"/>
      <c r="S44" s="47">
        <v>0.57499999999999996</v>
      </c>
      <c r="T44" s="120">
        <v>0.64628472222222222</v>
      </c>
      <c r="U44" s="111">
        <v>5.3000000000000291</v>
      </c>
      <c r="V44" s="112">
        <v>102.662214542165</v>
      </c>
      <c r="W44" s="113"/>
      <c r="X44" s="116"/>
      <c r="Y44" s="12"/>
      <c r="Z44" s="198"/>
      <c r="AA44" s="332"/>
      <c r="AB44" s="333"/>
      <c r="AC44" s="12">
        <v>2</v>
      </c>
      <c r="AD44" s="198"/>
      <c r="AE44" s="117">
        <f t="shared" si="20"/>
        <v>-209.27299474439064</v>
      </c>
      <c r="AF44" s="110">
        <f t="shared" si="21"/>
        <v>0.89536350262780473</v>
      </c>
      <c r="AG44" s="328"/>
    </row>
    <row r="45" spans="1:33" ht="15.75" customHeight="1">
      <c r="A45" s="318"/>
      <c r="B45" s="163"/>
      <c r="C45" s="330"/>
      <c r="D45" s="33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3"/>
      <c r="S45" s="119"/>
      <c r="T45" s="120"/>
      <c r="U45" s="111"/>
      <c r="V45" s="112"/>
      <c r="W45" s="120"/>
      <c r="X45" s="189"/>
      <c r="Y45" s="12"/>
      <c r="Z45" s="198"/>
      <c r="AA45" s="332"/>
      <c r="AB45" s="333"/>
      <c r="AC45" s="12"/>
      <c r="AD45" s="198"/>
      <c r="AE45" s="117"/>
      <c r="AF45" s="110"/>
      <c r="AG45" s="328"/>
    </row>
    <row r="46" spans="1:33" ht="15.75" customHeight="1">
      <c r="A46" s="318"/>
      <c r="B46" s="163"/>
      <c r="C46" s="330"/>
      <c r="D46" s="33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3"/>
      <c r="S46" s="119"/>
      <c r="T46" s="120"/>
      <c r="U46" s="111"/>
      <c r="V46" s="112"/>
      <c r="W46" s="120"/>
      <c r="X46" s="189"/>
      <c r="Y46" s="12"/>
      <c r="Z46" s="198"/>
      <c r="AA46" s="332"/>
      <c r="AB46" s="333"/>
      <c r="AC46" s="12"/>
      <c r="AD46" s="198"/>
      <c r="AE46" s="117"/>
      <c r="AF46" s="110"/>
      <c r="AG46" s="328"/>
    </row>
    <row r="47" spans="1:33" ht="15.75" customHeight="1">
      <c r="A47" s="318"/>
      <c r="B47" s="163"/>
      <c r="C47" s="330"/>
      <c r="D47" s="33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3"/>
      <c r="S47" s="119"/>
      <c r="T47" s="120"/>
      <c r="U47" s="111"/>
      <c r="V47" s="112"/>
      <c r="W47" s="120"/>
      <c r="X47" s="189"/>
      <c r="Y47" s="12"/>
      <c r="Z47" s="198"/>
      <c r="AA47" s="332"/>
      <c r="AB47" s="333"/>
      <c r="AC47" s="12"/>
      <c r="AD47" s="198"/>
      <c r="AE47" s="117"/>
      <c r="AF47" s="110"/>
      <c r="AG47" s="328"/>
    </row>
    <row r="48" spans="1:33" ht="15.75" customHeight="1">
      <c r="A48" s="318"/>
      <c r="B48" s="163"/>
      <c r="C48" s="330"/>
      <c r="D48" s="33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3"/>
      <c r="S48" s="119"/>
      <c r="T48" s="120"/>
      <c r="U48" s="111"/>
      <c r="V48" s="112"/>
      <c r="W48" s="120"/>
      <c r="X48" s="189"/>
      <c r="Y48" s="12"/>
      <c r="Z48" s="198"/>
      <c r="AA48" s="332"/>
      <c r="AB48" s="333"/>
      <c r="AC48" s="12"/>
      <c r="AD48" s="198"/>
      <c r="AE48" s="117"/>
      <c r="AF48" s="110"/>
      <c r="AG48" s="328"/>
    </row>
    <row r="49" spans="1:33" ht="15.75" customHeight="1">
      <c r="A49" s="318"/>
      <c r="B49" s="163"/>
      <c r="C49" s="330"/>
      <c r="D49" s="33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3"/>
      <c r="S49" s="119"/>
      <c r="T49" s="120"/>
      <c r="U49" s="111"/>
      <c r="V49" s="112"/>
      <c r="W49" s="120"/>
      <c r="X49" s="189"/>
      <c r="Y49" s="12"/>
      <c r="Z49" s="198"/>
      <c r="AA49" s="332"/>
      <c r="AB49" s="333"/>
      <c r="AC49" s="12"/>
      <c r="AD49" s="198"/>
      <c r="AE49" s="117"/>
      <c r="AF49" s="110"/>
      <c r="AG49" s="328"/>
    </row>
    <row r="50" spans="1:33" ht="15.75" customHeight="1">
      <c r="A50" s="318"/>
      <c r="B50" s="163"/>
      <c r="C50" s="330"/>
      <c r="D50" s="33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3"/>
      <c r="S50" s="119"/>
      <c r="T50" s="120"/>
      <c r="U50" s="111"/>
      <c r="V50" s="112"/>
      <c r="W50" s="120"/>
      <c r="X50" s="189"/>
      <c r="Y50" s="12"/>
      <c r="Z50" s="198"/>
      <c r="AA50" s="332"/>
      <c r="AB50" s="333"/>
      <c r="AC50" s="12"/>
      <c r="AD50" s="198"/>
      <c r="AE50" s="117"/>
      <c r="AF50" s="110"/>
      <c r="AG50" s="328"/>
    </row>
    <row r="51" spans="1:33" ht="15.75" customHeight="1">
      <c r="A51" s="318"/>
      <c r="B51" s="163"/>
      <c r="C51" s="330"/>
      <c r="D51" s="33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3"/>
      <c r="S51" s="119"/>
      <c r="T51" s="120"/>
      <c r="U51" s="111"/>
      <c r="V51" s="112"/>
      <c r="W51" s="120"/>
      <c r="X51" s="189"/>
      <c r="Y51" s="12"/>
      <c r="Z51" s="198"/>
      <c r="AA51" s="332"/>
      <c r="AB51" s="333"/>
      <c r="AC51" s="12"/>
      <c r="AD51" s="198"/>
      <c r="AE51" s="117"/>
      <c r="AF51" s="110"/>
      <c r="AG51" s="328"/>
    </row>
    <row r="52" spans="1:33" ht="15.75" customHeight="1">
      <c r="A52" s="318"/>
      <c r="B52" s="163"/>
      <c r="C52" s="330"/>
      <c r="D52" s="33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3"/>
      <c r="S52" s="119"/>
      <c r="T52" s="120"/>
      <c r="U52" s="111"/>
      <c r="V52" s="112"/>
      <c r="W52" s="120"/>
      <c r="X52" s="189"/>
      <c r="Y52" s="12"/>
      <c r="Z52" s="198"/>
      <c r="AA52" s="332"/>
      <c r="AB52" s="333"/>
      <c r="AC52" s="12"/>
      <c r="AD52" s="198"/>
      <c r="AE52" s="117"/>
      <c r="AF52" s="110"/>
      <c r="AG52" s="328"/>
    </row>
    <row r="53" spans="1:33" ht="15.75" customHeight="1">
      <c r="A53" s="318"/>
      <c r="B53" s="163"/>
      <c r="C53" s="330"/>
      <c r="D53" s="33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3"/>
      <c r="S53" s="119"/>
      <c r="T53" s="120"/>
      <c r="U53" s="111"/>
      <c r="V53" s="112"/>
      <c r="W53" s="120"/>
      <c r="X53" s="189"/>
      <c r="Y53" s="12"/>
      <c r="Z53" s="198"/>
      <c r="AA53" s="332"/>
      <c r="AB53" s="333"/>
      <c r="AC53" s="12"/>
      <c r="AD53" s="198"/>
      <c r="AE53" s="117"/>
      <c r="AF53" s="110"/>
      <c r="AG53" s="328"/>
    </row>
    <row r="54" spans="1:33" ht="15.75" customHeight="1">
      <c r="A54" s="318"/>
      <c r="B54" s="163"/>
      <c r="C54" s="330"/>
      <c r="D54" s="33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3"/>
      <c r="S54" s="119"/>
      <c r="T54" s="120"/>
      <c r="U54" s="130"/>
      <c r="V54" s="131"/>
      <c r="W54" s="126"/>
      <c r="X54" s="127"/>
      <c r="Y54" s="12"/>
      <c r="Z54" s="198"/>
      <c r="AA54" s="332"/>
      <c r="AB54" s="333"/>
      <c r="AC54" s="12"/>
      <c r="AD54" s="198"/>
      <c r="AE54" s="165"/>
      <c r="AF54" s="125"/>
      <c r="AG54" s="328"/>
    </row>
    <row r="55" spans="1:33" ht="15.75" customHeight="1" thickBot="1">
      <c r="A55" s="319"/>
      <c r="B55" s="133" t="s">
        <v>122</v>
      </c>
      <c r="C55" s="353"/>
      <c r="D55" s="353"/>
      <c r="E55" s="134"/>
      <c r="F55" s="167"/>
      <c r="G55" s="135"/>
      <c r="H55" s="69"/>
      <c r="I55" s="136">
        <f t="shared" ref="I55:J55" si="24">AVERAGE(I39:I54)</f>
        <v>21</v>
      </c>
      <c r="J55" s="137">
        <f t="shared" si="24"/>
        <v>1866.6666666666667</v>
      </c>
      <c r="K55" s="138">
        <f t="shared" ref="K55" si="25">J55/I55</f>
        <v>88.888888888888886</v>
      </c>
      <c r="L55" s="136">
        <f t="shared" ref="L55:M55" si="26">AVERAGE(L39:L54)</f>
        <v>21</v>
      </c>
      <c r="M55" s="137">
        <f t="shared" si="26"/>
        <v>1671.0630337340347</v>
      </c>
      <c r="N55" s="138">
        <f t="shared" ref="N55:N62" si="27">M55/L55</f>
        <v>79.57443017781118</v>
      </c>
      <c r="O55" s="139">
        <f t="shared" ref="O55:O62" si="28">L55-I55</f>
        <v>0</v>
      </c>
      <c r="P55" s="140">
        <f t="shared" ref="P55:P62" si="29">N55-K55</f>
        <v>-9.3144587110777053</v>
      </c>
      <c r="Q55" s="141">
        <f t="shared" ref="Q55:Q62" si="30">N55/K55</f>
        <v>0.89521233950037582</v>
      </c>
      <c r="R55" s="324"/>
      <c r="S55" s="142">
        <v>0.16666666666666666</v>
      </c>
      <c r="T55" s="143">
        <v>0.64628472222222222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4"/>
      <c r="AB55" s="355"/>
      <c r="AC55" s="179">
        <f>SUM(AC39:AC54)</f>
        <v>11</v>
      </c>
      <c r="AD55" s="191">
        <f>SUM(AD39:AD54)</f>
        <v>0</v>
      </c>
      <c r="AE55" s="168">
        <f t="shared" ref="AE55:AE62" si="31">M55-J55</f>
        <v>-195.60363293263208</v>
      </c>
      <c r="AF55" s="141">
        <f t="shared" ref="AF55:AF62" si="32">M55/J55</f>
        <v>0.89521233950037571</v>
      </c>
      <c r="AG55" s="329"/>
    </row>
    <row r="56" spans="1:33" ht="15.75" customHeight="1">
      <c r="A56" s="356" t="s">
        <v>210</v>
      </c>
      <c r="B56" s="114" t="s">
        <v>211</v>
      </c>
      <c r="C56" s="367" t="s">
        <v>212</v>
      </c>
      <c r="D56" s="367"/>
      <c r="E56" s="147">
        <v>28.86</v>
      </c>
      <c r="F56" s="97">
        <v>2289</v>
      </c>
      <c r="G56" s="148">
        <f t="shared" ref="G56:G62" si="33">E56*F56</f>
        <v>66060.539999999994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2" si="34">F56/V56*60</f>
        <v>3183.0055878308385</v>
      </c>
      <c r="N56" s="152">
        <f t="shared" si="27"/>
        <v>167.52660988583361</v>
      </c>
      <c r="O56" s="154">
        <f t="shared" si="28"/>
        <v>0</v>
      </c>
      <c r="P56" s="155">
        <f t="shared" si="29"/>
        <v>-21.947074324692721</v>
      </c>
      <c r="Q56" s="156">
        <f t="shared" si="30"/>
        <v>0.88416821884189956</v>
      </c>
      <c r="R56" s="322">
        <f>Q72</f>
        <v>0.89297368584164061</v>
      </c>
      <c r="S56" s="157">
        <v>0.16666666666666666</v>
      </c>
      <c r="T56" s="158">
        <v>0.19662037037037036</v>
      </c>
      <c r="U56" s="159"/>
      <c r="V56" s="160">
        <v>43.147897862659661</v>
      </c>
      <c r="W56" s="158"/>
      <c r="X56" s="169"/>
      <c r="Y56" s="12"/>
      <c r="Z56" s="198"/>
      <c r="AA56" s="325"/>
      <c r="AB56" s="326"/>
      <c r="AC56" s="12">
        <v>1</v>
      </c>
      <c r="AD56" s="198"/>
      <c r="AE56" s="115">
        <f t="shared" si="31"/>
        <v>-416.99441216916148</v>
      </c>
      <c r="AF56" s="156">
        <f t="shared" si="32"/>
        <v>0.88416821884189956</v>
      </c>
      <c r="AG56" s="327">
        <f>AF72</f>
        <v>0.89297368584164072</v>
      </c>
    </row>
    <row r="57" spans="1:33" ht="15.75" customHeight="1">
      <c r="A57" s="357"/>
      <c r="B57" s="100" t="s">
        <v>211</v>
      </c>
      <c r="C57" s="371" t="s">
        <v>213</v>
      </c>
      <c r="D57" s="371"/>
      <c r="E57" s="101">
        <v>31.11</v>
      </c>
      <c r="F57" s="102">
        <v>4275</v>
      </c>
      <c r="G57" s="103">
        <f t="shared" si="33"/>
        <v>132995.25</v>
      </c>
      <c r="H57" s="26"/>
      <c r="I57" s="104">
        <v>19</v>
      </c>
      <c r="J57" s="105">
        <v>3600</v>
      </c>
      <c r="K57" s="106">
        <f t="shared" ref="K57:K91" si="35">J57/I57</f>
        <v>189.47368421052633</v>
      </c>
      <c r="L57" s="107">
        <v>19</v>
      </c>
      <c r="M57" s="105">
        <f t="shared" si="34"/>
        <v>3183.3970890825613</v>
      </c>
      <c r="N57" s="106">
        <f t="shared" si="27"/>
        <v>167.54721521487164</v>
      </c>
      <c r="O57" s="108">
        <f t="shared" si="28"/>
        <v>0</v>
      </c>
      <c r="P57" s="109">
        <f t="shared" si="29"/>
        <v>-21.926468995654687</v>
      </c>
      <c r="Q57" s="110">
        <f t="shared" si="30"/>
        <v>0.8842769691896003</v>
      </c>
      <c r="R57" s="323"/>
      <c r="S57" s="47">
        <v>0.19999999999999998</v>
      </c>
      <c r="T57" s="48">
        <v>0.25594907407407408</v>
      </c>
      <c r="U57" s="111">
        <v>4.8666666666666547</v>
      </c>
      <c r="V57" s="112">
        <v>80.574302489521344</v>
      </c>
      <c r="W57" s="113"/>
      <c r="X57" s="116"/>
      <c r="Y57" s="12"/>
      <c r="Z57" s="198"/>
      <c r="AA57" s="332"/>
      <c r="AB57" s="333"/>
      <c r="AC57" s="12">
        <v>2</v>
      </c>
      <c r="AD57" s="198"/>
      <c r="AE57" s="117">
        <f t="shared" si="31"/>
        <v>-416.60291091743875</v>
      </c>
      <c r="AF57" s="110">
        <f t="shared" si="32"/>
        <v>0.8842769691896003</v>
      </c>
      <c r="AG57" s="328"/>
    </row>
    <row r="58" spans="1:33" ht="15.75" customHeight="1">
      <c r="A58" s="357"/>
      <c r="B58" s="100" t="s">
        <v>211</v>
      </c>
      <c r="C58" s="371" t="s">
        <v>214</v>
      </c>
      <c r="D58" s="371"/>
      <c r="E58" s="101">
        <v>38.99</v>
      </c>
      <c r="F58" s="102">
        <v>2227</v>
      </c>
      <c r="G58" s="103">
        <f t="shared" si="33"/>
        <v>86830.73000000001</v>
      </c>
      <c r="H58" s="26"/>
      <c r="I58" s="104">
        <v>19</v>
      </c>
      <c r="J58" s="105">
        <v>3600</v>
      </c>
      <c r="K58" s="106">
        <f t="shared" si="35"/>
        <v>189.47368421052633</v>
      </c>
      <c r="L58" s="107">
        <v>19</v>
      </c>
      <c r="M58" s="105">
        <f t="shared" si="34"/>
        <v>3182.2752992136893</v>
      </c>
      <c r="N58" s="106">
        <f t="shared" si="27"/>
        <v>167.48817364282576</v>
      </c>
      <c r="O58" s="108">
        <f t="shared" si="28"/>
        <v>0</v>
      </c>
      <c r="P58" s="109">
        <f t="shared" si="29"/>
        <v>-21.985510567700572</v>
      </c>
      <c r="Q58" s="110">
        <f t="shared" si="30"/>
        <v>0.8839653608926914</v>
      </c>
      <c r="R58" s="323"/>
      <c r="S58" s="47">
        <v>0.25902777777777775</v>
      </c>
      <c r="T58" s="48">
        <v>0.28818287037037033</v>
      </c>
      <c r="U58" s="111">
        <v>5</v>
      </c>
      <c r="V58" s="112">
        <v>41.988824798726952</v>
      </c>
      <c r="W58" s="113"/>
      <c r="X58" s="116"/>
      <c r="Y58" s="12"/>
      <c r="Z58" s="198"/>
      <c r="AA58" s="332"/>
      <c r="AB58" s="333"/>
      <c r="AC58" s="12">
        <v>1</v>
      </c>
      <c r="AD58" s="198"/>
      <c r="AE58" s="117">
        <f t="shared" si="31"/>
        <v>-417.72470078631068</v>
      </c>
      <c r="AF58" s="110">
        <f t="shared" si="32"/>
        <v>0.88396536089269151</v>
      </c>
      <c r="AG58" s="328"/>
    </row>
    <row r="59" spans="1:33" ht="15.75" customHeight="1">
      <c r="A59" s="357"/>
      <c r="B59" s="100" t="s">
        <v>211</v>
      </c>
      <c r="C59" s="371" t="s">
        <v>215</v>
      </c>
      <c r="D59" s="371"/>
      <c r="E59" s="101">
        <v>35.89</v>
      </c>
      <c r="F59" s="102">
        <v>3900</v>
      </c>
      <c r="G59" s="103">
        <f t="shared" si="33"/>
        <v>139971</v>
      </c>
      <c r="H59" s="26"/>
      <c r="I59" s="104">
        <v>19</v>
      </c>
      <c r="J59" s="105">
        <v>3600</v>
      </c>
      <c r="K59" s="106">
        <f t="shared" si="35"/>
        <v>189.47368421052633</v>
      </c>
      <c r="L59" s="107">
        <v>19</v>
      </c>
      <c r="M59" s="105">
        <f t="shared" si="34"/>
        <v>3181.3971251531157</v>
      </c>
      <c r="N59" s="106">
        <f t="shared" si="27"/>
        <v>167.44195395542715</v>
      </c>
      <c r="O59" s="108">
        <f t="shared" si="28"/>
        <v>0</v>
      </c>
      <c r="P59" s="109">
        <f t="shared" si="29"/>
        <v>-22.031730255099177</v>
      </c>
      <c r="Q59" s="110">
        <f t="shared" si="30"/>
        <v>0.88372142365364326</v>
      </c>
      <c r="R59" s="323"/>
      <c r="S59" s="47">
        <v>0.29097222222222219</v>
      </c>
      <c r="T59" s="48">
        <v>0.34204861111111107</v>
      </c>
      <c r="U59" s="111">
        <v>5</v>
      </c>
      <c r="V59" s="112">
        <v>73.55259051123268</v>
      </c>
      <c r="W59" s="113"/>
      <c r="X59" s="116"/>
      <c r="Y59" s="12"/>
      <c r="Z59" s="198"/>
      <c r="AA59" s="332"/>
      <c r="AB59" s="333"/>
      <c r="AC59" s="12">
        <v>2</v>
      </c>
      <c r="AD59" s="198"/>
      <c r="AE59" s="199">
        <f t="shared" si="31"/>
        <v>-418.60287484688433</v>
      </c>
      <c r="AF59" s="200">
        <f t="shared" si="32"/>
        <v>0.88372142365364326</v>
      </c>
      <c r="AG59" s="328"/>
    </row>
    <row r="60" spans="1:33" ht="15.75" customHeight="1">
      <c r="A60" s="358"/>
      <c r="B60" s="100" t="s">
        <v>211</v>
      </c>
      <c r="C60" s="371" t="s">
        <v>217</v>
      </c>
      <c r="D60" s="371"/>
      <c r="E60" s="101">
        <v>46.93</v>
      </c>
      <c r="F60" s="105">
        <v>3245</v>
      </c>
      <c r="G60" s="103">
        <f t="shared" si="33"/>
        <v>152287.85</v>
      </c>
      <c r="H60" s="13"/>
      <c r="I60" s="104">
        <v>24</v>
      </c>
      <c r="J60" s="105">
        <v>3600</v>
      </c>
      <c r="K60" s="106">
        <f t="shared" si="35"/>
        <v>150</v>
      </c>
      <c r="L60" s="107">
        <v>24</v>
      </c>
      <c r="M60" s="105">
        <f t="shared" si="34"/>
        <v>3258.317972903078</v>
      </c>
      <c r="N60" s="106">
        <f t="shared" si="27"/>
        <v>135.76324887096158</v>
      </c>
      <c r="O60" s="108">
        <f t="shared" si="28"/>
        <v>0</v>
      </c>
      <c r="P60" s="109">
        <f t="shared" si="29"/>
        <v>-14.236751129038424</v>
      </c>
      <c r="Q60" s="110">
        <f t="shared" si="30"/>
        <v>0.90508832580641052</v>
      </c>
      <c r="R60" s="323"/>
      <c r="S60" s="47">
        <v>0.34583333333333327</v>
      </c>
      <c r="T60" s="48">
        <v>0.38732638888888882</v>
      </c>
      <c r="U60" s="111">
        <v>5.4499999999999726</v>
      </c>
      <c r="V60" s="112">
        <v>59.754757399115128</v>
      </c>
      <c r="W60" s="113"/>
      <c r="X60" s="116"/>
      <c r="Y60" s="12"/>
      <c r="Z60" s="198"/>
      <c r="AA60" s="332"/>
      <c r="AB60" s="333"/>
      <c r="AC60" s="12">
        <v>1</v>
      </c>
      <c r="AD60" s="198"/>
      <c r="AE60" s="199">
        <f t="shared" si="31"/>
        <v>-341.68202709692196</v>
      </c>
      <c r="AF60" s="200">
        <f t="shared" si="32"/>
        <v>0.90508832580641052</v>
      </c>
      <c r="AG60" s="328"/>
    </row>
    <row r="61" spans="1:33" ht="15.75" customHeight="1">
      <c r="A61" s="358"/>
      <c r="B61" s="100" t="s">
        <v>211</v>
      </c>
      <c r="C61" s="371" t="s">
        <v>218</v>
      </c>
      <c r="D61" s="371"/>
      <c r="E61" s="101">
        <v>38.479999999999997</v>
      </c>
      <c r="F61" s="105">
        <v>5100</v>
      </c>
      <c r="G61" s="121">
        <f t="shared" si="33"/>
        <v>196247.99999999997</v>
      </c>
      <c r="H61" s="122"/>
      <c r="I61" s="104">
        <v>20</v>
      </c>
      <c r="J61" s="105">
        <v>3600</v>
      </c>
      <c r="K61" s="106">
        <f t="shared" si="35"/>
        <v>180</v>
      </c>
      <c r="L61" s="107">
        <v>20</v>
      </c>
      <c r="M61" s="105">
        <f t="shared" si="34"/>
        <v>3257.4914299206985</v>
      </c>
      <c r="N61" s="106">
        <f t="shared" si="27"/>
        <v>162.87457149603492</v>
      </c>
      <c r="O61" s="108">
        <f t="shared" si="28"/>
        <v>0</v>
      </c>
      <c r="P61" s="109">
        <f t="shared" si="29"/>
        <v>-17.125428503965082</v>
      </c>
      <c r="Q61" s="110">
        <f t="shared" si="30"/>
        <v>0.90485873053352728</v>
      </c>
      <c r="R61" s="323"/>
      <c r="S61" s="47">
        <v>0.39097222222222217</v>
      </c>
      <c r="T61" s="120">
        <v>0.45620370370370367</v>
      </c>
      <c r="U61" s="111">
        <v>5.2500000000000213</v>
      </c>
      <c r="V61" s="112">
        <v>93.937315441363836</v>
      </c>
      <c r="W61" s="113">
        <v>0.45620370370370367</v>
      </c>
      <c r="X61" s="116">
        <v>0.49444444444444435</v>
      </c>
      <c r="Y61" s="12"/>
      <c r="Z61" s="198"/>
      <c r="AA61" s="332"/>
      <c r="AB61" s="333"/>
      <c r="AC61" s="12">
        <v>2</v>
      </c>
      <c r="AD61" s="198"/>
      <c r="AE61" s="199">
        <f t="shared" si="31"/>
        <v>-342.50857007930153</v>
      </c>
      <c r="AF61" s="200">
        <f t="shared" si="32"/>
        <v>0.90485873053352739</v>
      </c>
      <c r="AG61" s="328"/>
    </row>
    <row r="62" spans="1:33" ht="15.75" customHeight="1">
      <c r="A62" s="358"/>
      <c r="B62" s="100" t="s">
        <v>211</v>
      </c>
      <c r="C62" s="371" t="s">
        <v>219</v>
      </c>
      <c r="D62" s="371"/>
      <c r="E62" s="101">
        <v>37.799999999999997</v>
      </c>
      <c r="F62" s="105">
        <v>8258</v>
      </c>
      <c r="G62" s="121">
        <f t="shared" si="33"/>
        <v>312152.39999999997</v>
      </c>
      <c r="H62" s="62"/>
      <c r="I62" s="104">
        <v>21</v>
      </c>
      <c r="J62" s="105">
        <v>3600</v>
      </c>
      <c r="K62" s="106">
        <f t="shared" si="35"/>
        <v>171.42857142857142</v>
      </c>
      <c r="L62" s="107">
        <v>21</v>
      </c>
      <c r="M62" s="105">
        <f t="shared" si="34"/>
        <v>3257.0523791053674</v>
      </c>
      <c r="N62" s="106">
        <f t="shared" si="27"/>
        <v>155.09773233835082</v>
      </c>
      <c r="O62" s="123">
        <f t="shared" si="28"/>
        <v>0</v>
      </c>
      <c r="P62" s="124">
        <f t="shared" si="29"/>
        <v>-16.330839090220593</v>
      </c>
      <c r="Q62" s="125">
        <f t="shared" si="30"/>
        <v>0.90473677197371316</v>
      </c>
      <c r="R62" s="323"/>
      <c r="S62" s="47">
        <v>0.49444444444444435</v>
      </c>
      <c r="T62" s="120">
        <v>0.60008101851851847</v>
      </c>
      <c r="U62" s="111">
        <v>55.066666666666592</v>
      </c>
      <c r="V62" s="112">
        <v>152.12527842002228</v>
      </c>
      <c r="W62" s="113"/>
      <c r="X62" s="116"/>
      <c r="Y62" s="12"/>
      <c r="Z62" s="198"/>
      <c r="AA62" s="332"/>
      <c r="AB62" s="333"/>
      <c r="AC62" s="12">
        <v>3</v>
      </c>
      <c r="AD62" s="198"/>
      <c r="AE62" s="199">
        <f t="shared" si="31"/>
        <v>-342.94762089463256</v>
      </c>
      <c r="AF62" s="200">
        <f t="shared" si="32"/>
        <v>0.90473677197371316</v>
      </c>
      <c r="AG62" s="328"/>
    </row>
    <row r="63" spans="1:33" ht="15.75" customHeight="1">
      <c r="A63" s="358"/>
      <c r="B63" s="100"/>
      <c r="C63" s="371"/>
      <c r="D63" s="37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3"/>
      <c r="S63" s="47"/>
      <c r="T63" s="120"/>
      <c r="U63" s="111"/>
      <c r="V63" s="112"/>
      <c r="W63" s="113"/>
      <c r="X63" s="116"/>
      <c r="Y63" s="12"/>
      <c r="Z63" s="198"/>
      <c r="AA63" s="332"/>
      <c r="AB63" s="333"/>
      <c r="AC63" s="12"/>
      <c r="AD63" s="198"/>
      <c r="AE63" s="199"/>
      <c r="AF63" s="200"/>
      <c r="AG63" s="328"/>
    </row>
    <row r="64" spans="1:33" ht="15.75" customHeight="1">
      <c r="A64" s="358"/>
      <c r="B64" s="100"/>
      <c r="C64" s="371"/>
      <c r="D64" s="37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3"/>
      <c r="S64" s="47"/>
      <c r="T64" s="120"/>
      <c r="U64" s="111"/>
      <c r="V64" s="112"/>
      <c r="W64" s="113"/>
      <c r="X64" s="116"/>
      <c r="Y64" s="12"/>
      <c r="Z64" s="198"/>
      <c r="AA64" s="332"/>
      <c r="AB64" s="333"/>
      <c r="AC64" s="12"/>
      <c r="AD64" s="198"/>
      <c r="AE64" s="199"/>
      <c r="AF64" s="200"/>
      <c r="AG64" s="328"/>
    </row>
    <row r="65" spans="1:33" ht="15.75" customHeight="1">
      <c r="A65" s="358"/>
      <c r="B65" s="100"/>
      <c r="C65" s="371"/>
      <c r="D65" s="37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3"/>
      <c r="S65" s="47"/>
      <c r="T65" s="120"/>
      <c r="U65" s="111"/>
      <c r="V65" s="112"/>
      <c r="W65" s="113"/>
      <c r="X65" s="116"/>
      <c r="Y65" s="12"/>
      <c r="Z65" s="198"/>
      <c r="AA65" s="332"/>
      <c r="AB65" s="333"/>
      <c r="AC65" s="12"/>
      <c r="AD65" s="198"/>
      <c r="AE65" s="199"/>
      <c r="AF65" s="200"/>
      <c r="AG65" s="328"/>
    </row>
    <row r="66" spans="1:33" ht="15.75" customHeight="1">
      <c r="A66" s="358"/>
      <c r="B66" s="100"/>
      <c r="C66" s="371"/>
      <c r="D66" s="37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3"/>
      <c r="S66" s="47"/>
      <c r="T66" s="120"/>
      <c r="U66" s="111"/>
      <c r="V66" s="112"/>
      <c r="W66" s="113"/>
      <c r="X66" s="116"/>
      <c r="Y66" s="12"/>
      <c r="Z66" s="198"/>
      <c r="AA66" s="332"/>
      <c r="AB66" s="333"/>
      <c r="AC66" s="12"/>
      <c r="AD66" s="198"/>
      <c r="AE66" s="199"/>
      <c r="AF66" s="200"/>
      <c r="AG66" s="328"/>
    </row>
    <row r="67" spans="1:33" ht="15.75" customHeight="1">
      <c r="A67" s="358"/>
      <c r="B67" s="100"/>
      <c r="C67" s="371"/>
      <c r="D67" s="37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3"/>
      <c r="S67" s="47"/>
      <c r="T67" s="120"/>
      <c r="U67" s="111"/>
      <c r="V67" s="112"/>
      <c r="W67" s="113"/>
      <c r="X67" s="116"/>
      <c r="Y67" s="12"/>
      <c r="Z67" s="198"/>
      <c r="AA67" s="332"/>
      <c r="AB67" s="333"/>
      <c r="AC67" s="12"/>
      <c r="AD67" s="198"/>
      <c r="AE67" s="199"/>
      <c r="AF67" s="200"/>
      <c r="AG67" s="328"/>
    </row>
    <row r="68" spans="1:33" ht="15.75" customHeight="1">
      <c r="A68" s="358"/>
      <c r="B68" s="100"/>
      <c r="C68" s="371"/>
      <c r="D68" s="37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3"/>
      <c r="S68" s="47"/>
      <c r="T68" s="120"/>
      <c r="U68" s="111"/>
      <c r="V68" s="112"/>
      <c r="W68" s="113"/>
      <c r="X68" s="116"/>
      <c r="Y68" s="12"/>
      <c r="Z68" s="198"/>
      <c r="AA68" s="332"/>
      <c r="AB68" s="333"/>
      <c r="AC68" s="12"/>
      <c r="AD68" s="198"/>
      <c r="AE68" s="199"/>
      <c r="AF68" s="200"/>
      <c r="AG68" s="328"/>
    </row>
    <row r="69" spans="1:33" ht="15.75" customHeight="1">
      <c r="A69" s="358"/>
      <c r="B69" s="100"/>
      <c r="C69" s="371"/>
      <c r="D69" s="37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3"/>
      <c r="S69" s="47"/>
      <c r="T69" s="120"/>
      <c r="U69" s="111"/>
      <c r="V69" s="112"/>
      <c r="W69" s="113"/>
      <c r="X69" s="116"/>
      <c r="Y69" s="12"/>
      <c r="Z69" s="198"/>
      <c r="AA69" s="332"/>
      <c r="AB69" s="333"/>
      <c r="AC69" s="12"/>
      <c r="AD69" s="198"/>
      <c r="AE69" s="199"/>
      <c r="AF69" s="200"/>
      <c r="AG69" s="328"/>
    </row>
    <row r="70" spans="1:33" ht="15.75" customHeight="1">
      <c r="A70" s="358"/>
      <c r="B70" s="100"/>
      <c r="C70" s="371"/>
      <c r="D70" s="37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3"/>
      <c r="S70" s="47"/>
      <c r="T70" s="120"/>
      <c r="U70" s="111"/>
      <c r="V70" s="112"/>
      <c r="W70" s="113"/>
      <c r="X70" s="116"/>
      <c r="Y70" s="12"/>
      <c r="Z70" s="198"/>
      <c r="AA70" s="332"/>
      <c r="AB70" s="333"/>
      <c r="AC70" s="12"/>
      <c r="AD70" s="198"/>
      <c r="AE70" s="199"/>
      <c r="AF70" s="200"/>
      <c r="AG70" s="328"/>
    </row>
    <row r="71" spans="1:33" ht="15.75" customHeight="1">
      <c r="A71" s="358"/>
      <c r="B71" s="100"/>
      <c r="C71" s="371"/>
      <c r="D71" s="37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3"/>
      <c r="S71" s="119"/>
      <c r="T71" s="120"/>
      <c r="U71" s="130"/>
      <c r="V71" s="131"/>
      <c r="W71" s="126"/>
      <c r="X71" s="127"/>
      <c r="Y71" s="12"/>
      <c r="Z71" s="198"/>
      <c r="AA71" s="332"/>
      <c r="AB71" s="333"/>
      <c r="AC71" s="12"/>
      <c r="AD71" s="198"/>
      <c r="AE71" s="165"/>
      <c r="AF71" s="125"/>
      <c r="AG71" s="328"/>
    </row>
    <row r="72" spans="1:33" ht="15.75" customHeight="1" thickBot="1">
      <c r="A72" s="359"/>
      <c r="B72" s="133" t="s">
        <v>122</v>
      </c>
      <c r="C72" s="353"/>
      <c r="D72" s="353"/>
      <c r="E72" s="134"/>
      <c r="F72" s="167"/>
      <c r="G72" s="135"/>
      <c r="H72" s="69"/>
      <c r="I72" s="136">
        <f t="shared" ref="I72:J72" si="36">AVERAGE(I56:I71)</f>
        <v>20.142857142857142</v>
      </c>
      <c r="J72" s="137">
        <f t="shared" si="36"/>
        <v>3600</v>
      </c>
      <c r="K72" s="138">
        <f t="shared" ref="K72:K74" si="37">J72/I72</f>
        <v>178.72340425531917</v>
      </c>
      <c r="L72" s="136">
        <f t="shared" ref="L72:M72" si="38">AVERAGE(L56:L71)</f>
        <v>20.142857142857142</v>
      </c>
      <c r="M72" s="137">
        <f t="shared" si="38"/>
        <v>3214.7052690299065</v>
      </c>
      <c r="N72" s="138">
        <f>M72/L72</f>
        <v>159.59529704403792</v>
      </c>
      <c r="O72" s="139">
        <f>L72-I72</f>
        <v>0</v>
      </c>
      <c r="P72" s="140">
        <f>N72-K72</f>
        <v>-19.128107211281247</v>
      </c>
      <c r="Q72" s="141">
        <f>N72/K72</f>
        <v>0.89297368584164061</v>
      </c>
      <c r="R72" s="324"/>
      <c r="S72" s="142">
        <v>0.16666666666666666</v>
      </c>
      <c r="T72" s="143">
        <v>0.60008101851851847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4"/>
      <c r="AB72" s="355"/>
      <c r="AC72" s="179">
        <f>SUM(AC56:AC71)</f>
        <v>12</v>
      </c>
      <c r="AD72" s="191">
        <f>SUM(AD56:AD71)</f>
        <v>0</v>
      </c>
      <c r="AE72" s="168">
        <f>M72-J72</f>
        <v>-385.2947309700935</v>
      </c>
      <c r="AF72" s="141">
        <f>M72/J72</f>
        <v>0.89297368584164072</v>
      </c>
      <c r="AG72" s="329"/>
    </row>
    <row r="73" spans="1:33" ht="15.75" customHeight="1">
      <c r="A73" s="317" t="s">
        <v>115</v>
      </c>
      <c r="B73" s="100" t="s">
        <v>195</v>
      </c>
      <c r="C73" s="330" t="s">
        <v>260</v>
      </c>
      <c r="D73" s="331"/>
      <c r="E73" s="101">
        <v>23.19</v>
      </c>
      <c r="F73" s="102">
        <v>556</v>
      </c>
      <c r="G73" s="103">
        <f t="shared" ref="G73:G74" si="39">E73*F73</f>
        <v>12893.640000000001</v>
      </c>
      <c r="H73" s="13"/>
      <c r="I73" s="104">
        <v>6</v>
      </c>
      <c r="J73" s="105">
        <v>2500</v>
      </c>
      <c r="K73" s="106">
        <f t="shared" si="37"/>
        <v>416.66666666666669</v>
      </c>
      <c r="L73" s="107">
        <v>6</v>
      </c>
      <c r="M73" s="105">
        <f>F73/V73*60</f>
        <v>2262.9238492675254</v>
      </c>
      <c r="N73" s="106">
        <f>M73/L73</f>
        <v>377.15397487792092</v>
      </c>
      <c r="O73" s="108">
        <f>L73-I73</f>
        <v>0</v>
      </c>
      <c r="P73" s="109">
        <f>N73-K73</f>
        <v>-39.512691788745769</v>
      </c>
      <c r="Q73" s="110">
        <f>N73/K73</f>
        <v>0.9051695397070102</v>
      </c>
      <c r="R73" s="322">
        <f>Q89</f>
        <v>0.9040930065580659</v>
      </c>
      <c r="S73" s="47">
        <v>0.41249999999999998</v>
      </c>
      <c r="T73" s="48">
        <v>0.42273148148148149</v>
      </c>
      <c r="U73" s="111">
        <v>4.7666666666666391</v>
      </c>
      <c r="V73" s="112">
        <v>14.741989665625793</v>
      </c>
      <c r="W73" s="113"/>
      <c r="X73" s="162"/>
      <c r="Y73" s="12"/>
      <c r="Z73" s="198"/>
      <c r="AA73" s="325"/>
      <c r="AB73" s="326"/>
      <c r="AC73" s="12">
        <v>0</v>
      </c>
      <c r="AD73" s="198"/>
      <c r="AE73" s="115">
        <f>M73-J73</f>
        <v>-237.07615073247462</v>
      </c>
      <c r="AF73" s="156">
        <f>M73/J73</f>
        <v>0.9051695397070102</v>
      </c>
      <c r="AG73" s="327">
        <f>AF89</f>
        <v>0.9040930065580659</v>
      </c>
    </row>
    <row r="74" spans="1:33" ht="15.75" customHeight="1">
      <c r="A74" s="318"/>
      <c r="B74" s="100" t="s">
        <v>195</v>
      </c>
      <c r="C74" s="330" t="s">
        <v>220</v>
      </c>
      <c r="D74" s="331"/>
      <c r="E74" s="101">
        <v>27.05</v>
      </c>
      <c r="F74" s="102">
        <v>2794</v>
      </c>
      <c r="G74" s="121">
        <f t="shared" si="39"/>
        <v>75577.7</v>
      </c>
      <c r="H74" s="122"/>
      <c r="I74" s="104">
        <v>6</v>
      </c>
      <c r="J74" s="105">
        <v>3273</v>
      </c>
      <c r="K74" s="106">
        <f t="shared" si="37"/>
        <v>545.5</v>
      </c>
      <c r="L74" s="107">
        <v>6</v>
      </c>
      <c r="M74" s="105">
        <f>F74/V74*60</f>
        <v>2956.4050775921892</v>
      </c>
      <c r="N74" s="106">
        <f>M74/L74</f>
        <v>492.73417959869818</v>
      </c>
      <c r="O74" s="108">
        <f>L74-I74</f>
        <v>0</v>
      </c>
      <c r="P74" s="109">
        <f>N74-K74</f>
        <v>-52.765820401301823</v>
      </c>
      <c r="Q74" s="110">
        <f>N74/K74</f>
        <v>0.90327072337066572</v>
      </c>
      <c r="R74" s="323"/>
      <c r="S74" s="47">
        <v>0.42569444444444443</v>
      </c>
      <c r="T74" s="120">
        <v>0.46506944444444442</v>
      </c>
      <c r="U74" s="111">
        <v>5</v>
      </c>
      <c r="V74" s="112">
        <v>56.704002191923074</v>
      </c>
      <c r="W74" s="113"/>
      <c r="X74" s="116"/>
      <c r="Y74" s="12"/>
      <c r="Z74" s="198"/>
      <c r="AA74" s="332"/>
      <c r="AB74" s="333"/>
      <c r="AC74" s="12">
        <v>0</v>
      </c>
      <c r="AD74" s="198"/>
      <c r="AE74" s="117">
        <f>M74-J74</f>
        <v>-316.59492240781083</v>
      </c>
      <c r="AF74" s="110">
        <f>M74/J74</f>
        <v>0.90327072337066583</v>
      </c>
      <c r="AG74" s="328"/>
    </row>
    <row r="75" spans="1:33" ht="15.75" customHeight="1">
      <c r="A75" s="318"/>
      <c r="B75" s="100"/>
      <c r="C75" s="330"/>
      <c r="D75" s="33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3"/>
      <c r="S75" s="47"/>
      <c r="T75" s="48"/>
      <c r="U75" s="111"/>
      <c r="V75" s="112"/>
      <c r="W75" s="113"/>
      <c r="X75" s="116"/>
      <c r="Y75" s="12"/>
      <c r="Z75" s="198"/>
      <c r="AA75" s="332"/>
      <c r="AB75" s="333"/>
      <c r="AC75" s="12"/>
      <c r="AD75" s="198"/>
      <c r="AE75" s="117"/>
      <c r="AF75" s="110"/>
      <c r="AG75" s="328"/>
    </row>
    <row r="76" spans="1:33" ht="15.75" customHeight="1">
      <c r="A76" s="318"/>
      <c r="B76" s="100"/>
      <c r="C76" s="330"/>
      <c r="D76" s="33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3"/>
      <c r="S76" s="47"/>
      <c r="T76" s="48"/>
      <c r="U76" s="111"/>
      <c r="V76" s="112"/>
      <c r="W76" s="113"/>
      <c r="X76" s="116"/>
      <c r="Y76" s="12"/>
      <c r="Z76" s="198"/>
      <c r="AA76" s="332"/>
      <c r="AB76" s="333"/>
      <c r="AC76" s="12"/>
      <c r="AD76" s="198"/>
      <c r="AE76" s="117"/>
      <c r="AF76" s="110"/>
      <c r="AG76" s="328"/>
    </row>
    <row r="77" spans="1:33" ht="15.75" customHeight="1">
      <c r="A77" s="318"/>
      <c r="B77" s="100"/>
      <c r="C77" s="330"/>
      <c r="D77" s="33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3"/>
      <c r="S77" s="47"/>
      <c r="T77" s="48"/>
      <c r="U77" s="111"/>
      <c r="V77" s="112"/>
      <c r="W77" s="113"/>
      <c r="X77" s="116"/>
      <c r="Y77" s="12"/>
      <c r="Z77" s="198"/>
      <c r="AA77" s="332"/>
      <c r="AB77" s="333"/>
      <c r="AC77" s="12"/>
      <c r="AD77" s="198"/>
      <c r="AE77" s="117"/>
      <c r="AF77" s="110"/>
      <c r="AG77" s="328"/>
    </row>
    <row r="78" spans="1:33" ht="15.75" customHeight="1">
      <c r="A78" s="318"/>
      <c r="B78" s="100"/>
      <c r="C78" s="330"/>
      <c r="D78" s="33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3"/>
      <c r="S78" s="47"/>
      <c r="T78" s="120"/>
      <c r="U78" s="111"/>
      <c r="V78" s="112"/>
      <c r="W78" s="113"/>
      <c r="X78" s="116"/>
      <c r="Y78" s="12"/>
      <c r="Z78" s="198"/>
      <c r="AA78" s="332"/>
      <c r="AB78" s="333"/>
      <c r="AC78" s="12"/>
      <c r="AD78" s="198"/>
      <c r="AE78" s="117"/>
      <c r="AF78" s="110"/>
      <c r="AG78" s="328"/>
    </row>
    <row r="79" spans="1:33" ht="15.75" customHeight="1">
      <c r="A79" s="318"/>
      <c r="B79" s="100"/>
      <c r="C79" s="330"/>
      <c r="D79" s="33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3"/>
      <c r="S79" s="47"/>
      <c r="T79" s="120"/>
      <c r="U79" s="111"/>
      <c r="V79" s="112"/>
      <c r="W79" s="113"/>
      <c r="X79" s="116"/>
      <c r="Y79" s="12"/>
      <c r="Z79" s="198"/>
      <c r="AA79" s="332"/>
      <c r="AB79" s="333"/>
      <c r="AC79" s="12"/>
      <c r="AD79" s="198"/>
      <c r="AE79" s="117"/>
      <c r="AF79" s="110"/>
      <c r="AG79" s="328"/>
    </row>
    <row r="80" spans="1:33" ht="15.75" customHeight="1">
      <c r="A80" s="318"/>
      <c r="B80" s="100"/>
      <c r="C80" s="330"/>
      <c r="D80" s="33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3"/>
      <c r="S80" s="47"/>
      <c r="T80" s="120"/>
      <c r="U80" s="111"/>
      <c r="V80" s="112"/>
      <c r="W80" s="113"/>
      <c r="X80" s="116"/>
      <c r="Y80" s="12"/>
      <c r="Z80" s="198"/>
      <c r="AA80" s="332"/>
      <c r="AB80" s="333"/>
      <c r="AC80" s="12"/>
      <c r="AD80" s="198"/>
      <c r="AE80" s="117"/>
      <c r="AF80" s="110"/>
      <c r="AG80" s="328"/>
    </row>
    <row r="81" spans="1:33" ht="15.75" customHeight="1">
      <c r="A81" s="318"/>
      <c r="B81" s="100"/>
      <c r="C81" s="330"/>
      <c r="D81" s="33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3"/>
      <c r="S81" s="47"/>
      <c r="T81" s="120"/>
      <c r="U81" s="111"/>
      <c r="V81" s="112"/>
      <c r="W81" s="113"/>
      <c r="X81" s="127"/>
      <c r="Y81" s="12"/>
      <c r="Z81" s="198"/>
      <c r="AA81" s="332"/>
      <c r="AB81" s="333"/>
      <c r="AC81" s="12"/>
      <c r="AD81" s="198"/>
      <c r="AE81" s="117"/>
      <c r="AF81" s="110"/>
      <c r="AG81" s="328"/>
    </row>
    <row r="82" spans="1:33" ht="15.75" customHeight="1">
      <c r="A82" s="318"/>
      <c r="B82" s="100"/>
      <c r="C82" s="330"/>
      <c r="D82" s="33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3"/>
      <c r="S82" s="47"/>
      <c r="T82" s="120"/>
      <c r="U82" s="111"/>
      <c r="V82" s="112"/>
      <c r="W82" s="113"/>
      <c r="X82" s="127"/>
      <c r="Y82" s="12"/>
      <c r="Z82" s="198"/>
      <c r="AA82" s="332"/>
      <c r="AB82" s="333"/>
      <c r="AC82" s="12"/>
      <c r="AD82" s="198"/>
      <c r="AE82" s="117"/>
      <c r="AF82" s="110"/>
      <c r="AG82" s="328"/>
    </row>
    <row r="83" spans="1:33" ht="15.75" customHeight="1">
      <c r="A83" s="318"/>
      <c r="B83" s="100"/>
      <c r="C83" s="330"/>
      <c r="D83" s="33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3"/>
      <c r="S83" s="47"/>
      <c r="T83" s="120"/>
      <c r="U83" s="111"/>
      <c r="V83" s="112"/>
      <c r="W83" s="113"/>
      <c r="X83" s="127"/>
      <c r="Y83" s="12"/>
      <c r="Z83" s="198"/>
      <c r="AA83" s="332"/>
      <c r="AB83" s="333"/>
      <c r="AC83" s="12"/>
      <c r="AD83" s="198"/>
      <c r="AE83" s="117"/>
      <c r="AF83" s="110"/>
      <c r="AG83" s="328"/>
    </row>
    <row r="84" spans="1:33" ht="15.75" customHeight="1">
      <c r="A84" s="318"/>
      <c r="B84" s="100"/>
      <c r="C84" s="330"/>
      <c r="D84" s="33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3"/>
      <c r="S84" s="47"/>
      <c r="T84" s="120"/>
      <c r="U84" s="111"/>
      <c r="V84" s="112"/>
      <c r="W84" s="113"/>
      <c r="X84" s="127"/>
      <c r="Y84" s="12"/>
      <c r="Z84" s="198"/>
      <c r="AA84" s="332"/>
      <c r="AB84" s="333"/>
      <c r="AC84" s="12"/>
      <c r="AD84" s="198"/>
      <c r="AE84" s="117"/>
      <c r="AF84" s="110"/>
      <c r="AG84" s="328"/>
    </row>
    <row r="85" spans="1:33" ht="15.75" customHeight="1">
      <c r="A85" s="318"/>
      <c r="B85" s="100"/>
      <c r="C85" s="330"/>
      <c r="D85" s="33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3"/>
      <c r="S85" s="47"/>
      <c r="T85" s="120"/>
      <c r="U85" s="111"/>
      <c r="V85" s="112"/>
      <c r="W85" s="113"/>
      <c r="X85" s="127"/>
      <c r="Y85" s="12"/>
      <c r="Z85" s="198"/>
      <c r="AA85" s="332"/>
      <c r="AB85" s="333"/>
      <c r="AC85" s="12"/>
      <c r="AD85" s="198"/>
      <c r="AE85" s="117"/>
      <c r="AF85" s="110"/>
      <c r="AG85" s="328"/>
    </row>
    <row r="86" spans="1:33" ht="15.75" customHeight="1">
      <c r="A86" s="318"/>
      <c r="B86" s="100"/>
      <c r="C86" s="330"/>
      <c r="D86" s="33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3"/>
      <c r="S86" s="47"/>
      <c r="T86" s="120"/>
      <c r="U86" s="111"/>
      <c r="V86" s="112"/>
      <c r="W86" s="113"/>
      <c r="X86" s="127"/>
      <c r="Y86" s="12"/>
      <c r="Z86" s="198"/>
      <c r="AA86" s="332"/>
      <c r="AB86" s="333"/>
      <c r="AC86" s="12"/>
      <c r="AD86" s="198"/>
      <c r="AE86" s="117"/>
      <c r="AF86" s="110"/>
      <c r="AG86" s="328"/>
    </row>
    <row r="87" spans="1:33" ht="15.75" customHeight="1">
      <c r="A87" s="318"/>
      <c r="B87" s="100"/>
      <c r="C87" s="330"/>
      <c r="D87" s="33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3"/>
      <c r="S87" s="47"/>
      <c r="T87" s="120"/>
      <c r="U87" s="111"/>
      <c r="V87" s="112"/>
      <c r="W87" s="113"/>
      <c r="X87" s="127"/>
      <c r="Y87" s="12"/>
      <c r="Z87" s="198"/>
      <c r="AA87" s="332"/>
      <c r="AB87" s="333"/>
      <c r="AC87" s="12"/>
      <c r="AD87" s="198"/>
      <c r="AE87" s="117"/>
      <c r="AF87" s="110"/>
      <c r="AG87" s="328"/>
    </row>
    <row r="88" spans="1:33" ht="15.75" customHeight="1">
      <c r="A88" s="318"/>
      <c r="B88" s="163"/>
      <c r="C88" s="330"/>
      <c r="D88" s="33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3"/>
      <c r="S88" s="119"/>
      <c r="T88" s="120"/>
      <c r="U88" s="130"/>
      <c r="V88" s="131"/>
      <c r="W88" s="126"/>
      <c r="X88" s="127"/>
      <c r="Y88" s="12"/>
      <c r="Z88" s="198"/>
      <c r="AA88" s="332"/>
      <c r="AB88" s="333"/>
      <c r="AC88" s="12"/>
      <c r="AD88" s="198"/>
      <c r="AE88" s="165"/>
      <c r="AF88" s="125"/>
      <c r="AG88" s="328"/>
    </row>
    <row r="89" spans="1:33" ht="15.75" customHeight="1" thickBot="1">
      <c r="A89" s="319"/>
      <c r="B89" s="133" t="s">
        <v>122</v>
      </c>
      <c r="C89" s="353"/>
      <c r="D89" s="353"/>
      <c r="E89" s="134"/>
      <c r="F89" s="167"/>
      <c r="G89" s="135"/>
      <c r="H89" s="69"/>
      <c r="I89" s="136">
        <f t="shared" ref="I89:J89" si="40">AVERAGE(I73:I88)</f>
        <v>6</v>
      </c>
      <c r="J89" s="137">
        <f t="shared" si="40"/>
        <v>2886.5</v>
      </c>
      <c r="K89" s="138">
        <f t="shared" ref="K89" si="41">J89/I89</f>
        <v>481.08333333333331</v>
      </c>
      <c r="L89" s="136">
        <f t="shared" ref="L89:M89" si="42">AVERAGE(L73:L88)</f>
        <v>6</v>
      </c>
      <c r="M89" s="137">
        <f t="shared" si="42"/>
        <v>2609.6644634298573</v>
      </c>
      <c r="N89" s="138">
        <f>M89/L89</f>
        <v>434.94407723830955</v>
      </c>
      <c r="O89" s="139">
        <f>L89-I89</f>
        <v>0</v>
      </c>
      <c r="P89" s="140">
        <f>N89-K89</f>
        <v>-46.139256095023768</v>
      </c>
      <c r="Q89" s="141">
        <f>N89/K89</f>
        <v>0.9040930065580659</v>
      </c>
      <c r="R89" s="324"/>
      <c r="S89" s="142">
        <v>0.25</v>
      </c>
      <c r="T89" s="143">
        <v>0.46506944444444442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4"/>
      <c r="AB89" s="355"/>
      <c r="AC89" s="179">
        <f>SUM(AC73:AC88)</f>
        <v>0</v>
      </c>
      <c r="AD89" s="191">
        <f>SUM(AD73:AD88)</f>
        <v>0</v>
      </c>
      <c r="AE89" s="168">
        <f>M89-J89</f>
        <v>-276.83553657014272</v>
      </c>
      <c r="AF89" s="141">
        <f>M89/J89</f>
        <v>0.9040930065580659</v>
      </c>
      <c r="AG89" s="329"/>
    </row>
    <row r="90" spans="1:33" ht="15.75" customHeight="1">
      <c r="A90" s="356" t="s">
        <v>222</v>
      </c>
      <c r="B90" s="114" t="s">
        <v>195</v>
      </c>
      <c r="C90" s="320" t="s">
        <v>223</v>
      </c>
      <c r="D90" s="321"/>
      <c r="E90" s="147">
        <v>15.51</v>
      </c>
      <c r="F90" s="97">
        <v>3435</v>
      </c>
      <c r="G90" s="148">
        <f t="shared" ref="G90:G91" si="43">E90*F90</f>
        <v>53276.85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2349.8587562395392</v>
      </c>
      <c r="N90" s="152">
        <f>M90/L90</f>
        <v>391.64312603992317</v>
      </c>
      <c r="O90" s="154">
        <f>L90-I90</f>
        <v>0</v>
      </c>
      <c r="P90" s="155">
        <f>N90-K90</f>
        <v>-41.69020729341014</v>
      </c>
      <c r="Q90" s="156">
        <f>N90/K90</f>
        <v>0.9037918293228997</v>
      </c>
      <c r="R90" s="322">
        <f>Q106</f>
        <v>0.90321067780109809</v>
      </c>
      <c r="S90" s="157">
        <v>0.25</v>
      </c>
      <c r="T90" s="158">
        <v>0.31090277777777775</v>
      </c>
      <c r="U90" s="159"/>
      <c r="V90" s="160">
        <v>87.707399201226977</v>
      </c>
      <c r="W90" s="158"/>
      <c r="X90" s="169"/>
      <c r="Y90" s="12"/>
      <c r="Z90" s="198"/>
      <c r="AA90" s="325"/>
      <c r="AB90" s="326"/>
      <c r="AC90" s="12">
        <v>1</v>
      </c>
      <c r="AD90" s="198"/>
      <c r="AE90" s="115">
        <f>M90-J90</f>
        <v>-250.14124376046084</v>
      </c>
      <c r="AF90" s="156">
        <f>M90/J90</f>
        <v>0.9037918293228997</v>
      </c>
      <c r="AG90" s="327">
        <f>AF106</f>
        <v>0.90321067780109809</v>
      </c>
    </row>
    <row r="91" spans="1:33" ht="15.75" customHeight="1">
      <c r="A91" s="357"/>
      <c r="B91" s="100" t="s">
        <v>195</v>
      </c>
      <c r="C91" s="330" t="s">
        <v>224</v>
      </c>
      <c r="D91" s="331"/>
      <c r="E91" s="101">
        <v>15.01</v>
      </c>
      <c r="F91" s="102">
        <v>3558</v>
      </c>
      <c r="G91" s="103">
        <f t="shared" si="43"/>
        <v>53405.58</v>
      </c>
      <c r="H91" s="26"/>
      <c r="I91" s="104">
        <v>6</v>
      </c>
      <c r="J91" s="105">
        <v>2600</v>
      </c>
      <c r="K91" s="106">
        <f t="shared" si="35"/>
        <v>433.33333333333331</v>
      </c>
      <c r="L91" s="107">
        <v>6</v>
      </c>
      <c r="M91" s="105">
        <f>F91/V91*60</f>
        <v>2346.8367683261708</v>
      </c>
      <c r="N91" s="106">
        <f>M91/L91</f>
        <v>391.13946138769512</v>
      </c>
      <c r="O91" s="108">
        <f>L91-I91</f>
        <v>0</v>
      </c>
      <c r="P91" s="109">
        <f>N91-K91</f>
        <v>-42.193871945638193</v>
      </c>
      <c r="Q91" s="110">
        <f>N91/K91</f>
        <v>0.90262952627929649</v>
      </c>
      <c r="R91" s="323"/>
      <c r="S91" s="47">
        <v>0.31388888888888888</v>
      </c>
      <c r="T91" s="48">
        <v>0.3770486111111111</v>
      </c>
      <c r="U91" s="111">
        <v>5</v>
      </c>
      <c r="V91" s="112">
        <v>90.964997174584013</v>
      </c>
      <c r="W91" s="113"/>
      <c r="X91" s="13"/>
      <c r="Y91" s="12"/>
      <c r="Z91" s="198"/>
      <c r="AA91" s="332"/>
      <c r="AB91" s="333"/>
      <c r="AC91" s="12">
        <v>2</v>
      </c>
      <c r="AD91" s="198"/>
      <c r="AE91" s="117">
        <f>M91-J91</f>
        <v>-253.16323167382916</v>
      </c>
      <c r="AF91" s="110">
        <f>M91/J91</f>
        <v>0.90262952627929649</v>
      </c>
      <c r="AG91" s="328"/>
    </row>
    <row r="92" spans="1:33" ht="15.75" customHeight="1">
      <c r="A92" s="357"/>
      <c r="B92" s="100"/>
      <c r="C92" s="330"/>
      <c r="D92" s="33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3"/>
      <c r="S92" s="47"/>
      <c r="T92" s="48"/>
      <c r="U92" s="111"/>
      <c r="V92" s="112"/>
      <c r="W92" s="113"/>
      <c r="X92" s="13"/>
      <c r="Y92" s="12"/>
      <c r="Z92" s="198"/>
      <c r="AA92" s="332"/>
      <c r="AB92" s="333"/>
      <c r="AC92" s="12"/>
      <c r="AD92" s="198"/>
      <c r="AE92" s="117"/>
      <c r="AF92" s="110"/>
      <c r="AG92" s="328"/>
    </row>
    <row r="93" spans="1:33" ht="15.75" customHeight="1">
      <c r="A93" s="357"/>
      <c r="B93" s="100"/>
      <c r="C93" s="330"/>
      <c r="D93" s="33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3"/>
      <c r="S93" s="47"/>
      <c r="T93" s="48"/>
      <c r="U93" s="111"/>
      <c r="V93" s="112"/>
      <c r="W93" s="113"/>
      <c r="X93" s="116"/>
      <c r="Y93" s="12"/>
      <c r="Z93" s="198"/>
      <c r="AA93" s="332"/>
      <c r="AB93" s="333"/>
      <c r="AC93" s="12"/>
      <c r="AD93" s="198"/>
      <c r="AE93" s="117"/>
      <c r="AF93" s="110"/>
      <c r="AG93" s="328"/>
    </row>
    <row r="94" spans="1:33" ht="15.75" customHeight="1">
      <c r="A94" s="358"/>
      <c r="B94" s="100"/>
      <c r="C94" s="330"/>
      <c r="D94" s="33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3"/>
      <c r="S94" s="47"/>
      <c r="T94" s="48"/>
      <c r="U94" s="111"/>
      <c r="V94" s="112"/>
      <c r="W94" s="113"/>
      <c r="X94" s="13"/>
      <c r="Y94" s="12"/>
      <c r="Z94" s="198"/>
      <c r="AA94" s="332"/>
      <c r="AB94" s="333"/>
      <c r="AC94" s="12"/>
      <c r="AD94" s="198"/>
      <c r="AE94" s="117"/>
      <c r="AF94" s="110"/>
      <c r="AG94" s="328"/>
    </row>
    <row r="95" spans="1:33" ht="15.75" customHeight="1">
      <c r="A95" s="358"/>
      <c r="B95" s="100"/>
      <c r="C95" s="330"/>
      <c r="D95" s="33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3"/>
      <c r="S95" s="47"/>
      <c r="T95" s="120"/>
      <c r="U95" s="111"/>
      <c r="V95" s="112"/>
      <c r="W95" s="113"/>
      <c r="X95" s="50"/>
      <c r="Y95" s="12"/>
      <c r="Z95" s="198"/>
      <c r="AA95" s="332"/>
      <c r="AB95" s="333"/>
      <c r="AC95" s="12"/>
      <c r="AD95" s="198"/>
      <c r="AE95" s="117"/>
      <c r="AF95" s="110"/>
      <c r="AG95" s="328"/>
    </row>
    <row r="96" spans="1:33" ht="15.75" customHeight="1">
      <c r="A96" s="358"/>
      <c r="B96" s="100"/>
      <c r="C96" s="330"/>
      <c r="D96" s="33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3"/>
      <c r="S96" s="47"/>
      <c r="T96" s="120"/>
      <c r="U96" s="111"/>
      <c r="V96" s="112"/>
      <c r="W96" s="113"/>
      <c r="X96" s="116"/>
      <c r="Y96" s="12"/>
      <c r="Z96" s="198"/>
      <c r="AA96" s="332"/>
      <c r="AB96" s="333"/>
      <c r="AC96" s="12"/>
      <c r="AD96" s="198"/>
      <c r="AE96" s="117"/>
      <c r="AF96" s="110"/>
      <c r="AG96" s="328"/>
    </row>
    <row r="97" spans="1:33" ht="15.75" customHeight="1">
      <c r="A97" s="358"/>
      <c r="B97" s="100"/>
      <c r="C97" s="330"/>
      <c r="D97" s="33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3"/>
      <c r="S97" s="47"/>
      <c r="T97" s="120"/>
      <c r="U97" s="111"/>
      <c r="V97" s="112"/>
      <c r="W97" s="113"/>
      <c r="X97" s="116"/>
      <c r="Y97" s="12"/>
      <c r="Z97" s="198"/>
      <c r="AA97" s="332"/>
      <c r="AB97" s="333"/>
      <c r="AC97" s="12"/>
      <c r="AD97" s="198"/>
      <c r="AE97" s="117"/>
      <c r="AF97" s="110"/>
      <c r="AG97" s="328"/>
    </row>
    <row r="98" spans="1:33" ht="15.75" customHeight="1">
      <c r="A98" s="358"/>
      <c r="B98" s="100"/>
      <c r="C98" s="330"/>
      <c r="D98" s="33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3"/>
      <c r="S98" s="119"/>
      <c r="T98" s="120"/>
      <c r="U98" s="111"/>
      <c r="V98" s="131"/>
      <c r="W98" s="113"/>
      <c r="X98" s="116"/>
      <c r="Y98" s="12"/>
      <c r="Z98" s="198"/>
      <c r="AA98" s="332"/>
      <c r="AB98" s="333"/>
      <c r="AC98" s="12"/>
      <c r="AD98" s="198"/>
      <c r="AE98" s="117"/>
      <c r="AF98" s="110"/>
      <c r="AG98" s="328"/>
    </row>
    <row r="99" spans="1:33" ht="15.75" customHeight="1">
      <c r="A99" s="358"/>
      <c r="B99" s="100"/>
      <c r="C99" s="330"/>
      <c r="D99" s="33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3"/>
      <c r="S99" s="119"/>
      <c r="T99" s="120"/>
      <c r="U99" s="111"/>
      <c r="V99" s="131"/>
      <c r="W99" s="126"/>
      <c r="X99" s="127"/>
      <c r="Y99" s="12"/>
      <c r="Z99" s="198"/>
      <c r="AA99" s="332"/>
      <c r="AB99" s="333"/>
      <c r="AC99" s="12"/>
      <c r="AD99" s="198"/>
      <c r="AE99" s="117"/>
      <c r="AF99" s="110"/>
      <c r="AG99" s="328"/>
    </row>
    <row r="100" spans="1:33" ht="15.75" customHeight="1">
      <c r="A100" s="358"/>
      <c r="B100" s="100"/>
      <c r="C100" s="330"/>
      <c r="D100" s="33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3"/>
      <c r="S100" s="119"/>
      <c r="T100" s="120"/>
      <c r="U100" s="111"/>
      <c r="V100" s="131"/>
      <c r="W100" s="126"/>
      <c r="X100" s="127"/>
      <c r="Y100" s="12"/>
      <c r="Z100" s="198"/>
      <c r="AA100" s="332"/>
      <c r="AB100" s="333"/>
      <c r="AC100" s="12"/>
      <c r="AD100" s="198"/>
      <c r="AE100" s="117"/>
      <c r="AF100" s="110"/>
      <c r="AG100" s="328"/>
    </row>
    <row r="101" spans="1:33" ht="15.75" customHeight="1">
      <c r="A101" s="358"/>
      <c r="B101" s="100"/>
      <c r="C101" s="330"/>
      <c r="D101" s="33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3"/>
      <c r="S101" s="119"/>
      <c r="T101" s="120"/>
      <c r="U101" s="111"/>
      <c r="V101" s="131"/>
      <c r="W101" s="126"/>
      <c r="X101" s="127"/>
      <c r="Y101" s="12"/>
      <c r="Z101" s="198"/>
      <c r="AA101" s="332"/>
      <c r="AB101" s="333"/>
      <c r="AC101" s="12"/>
      <c r="AD101" s="198"/>
      <c r="AE101" s="117"/>
      <c r="AF101" s="110"/>
      <c r="AG101" s="328"/>
    </row>
    <row r="102" spans="1:33" ht="15.75" customHeight="1">
      <c r="A102" s="358"/>
      <c r="B102" s="100"/>
      <c r="C102" s="330"/>
      <c r="D102" s="33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3"/>
      <c r="S102" s="119"/>
      <c r="T102" s="120"/>
      <c r="U102" s="111"/>
      <c r="V102" s="131"/>
      <c r="W102" s="126"/>
      <c r="X102" s="127"/>
      <c r="Y102" s="12"/>
      <c r="Z102" s="198"/>
      <c r="AA102" s="332"/>
      <c r="AB102" s="333"/>
      <c r="AC102" s="12"/>
      <c r="AD102" s="198"/>
      <c r="AE102" s="117"/>
      <c r="AF102" s="110"/>
      <c r="AG102" s="328"/>
    </row>
    <row r="103" spans="1:33" ht="15.75" customHeight="1">
      <c r="A103" s="358"/>
      <c r="B103" s="100"/>
      <c r="C103" s="330"/>
      <c r="D103" s="33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3"/>
      <c r="S103" s="119"/>
      <c r="T103" s="120"/>
      <c r="U103" s="111"/>
      <c r="V103" s="131"/>
      <c r="W103" s="126"/>
      <c r="X103" s="127"/>
      <c r="Y103" s="12"/>
      <c r="Z103" s="198"/>
      <c r="AA103" s="332"/>
      <c r="AB103" s="333"/>
      <c r="AC103" s="12"/>
      <c r="AD103" s="198"/>
      <c r="AE103" s="117"/>
      <c r="AF103" s="110"/>
      <c r="AG103" s="328"/>
    </row>
    <row r="104" spans="1:33" ht="15.75" customHeight="1">
      <c r="A104" s="358"/>
      <c r="B104" s="100"/>
      <c r="C104" s="330"/>
      <c r="D104" s="33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3"/>
      <c r="S104" s="119"/>
      <c r="T104" s="120"/>
      <c r="U104" s="111"/>
      <c r="V104" s="131"/>
      <c r="W104" s="126"/>
      <c r="X104" s="127"/>
      <c r="Y104" s="12"/>
      <c r="Z104" s="198"/>
      <c r="AA104" s="332"/>
      <c r="AB104" s="333"/>
      <c r="AC104" s="12"/>
      <c r="AD104" s="198"/>
      <c r="AE104" s="117"/>
      <c r="AF104" s="110"/>
      <c r="AG104" s="328"/>
    </row>
    <row r="105" spans="1:33" ht="15.75" customHeight="1">
      <c r="A105" s="358"/>
      <c r="B105" s="100"/>
      <c r="C105" s="330"/>
      <c r="D105" s="33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3"/>
      <c r="S105" s="119"/>
      <c r="T105" s="120"/>
      <c r="U105" s="130"/>
      <c r="V105" s="131"/>
      <c r="W105" s="126"/>
      <c r="X105" s="127"/>
      <c r="Y105" s="12"/>
      <c r="Z105" s="198"/>
      <c r="AA105" s="332"/>
      <c r="AB105" s="333"/>
      <c r="AC105" s="12"/>
      <c r="AD105" s="198"/>
      <c r="AE105" s="165"/>
      <c r="AF105" s="125"/>
      <c r="AG105" s="328"/>
    </row>
    <row r="106" spans="1:33" ht="15.75" customHeight="1" thickBot="1">
      <c r="A106" s="359"/>
      <c r="B106" s="133" t="s">
        <v>122</v>
      </c>
      <c r="C106" s="353"/>
      <c r="D106" s="353"/>
      <c r="E106" s="134"/>
      <c r="F106" s="167"/>
      <c r="G106" s="135"/>
      <c r="H106" s="69"/>
      <c r="I106" s="136">
        <f t="shared" ref="I106:J106" si="44">AVERAGE(I90:I105)</f>
        <v>6</v>
      </c>
      <c r="J106" s="137">
        <f t="shared" si="44"/>
        <v>2600</v>
      </c>
      <c r="K106" s="138">
        <f t="shared" ref="K106" si="45">J106/I106</f>
        <v>433.33333333333331</v>
      </c>
      <c r="L106" s="136">
        <f t="shared" ref="L106:M106" si="46">AVERAGE(L90:L105)</f>
        <v>6</v>
      </c>
      <c r="M106" s="137">
        <f t="shared" si="46"/>
        <v>2348.347762282855</v>
      </c>
      <c r="N106" s="138">
        <f>M106/L106</f>
        <v>391.39129371380915</v>
      </c>
      <c r="O106" s="139">
        <f>L106-I106</f>
        <v>0</v>
      </c>
      <c r="P106" s="140">
        <f>N106-K106</f>
        <v>-41.942039619524166</v>
      </c>
      <c r="Q106" s="141">
        <f>N106/K106</f>
        <v>0.90321067780109809</v>
      </c>
      <c r="R106" s="324"/>
      <c r="S106" s="142">
        <v>0.25</v>
      </c>
      <c r="T106" s="143">
        <v>0.3770486111111111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4"/>
      <c r="AB106" s="355"/>
      <c r="AC106" s="179">
        <f>SUM(AC90:AC105)</f>
        <v>3</v>
      </c>
      <c r="AD106" s="191">
        <f>SUM(AD90:AD105)</f>
        <v>0</v>
      </c>
      <c r="AE106" s="168">
        <f>M106-J106</f>
        <v>-251.652237717145</v>
      </c>
      <c r="AF106" s="141">
        <f>M106/J106</f>
        <v>0.90321067780109809</v>
      </c>
      <c r="AG106" s="329"/>
    </row>
    <row r="107" spans="1:33" ht="15.75" customHeight="1">
      <c r="A107" s="317" t="s">
        <v>225</v>
      </c>
      <c r="B107" s="146" t="s">
        <v>187</v>
      </c>
      <c r="C107" s="320" t="s">
        <v>226</v>
      </c>
      <c r="D107" s="321"/>
      <c r="E107" s="147">
        <v>44.98</v>
      </c>
      <c r="F107" s="97">
        <v>1568</v>
      </c>
      <c r="G107" s="148">
        <f t="shared" ref="G107:G109" si="47">E107*F107</f>
        <v>70528.639999999999</v>
      </c>
      <c r="H107" s="149"/>
      <c r="I107" s="150">
        <v>21</v>
      </c>
      <c r="J107" s="151">
        <v>1800</v>
      </c>
      <c r="K107" s="152">
        <f>J107/I107</f>
        <v>85.714285714285708</v>
      </c>
      <c r="L107" s="153">
        <v>21</v>
      </c>
      <c r="M107" s="151">
        <f>F107/V107*60</f>
        <v>1610.3933572074059</v>
      </c>
      <c r="N107" s="152">
        <f>M107/L107</f>
        <v>76.685397962257426</v>
      </c>
      <c r="O107" s="154">
        <f>L107-I107</f>
        <v>0</v>
      </c>
      <c r="P107" s="155">
        <f>N107-K107</f>
        <v>-9.0288877520282824</v>
      </c>
      <c r="Q107" s="156">
        <f>N107/K107</f>
        <v>0.89466297622633673</v>
      </c>
      <c r="R107" s="322">
        <f>Q123</f>
        <v>0.92558139163713549</v>
      </c>
      <c r="S107" s="157">
        <v>0.70833333333333337</v>
      </c>
      <c r="T107" s="158">
        <v>0.74890046296296298</v>
      </c>
      <c r="U107" s="159"/>
      <c r="V107" s="160">
        <v>58.420509237038068</v>
      </c>
      <c r="W107" s="158"/>
      <c r="X107" s="169"/>
      <c r="Y107" s="196"/>
      <c r="Z107" s="197"/>
      <c r="AA107" s="325"/>
      <c r="AB107" s="326"/>
      <c r="AC107" s="196">
        <v>1</v>
      </c>
      <c r="AD107" s="197"/>
      <c r="AE107" s="115">
        <f>M107-J107</f>
        <v>-189.60664279259413</v>
      </c>
      <c r="AF107" s="156">
        <f>M107/J107</f>
        <v>0.89466297622633661</v>
      </c>
      <c r="AG107" s="327">
        <f>AF123</f>
        <v>0.89420575124265622</v>
      </c>
    </row>
    <row r="108" spans="1:33" ht="15.75" customHeight="1">
      <c r="A108" s="318"/>
      <c r="B108" s="163" t="s">
        <v>187</v>
      </c>
      <c r="C108" s="330" t="s">
        <v>235</v>
      </c>
      <c r="D108" s="331"/>
      <c r="E108" s="101">
        <v>50.67</v>
      </c>
      <c r="F108" s="102">
        <v>1630</v>
      </c>
      <c r="G108" s="103">
        <f t="shared" si="47"/>
        <v>82592.100000000006</v>
      </c>
      <c r="H108" s="26"/>
      <c r="I108" s="104">
        <v>20</v>
      </c>
      <c r="J108" s="105">
        <v>2000</v>
      </c>
      <c r="K108" s="106">
        <f t="shared" ref="K108:K109" si="48">J108/I108</f>
        <v>100</v>
      </c>
      <c r="L108" s="107">
        <v>19</v>
      </c>
      <c r="M108" s="105">
        <f>F108/V108*60</f>
        <v>1787.9999999999998</v>
      </c>
      <c r="N108" s="106">
        <f>M108/L108</f>
        <v>94.105263157894726</v>
      </c>
      <c r="O108" s="108">
        <f>L108-I108</f>
        <v>-1</v>
      </c>
      <c r="P108" s="109">
        <f>N108-K108</f>
        <v>-5.8947368421052744</v>
      </c>
      <c r="Q108" s="110">
        <f>N108/K108</f>
        <v>0.94105263157894725</v>
      </c>
      <c r="R108" s="323"/>
      <c r="S108" s="47">
        <v>0.75277777777777777</v>
      </c>
      <c r="T108" s="48">
        <v>0.79075231481481478</v>
      </c>
      <c r="U108" s="111">
        <v>5.5833333333333002</v>
      </c>
      <c r="V108" s="112">
        <v>54.697986577181211</v>
      </c>
      <c r="W108" s="113"/>
      <c r="X108" s="116"/>
      <c r="Y108" s="12"/>
      <c r="Z108" s="198"/>
      <c r="AA108" s="332"/>
      <c r="AB108" s="333"/>
      <c r="AC108" s="12">
        <v>1</v>
      </c>
      <c r="AD108" s="198"/>
      <c r="AE108" s="117">
        <f>M108-J108</f>
        <v>-212.00000000000023</v>
      </c>
      <c r="AF108" s="110">
        <f>M108/J108</f>
        <v>0.89399999999999991</v>
      </c>
      <c r="AG108" s="328"/>
    </row>
    <row r="109" spans="1:33" ht="15.75" customHeight="1">
      <c r="A109" s="318"/>
      <c r="B109" s="163" t="s">
        <v>187</v>
      </c>
      <c r="C109" s="330" t="s">
        <v>234</v>
      </c>
      <c r="D109" s="331"/>
      <c r="E109" s="101">
        <v>58.17</v>
      </c>
      <c r="F109" s="102">
        <v>2646</v>
      </c>
      <c r="G109" s="103">
        <f t="shared" si="47"/>
        <v>153917.82</v>
      </c>
      <c r="H109" s="26"/>
      <c r="I109" s="104">
        <v>18</v>
      </c>
      <c r="J109" s="105">
        <v>2000</v>
      </c>
      <c r="K109" s="106">
        <f t="shared" si="48"/>
        <v>111.11111111111111</v>
      </c>
      <c r="L109" s="107">
        <v>17</v>
      </c>
      <c r="M109" s="105">
        <f>F109/V109*60</f>
        <v>1788</v>
      </c>
      <c r="N109" s="106">
        <f>M109/L109</f>
        <v>105.17647058823529</v>
      </c>
      <c r="O109" s="108">
        <f>L109-I109</f>
        <v>-1</v>
      </c>
      <c r="P109" s="109">
        <f>N109-K109</f>
        <v>-5.9346405228758243</v>
      </c>
      <c r="Q109" s="110">
        <f>N109/K109</f>
        <v>0.94658823529411762</v>
      </c>
      <c r="R109" s="323"/>
      <c r="S109" s="47">
        <v>0.7944444444444444</v>
      </c>
      <c r="T109" s="48">
        <v>0.85609953703703701</v>
      </c>
      <c r="U109" s="111">
        <v>5.3166666666666451</v>
      </c>
      <c r="V109" s="112">
        <v>88.791946308724832</v>
      </c>
      <c r="W109" s="113"/>
      <c r="X109" s="116"/>
      <c r="Y109" s="12"/>
      <c r="Z109" s="198"/>
      <c r="AA109" s="332"/>
      <c r="AB109" s="333"/>
      <c r="AC109" s="12">
        <v>2</v>
      </c>
      <c r="AD109" s="198"/>
      <c r="AE109" s="117">
        <f>M109-J109</f>
        <v>-212</v>
      </c>
      <c r="AF109" s="110">
        <f>M109/J109</f>
        <v>0.89400000000000002</v>
      </c>
      <c r="AG109" s="328"/>
    </row>
    <row r="110" spans="1:33" ht="15.75" customHeight="1">
      <c r="A110" s="318"/>
      <c r="B110" s="163"/>
      <c r="C110" s="330"/>
      <c r="D110" s="33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3"/>
      <c r="S110" s="47"/>
      <c r="T110" s="48"/>
      <c r="U110" s="111"/>
      <c r="V110" s="112"/>
      <c r="W110" s="113"/>
      <c r="X110" s="116"/>
      <c r="Y110" s="12"/>
      <c r="Z110" s="198"/>
      <c r="AA110" s="332"/>
      <c r="AB110" s="333"/>
      <c r="AC110" s="12"/>
      <c r="AD110" s="198"/>
      <c r="AE110" s="117"/>
      <c r="AF110" s="110"/>
      <c r="AG110" s="328"/>
    </row>
    <row r="111" spans="1:33" ht="15.75" customHeight="1">
      <c r="A111" s="318"/>
      <c r="B111" s="163"/>
      <c r="C111" s="330"/>
      <c r="D111" s="33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3"/>
      <c r="S111" s="47"/>
      <c r="T111" s="48"/>
      <c r="U111" s="111"/>
      <c r="V111" s="112"/>
      <c r="W111" s="113"/>
      <c r="X111" s="116"/>
      <c r="Y111" s="12"/>
      <c r="Z111" s="198"/>
      <c r="AA111" s="332"/>
      <c r="AB111" s="333"/>
      <c r="AC111" s="12"/>
      <c r="AD111" s="198"/>
      <c r="AE111" s="117"/>
      <c r="AF111" s="110"/>
      <c r="AG111" s="328"/>
    </row>
    <row r="112" spans="1:33" ht="15.75" customHeight="1">
      <c r="A112" s="318"/>
      <c r="B112" s="163"/>
      <c r="C112" s="330"/>
      <c r="D112" s="33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3"/>
      <c r="S112" s="47"/>
      <c r="T112" s="120"/>
      <c r="U112" s="111"/>
      <c r="V112" s="112"/>
      <c r="W112" s="113"/>
      <c r="X112" s="116"/>
      <c r="Y112" s="12"/>
      <c r="Z112" s="198"/>
      <c r="AA112" s="332"/>
      <c r="AB112" s="333"/>
      <c r="AC112" s="12"/>
      <c r="AD112" s="198"/>
      <c r="AE112" s="117"/>
      <c r="AF112" s="110"/>
      <c r="AG112" s="328"/>
    </row>
    <row r="113" spans="1:33" ht="15.75" customHeight="1">
      <c r="A113" s="318"/>
      <c r="B113" s="163"/>
      <c r="C113" s="330"/>
      <c r="D113" s="33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3"/>
      <c r="S113" s="119"/>
      <c r="T113" s="120"/>
      <c r="U113" s="111"/>
      <c r="V113" s="112"/>
      <c r="W113" s="120"/>
      <c r="X113" s="189"/>
      <c r="Y113" s="12"/>
      <c r="Z113" s="198"/>
      <c r="AA113" s="332"/>
      <c r="AB113" s="333"/>
      <c r="AC113" s="12"/>
      <c r="AD113" s="198"/>
      <c r="AE113" s="117"/>
      <c r="AF113" s="110"/>
      <c r="AG113" s="328"/>
    </row>
    <row r="114" spans="1:33" ht="15.75" customHeight="1">
      <c r="A114" s="318"/>
      <c r="B114" s="163"/>
      <c r="C114" s="330"/>
      <c r="D114" s="33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3"/>
      <c r="S114" s="119"/>
      <c r="T114" s="120"/>
      <c r="U114" s="111"/>
      <c r="V114" s="112"/>
      <c r="W114" s="120"/>
      <c r="X114" s="189"/>
      <c r="Y114" s="12"/>
      <c r="Z114" s="198"/>
      <c r="AA114" s="332"/>
      <c r="AB114" s="333"/>
      <c r="AC114" s="12"/>
      <c r="AD114" s="198"/>
      <c r="AE114" s="117"/>
      <c r="AF114" s="110"/>
      <c r="AG114" s="328"/>
    </row>
    <row r="115" spans="1:33" ht="15.75" customHeight="1">
      <c r="A115" s="318"/>
      <c r="B115" s="163"/>
      <c r="C115" s="330"/>
      <c r="D115" s="33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3"/>
      <c r="S115" s="119"/>
      <c r="T115" s="120"/>
      <c r="U115" s="111"/>
      <c r="V115" s="112"/>
      <c r="W115" s="120"/>
      <c r="X115" s="189"/>
      <c r="Y115" s="12"/>
      <c r="Z115" s="198"/>
      <c r="AA115" s="332"/>
      <c r="AB115" s="333"/>
      <c r="AC115" s="12"/>
      <c r="AD115" s="198"/>
      <c r="AE115" s="117"/>
      <c r="AF115" s="110"/>
      <c r="AG115" s="328"/>
    </row>
    <row r="116" spans="1:33" ht="15.75" customHeight="1">
      <c r="A116" s="318"/>
      <c r="B116" s="163"/>
      <c r="C116" s="330"/>
      <c r="D116" s="33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3"/>
      <c r="S116" s="119"/>
      <c r="T116" s="120"/>
      <c r="U116" s="111"/>
      <c r="V116" s="112"/>
      <c r="W116" s="120"/>
      <c r="X116" s="189"/>
      <c r="Y116" s="12"/>
      <c r="Z116" s="198"/>
      <c r="AA116" s="332"/>
      <c r="AB116" s="333"/>
      <c r="AC116" s="12"/>
      <c r="AD116" s="198"/>
      <c r="AE116" s="117"/>
      <c r="AF116" s="110"/>
      <c r="AG116" s="328"/>
    </row>
    <row r="117" spans="1:33" ht="15.75" customHeight="1">
      <c r="A117" s="318"/>
      <c r="B117" s="163"/>
      <c r="C117" s="330"/>
      <c r="D117" s="33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3"/>
      <c r="S117" s="119"/>
      <c r="T117" s="120"/>
      <c r="U117" s="111"/>
      <c r="V117" s="112"/>
      <c r="W117" s="120"/>
      <c r="X117" s="189"/>
      <c r="Y117" s="12"/>
      <c r="Z117" s="198"/>
      <c r="AA117" s="332"/>
      <c r="AB117" s="333"/>
      <c r="AC117" s="12"/>
      <c r="AD117" s="198"/>
      <c r="AE117" s="117"/>
      <c r="AF117" s="110"/>
      <c r="AG117" s="328"/>
    </row>
    <row r="118" spans="1:33" ht="15.75" customHeight="1">
      <c r="A118" s="318"/>
      <c r="B118" s="163"/>
      <c r="C118" s="330"/>
      <c r="D118" s="33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3"/>
      <c r="S118" s="119"/>
      <c r="T118" s="120"/>
      <c r="U118" s="111"/>
      <c r="V118" s="112"/>
      <c r="W118" s="120"/>
      <c r="X118" s="189"/>
      <c r="Y118" s="12"/>
      <c r="Z118" s="198"/>
      <c r="AA118" s="332"/>
      <c r="AB118" s="333"/>
      <c r="AC118" s="12"/>
      <c r="AD118" s="198"/>
      <c r="AE118" s="117"/>
      <c r="AF118" s="110"/>
      <c r="AG118" s="328"/>
    </row>
    <row r="119" spans="1:33" ht="15.75" customHeight="1">
      <c r="A119" s="318"/>
      <c r="B119" s="163"/>
      <c r="C119" s="330"/>
      <c r="D119" s="33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3"/>
      <c r="S119" s="119"/>
      <c r="T119" s="120"/>
      <c r="U119" s="111"/>
      <c r="V119" s="112"/>
      <c r="W119" s="120"/>
      <c r="X119" s="189"/>
      <c r="Y119" s="12"/>
      <c r="Z119" s="198"/>
      <c r="AA119" s="332"/>
      <c r="AB119" s="333"/>
      <c r="AC119" s="12"/>
      <c r="AD119" s="198"/>
      <c r="AE119" s="117"/>
      <c r="AF119" s="110"/>
      <c r="AG119" s="328"/>
    </row>
    <row r="120" spans="1:33" ht="15.75" customHeight="1">
      <c r="A120" s="318"/>
      <c r="B120" s="163"/>
      <c r="C120" s="330"/>
      <c r="D120" s="33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3"/>
      <c r="S120" s="119"/>
      <c r="T120" s="120"/>
      <c r="U120" s="111"/>
      <c r="V120" s="112"/>
      <c r="W120" s="120"/>
      <c r="X120" s="189"/>
      <c r="Y120" s="12"/>
      <c r="Z120" s="198"/>
      <c r="AA120" s="332"/>
      <c r="AB120" s="333"/>
      <c r="AC120" s="12"/>
      <c r="AD120" s="198"/>
      <c r="AE120" s="117"/>
      <c r="AF120" s="110"/>
      <c r="AG120" s="328"/>
    </row>
    <row r="121" spans="1:33" ht="15.75" customHeight="1">
      <c r="A121" s="318"/>
      <c r="B121" s="163"/>
      <c r="C121" s="330"/>
      <c r="D121" s="33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3"/>
      <c r="S121" s="119"/>
      <c r="T121" s="120"/>
      <c r="U121" s="111"/>
      <c r="V121" s="112"/>
      <c r="W121" s="120"/>
      <c r="X121" s="189"/>
      <c r="Y121" s="12"/>
      <c r="Z121" s="198"/>
      <c r="AA121" s="332"/>
      <c r="AB121" s="333"/>
      <c r="AC121" s="12"/>
      <c r="AD121" s="198"/>
      <c r="AE121" s="117"/>
      <c r="AF121" s="110"/>
      <c r="AG121" s="328"/>
    </row>
    <row r="122" spans="1:33" ht="15.75" customHeight="1">
      <c r="A122" s="318"/>
      <c r="B122" s="163"/>
      <c r="C122" s="330"/>
      <c r="D122" s="33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3"/>
      <c r="S122" s="119"/>
      <c r="T122" s="120"/>
      <c r="U122" s="130"/>
      <c r="V122" s="131"/>
      <c r="W122" s="126"/>
      <c r="X122" s="127"/>
      <c r="Y122" s="12"/>
      <c r="Z122" s="198"/>
      <c r="AA122" s="332"/>
      <c r="AB122" s="333"/>
      <c r="AC122" s="12"/>
      <c r="AD122" s="198"/>
      <c r="AE122" s="165"/>
      <c r="AF122" s="125"/>
      <c r="AG122" s="328"/>
    </row>
    <row r="123" spans="1:33" ht="15.75" customHeight="1" thickBot="1">
      <c r="A123" s="319"/>
      <c r="B123" s="133" t="s">
        <v>122</v>
      </c>
      <c r="C123" s="353"/>
      <c r="D123" s="353"/>
      <c r="E123" s="134"/>
      <c r="F123" s="167"/>
      <c r="G123" s="135"/>
      <c r="H123" s="69"/>
      <c r="I123" s="136">
        <f t="shared" ref="I123:J123" si="49">AVERAGE(I107:I122)</f>
        <v>19.666666666666668</v>
      </c>
      <c r="J123" s="137">
        <f t="shared" si="49"/>
        <v>1933.3333333333333</v>
      </c>
      <c r="K123" s="138">
        <f t="shared" ref="K123" si="50">J123/I123</f>
        <v>98.305084745762699</v>
      </c>
      <c r="L123" s="136">
        <f t="shared" ref="L123:M123" si="51">AVERAGE(L107:L122)</f>
        <v>19</v>
      </c>
      <c r="M123" s="137">
        <f t="shared" si="51"/>
        <v>1728.7977857358019</v>
      </c>
      <c r="N123" s="138">
        <f>M123/L123</f>
        <v>90.989357143989579</v>
      </c>
      <c r="O123" s="139">
        <f>L123-I123</f>
        <v>-0.66666666666666785</v>
      </c>
      <c r="P123" s="140">
        <f>N123-K123</f>
        <v>-7.3157276017731192</v>
      </c>
      <c r="Q123" s="141">
        <f>N123/K123</f>
        <v>0.92558139163713549</v>
      </c>
      <c r="R123" s="324"/>
      <c r="S123" s="142">
        <v>0.70833333333333337</v>
      </c>
      <c r="T123" s="143">
        <v>0.85609953703703701</v>
      </c>
      <c r="U123" s="144"/>
      <c r="V123" s="166"/>
      <c r="W123" s="167"/>
      <c r="X123" s="138"/>
      <c r="Y123" s="179">
        <f t="shared" ref="Y123:Z123" si="52">SUM(Y107:Y122)</f>
        <v>0</v>
      </c>
      <c r="Z123" s="180">
        <f t="shared" si="52"/>
        <v>0</v>
      </c>
      <c r="AA123" s="354"/>
      <c r="AB123" s="355"/>
      <c r="AC123" s="179">
        <f t="shared" ref="AC123" si="53">SUM(AC107:AC122)</f>
        <v>4</v>
      </c>
      <c r="AD123" s="180">
        <f t="shared" ref="AD123" si="54">SUM(AD107:AD122)</f>
        <v>0</v>
      </c>
      <c r="AE123" s="168">
        <f>M123-J123</f>
        <v>-204.53554759753138</v>
      </c>
      <c r="AF123" s="141">
        <f>M123/J123</f>
        <v>0.89420575124265622</v>
      </c>
      <c r="AG123" s="329"/>
    </row>
    <row r="124" spans="1:33" ht="15.75" customHeight="1">
      <c r="A124" s="356" t="s">
        <v>228</v>
      </c>
      <c r="B124" s="146" t="s">
        <v>187</v>
      </c>
      <c r="C124" s="320" t="s">
        <v>231</v>
      </c>
      <c r="D124" s="321"/>
      <c r="E124" s="147">
        <v>47.6</v>
      </c>
      <c r="F124" s="159">
        <v>1941</v>
      </c>
      <c r="G124" s="148">
        <f t="shared" ref="G124:G126" si="55">E124*F124</f>
        <v>92391.6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1787.5999999999997</v>
      </c>
      <c r="N124" s="152">
        <f>M124/L124</f>
        <v>77.72173913043477</v>
      </c>
      <c r="O124" s="154">
        <f>L124-I124</f>
        <v>0</v>
      </c>
      <c r="P124" s="155">
        <f>N124-K124</f>
        <v>-9.2347826086956672</v>
      </c>
      <c r="Q124" s="156">
        <f>N124/K124</f>
        <v>0.89379999999999982</v>
      </c>
      <c r="R124" s="322">
        <f>Q140</f>
        <v>0.89456012685677522</v>
      </c>
      <c r="S124" s="157">
        <v>0.70833333333333337</v>
      </c>
      <c r="T124" s="158">
        <v>0.75356481481481485</v>
      </c>
      <c r="U124" s="159"/>
      <c r="V124" s="160">
        <v>65.148802864175437</v>
      </c>
      <c r="W124" s="97"/>
      <c r="X124" s="98"/>
      <c r="Y124" s="196"/>
      <c r="Z124" s="197"/>
      <c r="AA124" s="325"/>
      <c r="AB124" s="326"/>
      <c r="AC124" s="196">
        <v>1</v>
      </c>
      <c r="AD124" s="197"/>
      <c r="AE124" s="115">
        <f>M124-J124</f>
        <v>-212.40000000000032</v>
      </c>
      <c r="AF124" s="156">
        <f>M124/J124</f>
        <v>0.89379999999999982</v>
      </c>
      <c r="AG124" s="376">
        <f>AF140</f>
        <v>0.89456012685677533</v>
      </c>
    </row>
    <row r="125" spans="1:33" ht="15.75" customHeight="1">
      <c r="A125" s="357"/>
      <c r="B125" s="163" t="s">
        <v>187</v>
      </c>
      <c r="C125" s="330" t="s">
        <v>229</v>
      </c>
      <c r="D125" s="331"/>
      <c r="E125" s="101">
        <v>56.87</v>
      </c>
      <c r="F125" s="111">
        <v>1669</v>
      </c>
      <c r="G125" s="103">
        <f t="shared" si="55"/>
        <v>94916.03</v>
      </c>
      <c r="H125" s="26"/>
      <c r="I125" s="104">
        <v>23</v>
      </c>
      <c r="J125" s="105">
        <v>2000</v>
      </c>
      <c r="K125" s="106">
        <f t="shared" ref="K125:K126" si="56">J125/I125</f>
        <v>86.956521739130437</v>
      </c>
      <c r="L125" s="107">
        <v>23</v>
      </c>
      <c r="M125" s="105">
        <f>F125/V125*60</f>
        <v>1790.9607611406545</v>
      </c>
      <c r="N125" s="106">
        <f>M125/L125</f>
        <v>77.867859180028461</v>
      </c>
      <c r="O125" s="108">
        <f>L125-I125</f>
        <v>0</v>
      </c>
      <c r="P125" s="109">
        <f>N125-K125</f>
        <v>-9.0886625591019765</v>
      </c>
      <c r="Q125" s="110">
        <f>N125/K125</f>
        <v>0.89548038057032731</v>
      </c>
      <c r="R125" s="323"/>
      <c r="S125" s="47">
        <v>0.75763888888888886</v>
      </c>
      <c r="T125" s="48">
        <v>0.79645833333333327</v>
      </c>
      <c r="U125" s="111">
        <v>5.8666666666665712</v>
      </c>
      <c r="V125" s="112">
        <v>55.914122839978525</v>
      </c>
      <c r="W125" s="113"/>
      <c r="X125" s="116"/>
      <c r="Y125" s="12"/>
      <c r="Z125" s="198"/>
      <c r="AA125" s="332"/>
      <c r="AB125" s="333"/>
      <c r="AC125" s="12">
        <v>1</v>
      </c>
      <c r="AD125" s="198"/>
      <c r="AE125" s="117">
        <f>M125-J125</f>
        <v>-209.03923885934546</v>
      </c>
      <c r="AF125" s="110">
        <f>M125/J125</f>
        <v>0.89548038057032731</v>
      </c>
      <c r="AG125" s="369"/>
    </row>
    <row r="126" spans="1:33" ht="15.75" customHeight="1">
      <c r="A126" s="357"/>
      <c r="B126" s="163" t="s">
        <v>187</v>
      </c>
      <c r="C126" s="330" t="s">
        <v>230</v>
      </c>
      <c r="D126" s="331"/>
      <c r="E126" s="101">
        <v>56.79</v>
      </c>
      <c r="F126" s="111">
        <v>2148</v>
      </c>
      <c r="G126" s="103">
        <f t="shared" si="55"/>
        <v>121984.92</v>
      </c>
      <c r="H126" s="26"/>
      <c r="I126" s="104">
        <v>23</v>
      </c>
      <c r="J126" s="105">
        <v>2000</v>
      </c>
      <c r="K126" s="106">
        <f t="shared" si="56"/>
        <v>86.956521739130437</v>
      </c>
      <c r="L126" s="107">
        <v>23</v>
      </c>
      <c r="M126" s="105">
        <f>F126/V126*60</f>
        <v>1788.7999999999984</v>
      </c>
      <c r="N126" s="106">
        <f>M126/L126</f>
        <v>77.773913043478188</v>
      </c>
      <c r="O126" s="108">
        <f>L126-I126</f>
        <v>0</v>
      </c>
      <c r="P126" s="109">
        <f>N126-K126</f>
        <v>-9.1826086956522488</v>
      </c>
      <c r="Q126" s="110">
        <f>N126/K126</f>
        <v>0.8943999999999992</v>
      </c>
      <c r="R126" s="323"/>
      <c r="S126" s="47">
        <v>0.79930555555555549</v>
      </c>
      <c r="T126" s="48">
        <v>0.84932870370370361</v>
      </c>
      <c r="U126" s="111">
        <v>5</v>
      </c>
      <c r="V126" s="112">
        <v>72.048300536672699</v>
      </c>
      <c r="W126" s="113"/>
      <c r="X126" s="116"/>
      <c r="Y126" s="12"/>
      <c r="Z126" s="198"/>
      <c r="AA126" s="332"/>
      <c r="AB126" s="333"/>
      <c r="AC126" s="12">
        <v>2</v>
      </c>
      <c r="AD126" s="198"/>
      <c r="AE126" s="117">
        <f>M126-J126</f>
        <v>-211.20000000000164</v>
      </c>
      <c r="AF126" s="110">
        <f>M126/J126</f>
        <v>0.8943999999999992</v>
      </c>
      <c r="AG126" s="369"/>
    </row>
    <row r="127" spans="1:33" ht="15.75" customHeight="1">
      <c r="A127" s="357"/>
      <c r="B127" s="163"/>
      <c r="C127" s="330"/>
      <c r="D127" s="331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3"/>
      <c r="S127" s="47"/>
      <c r="T127" s="48"/>
      <c r="U127" s="111"/>
      <c r="V127" s="112"/>
      <c r="W127" s="113"/>
      <c r="X127" s="116"/>
      <c r="Y127" s="12"/>
      <c r="Z127" s="198"/>
      <c r="AA127" s="332"/>
      <c r="AB127" s="333"/>
      <c r="AC127" s="12"/>
      <c r="AD127" s="198"/>
      <c r="AE127" s="117"/>
      <c r="AF127" s="110"/>
      <c r="AG127" s="369"/>
    </row>
    <row r="128" spans="1:33" ht="15.75" customHeight="1">
      <c r="A128" s="358"/>
      <c r="B128" s="163"/>
      <c r="C128" s="330"/>
      <c r="D128" s="331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3"/>
      <c r="S128" s="47"/>
      <c r="T128" s="48"/>
      <c r="U128" s="111"/>
      <c r="V128" s="112"/>
      <c r="W128" s="113"/>
      <c r="X128" s="116"/>
      <c r="Y128" s="12"/>
      <c r="Z128" s="198"/>
      <c r="AA128" s="332"/>
      <c r="AB128" s="333"/>
      <c r="AC128" s="12"/>
      <c r="AD128" s="198"/>
      <c r="AE128" s="117"/>
      <c r="AF128" s="110"/>
      <c r="AG128" s="369"/>
    </row>
    <row r="129" spans="1:33" ht="15.75" customHeight="1">
      <c r="A129" s="358"/>
      <c r="B129" s="163"/>
      <c r="C129" s="330"/>
      <c r="D129" s="331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3"/>
      <c r="S129" s="47"/>
      <c r="T129" s="120"/>
      <c r="U129" s="111"/>
      <c r="V129" s="112"/>
      <c r="W129" s="113"/>
      <c r="X129" s="116"/>
      <c r="Y129" s="12"/>
      <c r="Z129" s="198"/>
      <c r="AA129" s="332"/>
      <c r="AB129" s="333"/>
      <c r="AC129" s="12"/>
      <c r="AD129" s="198"/>
      <c r="AE129" s="117"/>
      <c r="AF129" s="110"/>
      <c r="AG129" s="369"/>
    </row>
    <row r="130" spans="1:33" ht="15.75" customHeight="1">
      <c r="A130" s="358"/>
      <c r="B130" s="163"/>
      <c r="C130" s="330"/>
      <c r="D130" s="331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3"/>
      <c r="S130" s="47"/>
      <c r="T130" s="120"/>
      <c r="U130" s="111"/>
      <c r="V130" s="112"/>
      <c r="W130" s="113"/>
      <c r="X130" s="116"/>
      <c r="Y130" s="12"/>
      <c r="Z130" s="198"/>
      <c r="AA130" s="332"/>
      <c r="AB130" s="333"/>
      <c r="AC130" s="12"/>
      <c r="AD130" s="198"/>
      <c r="AE130" s="117"/>
      <c r="AF130" s="110"/>
      <c r="AG130" s="369"/>
    </row>
    <row r="131" spans="1:33" ht="15.75" customHeight="1">
      <c r="A131" s="358"/>
      <c r="B131" s="163"/>
      <c r="C131" s="330"/>
      <c r="D131" s="331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3"/>
      <c r="S131" s="47"/>
      <c r="T131" s="120"/>
      <c r="U131" s="111"/>
      <c r="V131" s="112"/>
      <c r="W131" s="113"/>
      <c r="X131" s="116"/>
      <c r="Y131" s="12"/>
      <c r="Z131" s="198"/>
      <c r="AA131" s="332"/>
      <c r="AB131" s="333"/>
      <c r="AC131" s="12"/>
      <c r="AD131" s="198"/>
      <c r="AE131" s="117"/>
      <c r="AF131" s="110"/>
      <c r="AG131" s="369"/>
    </row>
    <row r="132" spans="1:33" ht="15.75" customHeight="1">
      <c r="A132" s="358"/>
      <c r="B132" s="163"/>
      <c r="C132" s="330"/>
      <c r="D132" s="331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3"/>
      <c r="S132" s="47"/>
      <c r="T132" s="120"/>
      <c r="U132" s="111"/>
      <c r="V132" s="112"/>
      <c r="W132" s="113"/>
      <c r="X132" s="116"/>
      <c r="Y132" s="12"/>
      <c r="Z132" s="198"/>
      <c r="AA132" s="332"/>
      <c r="AB132" s="333"/>
      <c r="AC132" s="12"/>
      <c r="AD132" s="198"/>
      <c r="AE132" s="117"/>
      <c r="AF132" s="110"/>
      <c r="AG132" s="369"/>
    </row>
    <row r="133" spans="1:33" ht="15.75" customHeight="1">
      <c r="A133" s="358"/>
      <c r="B133" s="163"/>
      <c r="C133" s="330"/>
      <c r="D133" s="331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3"/>
      <c r="S133" s="47"/>
      <c r="T133" s="120"/>
      <c r="U133" s="111"/>
      <c r="V133" s="112"/>
      <c r="W133" s="113"/>
      <c r="X133" s="116"/>
      <c r="Y133" s="12"/>
      <c r="Z133" s="198"/>
      <c r="AA133" s="332"/>
      <c r="AB133" s="333"/>
      <c r="AC133" s="12"/>
      <c r="AD133" s="198"/>
      <c r="AE133" s="117"/>
      <c r="AF133" s="110"/>
      <c r="AG133" s="369"/>
    </row>
    <row r="134" spans="1:33" ht="15.75" customHeight="1">
      <c r="A134" s="358"/>
      <c r="B134" s="163"/>
      <c r="C134" s="330"/>
      <c r="D134" s="331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3"/>
      <c r="S134" s="47"/>
      <c r="T134" s="120"/>
      <c r="U134" s="111"/>
      <c r="V134" s="112"/>
      <c r="W134" s="113"/>
      <c r="X134" s="116"/>
      <c r="Y134" s="12"/>
      <c r="Z134" s="198"/>
      <c r="AA134" s="332"/>
      <c r="AB134" s="333"/>
      <c r="AC134" s="12"/>
      <c r="AD134" s="198"/>
      <c r="AE134" s="117"/>
      <c r="AF134" s="110"/>
      <c r="AG134" s="369"/>
    </row>
    <row r="135" spans="1:33" ht="15.75" customHeight="1">
      <c r="A135" s="358"/>
      <c r="B135" s="163"/>
      <c r="C135" s="330"/>
      <c r="D135" s="331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3"/>
      <c r="S135" s="47"/>
      <c r="T135" s="120"/>
      <c r="U135" s="111"/>
      <c r="V135" s="112"/>
      <c r="W135" s="113"/>
      <c r="X135" s="116"/>
      <c r="Y135" s="12"/>
      <c r="Z135" s="198"/>
      <c r="AA135" s="332"/>
      <c r="AB135" s="333"/>
      <c r="AC135" s="12"/>
      <c r="AD135" s="198"/>
      <c r="AE135" s="117"/>
      <c r="AF135" s="110"/>
      <c r="AG135" s="369"/>
    </row>
    <row r="136" spans="1:33" ht="15.75" customHeight="1">
      <c r="A136" s="358"/>
      <c r="B136" s="163"/>
      <c r="C136" s="330"/>
      <c r="D136" s="331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3"/>
      <c r="S136" s="47"/>
      <c r="T136" s="120"/>
      <c r="U136" s="111"/>
      <c r="V136" s="112"/>
      <c r="W136" s="113"/>
      <c r="X136" s="116"/>
      <c r="Y136" s="12"/>
      <c r="Z136" s="198"/>
      <c r="AA136" s="332"/>
      <c r="AB136" s="333"/>
      <c r="AC136" s="12"/>
      <c r="AD136" s="198"/>
      <c r="AE136" s="117"/>
      <c r="AF136" s="110"/>
      <c r="AG136" s="369"/>
    </row>
    <row r="137" spans="1:33" ht="15.75" customHeight="1">
      <c r="A137" s="358"/>
      <c r="B137" s="163"/>
      <c r="C137" s="330"/>
      <c r="D137" s="331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3"/>
      <c r="S137" s="47"/>
      <c r="T137" s="120"/>
      <c r="U137" s="111"/>
      <c r="V137" s="112"/>
      <c r="W137" s="183"/>
      <c r="X137" s="184"/>
      <c r="Y137" s="12"/>
      <c r="Z137" s="198"/>
      <c r="AA137" s="332"/>
      <c r="AB137" s="333"/>
      <c r="AC137" s="12"/>
      <c r="AD137" s="198"/>
      <c r="AE137" s="117"/>
      <c r="AF137" s="110"/>
      <c r="AG137" s="369"/>
    </row>
    <row r="138" spans="1:33" ht="15.75" customHeight="1">
      <c r="A138" s="358"/>
      <c r="B138" s="163"/>
      <c r="C138" s="330"/>
      <c r="D138" s="331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3"/>
      <c r="S138" s="47"/>
      <c r="T138" s="120"/>
      <c r="U138" s="111"/>
      <c r="V138" s="112"/>
      <c r="W138" s="185"/>
      <c r="X138" s="186"/>
      <c r="Y138" s="12"/>
      <c r="Z138" s="198"/>
      <c r="AA138" s="332"/>
      <c r="AB138" s="333"/>
      <c r="AC138" s="12"/>
      <c r="AD138" s="198"/>
      <c r="AE138" s="117"/>
      <c r="AF138" s="110"/>
      <c r="AG138" s="369"/>
    </row>
    <row r="139" spans="1:33" ht="15.75" customHeight="1">
      <c r="A139" s="358"/>
      <c r="B139" s="100"/>
      <c r="C139" s="330"/>
      <c r="D139" s="33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3"/>
      <c r="S139" s="47"/>
      <c r="T139" s="120"/>
      <c r="U139" s="130"/>
      <c r="V139" s="112"/>
      <c r="W139" s="185"/>
      <c r="X139" s="186"/>
      <c r="Y139" s="12"/>
      <c r="Z139" s="198"/>
      <c r="AA139" s="332"/>
      <c r="AB139" s="333"/>
      <c r="AC139" s="12"/>
      <c r="AD139" s="198"/>
      <c r="AE139" s="117"/>
      <c r="AF139" s="110"/>
      <c r="AG139" s="369"/>
    </row>
    <row r="140" spans="1:33" ht="15.75" customHeight="1" thickBot="1">
      <c r="A140" s="359"/>
      <c r="B140" s="133" t="s">
        <v>122</v>
      </c>
      <c r="C140" s="353"/>
      <c r="D140" s="353"/>
      <c r="E140" s="134"/>
      <c r="F140" s="167"/>
      <c r="G140" s="135"/>
      <c r="H140" s="69"/>
      <c r="I140" s="136">
        <f t="shared" ref="I140:J140" si="57">AVERAGE(I124:I139)</f>
        <v>23</v>
      </c>
      <c r="J140" s="137">
        <f t="shared" si="57"/>
        <v>2000</v>
      </c>
      <c r="K140" s="138">
        <f t="shared" ref="K140" si="58">J140/I140</f>
        <v>86.956521739130437</v>
      </c>
      <c r="L140" s="136">
        <f t="shared" ref="L140:M140" si="59">AVERAGE(L124:L139)</f>
        <v>23</v>
      </c>
      <c r="M140" s="137">
        <f t="shared" si="59"/>
        <v>1789.1202537135507</v>
      </c>
      <c r="N140" s="138">
        <f>M140/L140</f>
        <v>77.787837117980459</v>
      </c>
      <c r="O140" s="139">
        <f>L140-I140</f>
        <v>0</v>
      </c>
      <c r="P140" s="140">
        <f>N140-K140</f>
        <v>-9.1686846211499784</v>
      </c>
      <c r="Q140" s="141">
        <f>N140/K140</f>
        <v>0.89456012685677522</v>
      </c>
      <c r="R140" s="324"/>
      <c r="S140" s="142">
        <v>0.70833333333333337</v>
      </c>
      <c r="T140" s="143">
        <v>0.84932870370370361</v>
      </c>
      <c r="U140" s="144"/>
      <c r="V140" s="166"/>
      <c r="W140" s="187"/>
      <c r="X140" s="188"/>
      <c r="Y140" s="179">
        <f t="shared" ref="Y140:Z140" si="60">SUM(Y124:Y139)</f>
        <v>0</v>
      </c>
      <c r="Z140" s="180">
        <f t="shared" si="60"/>
        <v>0</v>
      </c>
      <c r="AA140" s="354"/>
      <c r="AB140" s="355"/>
      <c r="AC140" s="179">
        <f t="shared" ref="AC140" si="61">SUM(AC124:AC139)</f>
        <v>4</v>
      </c>
      <c r="AD140" s="180">
        <f t="shared" ref="AD140" si="62">SUM(AD124:AD139)</f>
        <v>0</v>
      </c>
      <c r="AE140" s="168">
        <f>M140-J140</f>
        <v>-210.87974628644929</v>
      </c>
      <c r="AF140" s="141">
        <f>M140/J140</f>
        <v>0.89456012685677533</v>
      </c>
      <c r="AG140" s="370"/>
    </row>
    <row r="142" spans="1:33">
      <c r="AA142" s="360" t="s">
        <v>163</v>
      </c>
      <c r="AB142" s="360"/>
    </row>
    <row r="143" spans="1:33">
      <c r="AA143" s="360" t="s">
        <v>164</v>
      </c>
      <c r="AB143" s="360"/>
    </row>
    <row r="144" spans="1:33">
      <c r="AA144" s="360" t="s">
        <v>165</v>
      </c>
      <c r="AB144" s="360"/>
    </row>
    <row r="145" spans="27:28">
      <c r="AA145" s="360" t="s">
        <v>166</v>
      </c>
      <c r="AB145" s="360"/>
    </row>
    <row r="146" spans="27:28">
      <c r="AA146" s="360" t="s">
        <v>167</v>
      </c>
      <c r="AB146" s="360"/>
    </row>
    <row r="147" spans="27:28">
      <c r="AA147" s="360" t="s">
        <v>168</v>
      </c>
      <c r="AB147" s="360"/>
    </row>
    <row r="148" spans="27:28">
      <c r="AA148" s="360" t="s">
        <v>169</v>
      </c>
      <c r="AB148" s="360"/>
    </row>
    <row r="149" spans="27:28">
      <c r="AA149" s="360" t="s">
        <v>170</v>
      </c>
      <c r="AB149" s="360"/>
    </row>
    <row r="150" spans="27:28">
      <c r="AA150" s="360" t="s">
        <v>171</v>
      </c>
      <c r="AB150" s="360"/>
    </row>
    <row r="151" spans="27:28">
      <c r="AA151" s="360" t="s">
        <v>172</v>
      </c>
      <c r="AB151" s="360"/>
    </row>
    <row r="152" spans="27:28">
      <c r="AA152" s="360" t="s">
        <v>173</v>
      </c>
      <c r="AB152" s="360"/>
    </row>
    <row r="153" spans="27:28">
      <c r="AA153" s="360" t="s">
        <v>174</v>
      </c>
      <c r="AB153" s="360"/>
    </row>
    <row r="154" spans="27:28">
      <c r="AA154" s="360" t="s">
        <v>175</v>
      </c>
      <c r="AB154" s="360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10" priority="2" operator="greaterThan">
      <formula>0</formula>
    </cfRule>
  </conditionalFormatting>
  <conditionalFormatting sqref="P5:P140 AE5:AE140">
    <cfRule type="cellIs" dxfId="9" priority="5" operator="lessThan">
      <formula>0</formula>
    </cfRule>
  </conditionalFormatting>
  <conditionalFormatting sqref="Q5:Q140 AF5:AF140">
    <cfRule type="cellIs" dxfId="8" priority="3" operator="greaterThan">
      <formula>1</formula>
    </cfRule>
    <cfRule type="cellIs" dxfId="7" priority="4" operator="lessThan">
      <formula>0.8</formula>
    </cfRule>
  </conditionalFormatting>
  <conditionalFormatting sqref="AG5 R5:R140 AG107:AG124">
    <cfRule type="cellIs" dxfId="6" priority="6" operator="lessThan">
      <formula>0.8</formula>
    </cfRule>
  </conditionalFormatting>
  <conditionalFormatting sqref="AG22">
    <cfRule type="cellIs" dxfId="5" priority="11" operator="lessThan">
      <formula>0.8</formula>
    </cfRule>
  </conditionalFormatting>
  <conditionalFormatting sqref="AG37">
    <cfRule type="cellIs" dxfId="4" priority="10" operator="lessThan">
      <formula>0.8</formula>
    </cfRule>
  </conditionalFormatting>
  <conditionalFormatting sqref="AG39:AG74">
    <cfRule type="cellIs" dxfId="3" priority="8" operator="lessThan">
      <formula>0.8</formula>
    </cfRule>
  </conditionalFormatting>
  <conditionalFormatting sqref="AG80:AG88">
    <cfRule type="cellIs" dxfId="2" priority="9" operator="lessThan">
      <formula>0.8</formula>
    </cfRule>
  </conditionalFormatting>
  <conditionalFormatting sqref="AG90:AG95">
    <cfRule type="cellIs" dxfId="1" priority="7" operator="lessThan">
      <formula>0.8</formula>
    </cfRule>
  </conditionalFormatting>
  <conditionalFormatting sqref="AG139">
    <cfRule type="cellIs" dxfId="0" priority="1" operator="lessThan">
      <formula>0.8</formula>
    </cfRule>
  </conditionalFormatting>
  <dataValidations count="1">
    <dataValidation type="list" allowBlank="1" showInputMessage="1" showErrorMessage="1" sqref="AA5:AB140" xr:uid="{AB7A9BDE-5DC0-4116-BE08-C705B757EE6E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4427FB-1FA9-42A3-983E-C446D073FF0C}"/>
</file>

<file path=customXml/itemProps2.xml><?xml version="1.0" encoding="utf-8"?>
<ds:datastoreItem xmlns:ds="http://schemas.openxmlformats.org/officeDocument/2006/customXml" ds:itemID="{6054D174-DFB7-4FE2-8F87-70301D5BC109}"/>
</file>

<file path=customXml/itemProps3.xml><?xml version="1.0" encoding="utf-8"?>
<ds:datastoreItem xmlns:ds="http://schemas.openxmlformats.org/officeDocument/2006/customXml" ds:itemID="{CF582327-4A9C-4255-8EB8-FE10E6E428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雅嬪 鄭</dc:creator>
  <cp:keywords/>
  <dc:description/>
  <cp:lastModifiedBy>林奕德</cp:lastModifiedBy>
  <cp:revision/>
  <dcterms:created xsi:type="dcterms:W3CDTF">2025-12-04T02:01:56Z</dcterms:created>
  <dcterms:modified xsi:type="dcterms:W3CDTF">2026-08-05T06:10:58Z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